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600" windowHeight="7755" tabRatio="657" firstSheet="2" activeTab="2"/>
  </bookViews>
  <sheets>
    <sheet name="Estado de Cambios Patrimonio" sheetId="8" r:id="rId1"/>
    <sheet name="Estado de Flujos de Efectivos" sheetId="7" r:id="rId2"/>
    <sheet name="Estado de Resultado 31-12-2015" sheetId="6" r:id="rId3"/>
    <sheet name="Balance al 31-12-2015" sheetId="3" r:id="rId4"/>
    <sheet name="Hoja1" sheetId="9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I16" i="6" l="1"/>
  <c r="G70" i="6"/>
  <c r="G72" i="6" s="1"/>
  <c r="H19" i="3" l="1"/>
  <c r="H17" i="3"/>
  <c r="H40" i="3" l="1"/>
  <c r="H39" i="3"/>
  <c r="K40" i="3"/>
  <c r="K39" i="3"/>
  <c r="H24" i="3"/>
  <c r="H23" i="3"/>
  <c r="H22" i="3"/>
  <c r="H38" i="3"/>
  <c r="I67" i="6"/>
  <c r="I70" i="6" s="1"/>
  <c r="I72" i="6" s="1"/>
  <c r="I66" i="6"/>
  <c r="H33" i="3" l="1"/>
  <c r="H31" i="3"/>
  <c r="H30" i="3"/>
  <c r="H29" i="3"/>
  <c r="H18" i="3"/>
  <c r="H16" i="3"/>
  <c r="H15" i="3"/>
  <c r="H14" i="3"/>
  <c r="F14" i="3"/>
  <c r="F29" i="3"/>
  <c r="F31" i="3"/>
  <c r="F34" i="3" s="1"/>
  <c r="F30" i="3"/>
  <c r="F24" i="3"/>
  <c r="F23" i="3"/>
  <c r="F22" i="3"/>
  <c r="F15" i="3"/>
  <c r="G16" i="6" l="1"/>
  <c r="G67" i="6" s="1"/>
  <c r="G66" i="6"/>
  <c r="D33" i="9"/>
  <c r="D25" i="9"/>
  <c r="E25" i="9" s="1"/>
  <c r="E55" i="9"/>
  <c r="E53" i="9"/>
  <c r="E49" i="9"/>
  <c r="E47" i="9"/>
  <c r="E45" i="9"/>
  <c r="E41" i="9"/>
  <c r="E39" i="9"/>
  <c r="E37" i="9"/>
  <c r="E33" i="9"/>
  <c r="E31" i="9"/>
  <c r="E29" i="9"/>
  <c r="E21" i="9"/>
  <c r="C23" i="9"/>
  <c r="E23" i="9" s="1"/>
  <c r="E15" i="9"/>
  <c r="E13" i="9"/>
  <c r="E11" i="9"/>
  <c r="D19" i="9"/>
  <c r="D27" i="9" s="1"/>
  <c r="D35" i="9" s="1"/>
  <c r="D43" i="9" s="1"/>
  <c r="D51" i="9" s="1"/>
  <c r="D59" i="9" s="1"/>
  <c r="C19" i="9"/>
  <c r="C27" i="9" s="1"/>
  <c r="C35" i="9" s="1"/>
  <c r="C43" i="9" s="1"/>
  <c r="C51" i="9" s="1"/>
  <c r="C59" i="9" s="1"/>
  <c r="B19" i="9"/>
  <c r="B27" i="9" s="1"/>
  <c r="B35" i="9" s="1"/>
  <c r="B43" i="9" s="1"/>
  <c r="B51" i="9" s="1"/>
  <c r="B59" i="9" s="1"/>
  <c r="E57" i="9"/>
  <c r="E17" i="9"/>
  <c r="N9" i="6"/>
  <c r="I14" i="6" s="1"/>
  <c r="I20" i="6" l="1"/>
  <c r="I64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65" i="6"/>
  <c r="I63" i="6"/>
  <c r="I61" i="6"/>
  <c r="I59" i="6"/>
  <c r="I57" i="6"/>
  <c r="I55" i="6"/>
  <c r="I53" i="6"/>
  <c r="I51" i="6"/>
  <c r="I49" i="6"/>
  <c r="I47" i="6"/>
  <c r="I45" i="6"/>
  <c r="I43" i="6"/>
  <c r="I41" i="6"/>
  <c r="I39" i="6"/>
  <c r="I37" i="6"/>
  <c r="I35" i="6"/>
  <c r="I33" i="6"/>
  <c r="I31" i="6"/>
  <c r="I29" i="6"/>
  <c r="I27" i="6"/>
  <c r="I25" i="6"/>
  <c r="I23" i="6"/>
  <c r="I21" i="6"/>
  <c r="I15" i="6"/>
  <c r="E19" i="9"/>
  <c r="E27" i="9" s="1"/>
  <c r="E35" i="9" s="1"/>
  <c r="E43" i="9" s="1"/>
  <c r="E51" i="9" s="1"/>
  <c r="E59" i="9" s="1"/>
  <c r="E37" i="8"/>
  <c r="G34" i="8"/>
  <c r="H34" i="8" s="1"/>
  <c r="F32" i="8"/>
  <c r="H32" i="8" s="1"/>
  <c r="F28" i="8"/>
  <c r="F37" i="8" l="1"/>
  <c r="G37" i="8"/>
  <c r="H37" i="8" s="1"/>
  <c r="H28" i="8"/>
  <c r="G24" i="7" l="1"/>
  <c r="A50" i="7" l="1"/>
  <c r="A58" i="8" s="1"/>
  <c r="A49" i="7"/>
  <c r="A57" i="8" s="1"/>
  <c r="H41" i="3"/>
  <c r="H34" i="3"/>
  <c r="H25" i="3"/>
  <c r="H42" i="3" l="1"/>
  <c r="K25" i="3"/>
  <c r="G39" i="7" l="1"/>
  <c r="G18" i="8" l="1"/>
  <c r="F16" i="8"/>
  <c r="F12" i="8"/>
  <c r="G25" i="7"/>
  <c r="G21" i="7"/>
  <c r="G22" i="7"/>
  <c r="G20" i="7"/>
  <c r="G19" i="7"/>
  <c r="G13" i="7"/>
  <c r="H12" i="8" l="1"/>
  <c r="E21" i="8"/>
  <c r="F21" i="8"/>
  <c r="G21" i="8"/>
  <c r="H16" i="8"/>
  <c r="H18" i="8"/>
  <c r="F41" i="3"/>
  <c r="G14" i="7"/>
  <c r="G16" i="7" s="1"/>
  <c r="F19" i="3"/>
  <c r="F25" i="3" l="1"/>
  <c r="J25" i="3" s="1"/>
  <c r="H21" i="8"/>
  <c r="F42" i="3" l="1"/>
  <c r="G26" i="7"/>
  <c r="G37" i="7" s="1"/>
  <c r="G38" i="7" s="1"/>
</calcChain>
</file>

<file path=xl/sharedStrings.xml><?xml version="1.0" encoding="utf-8"?>
<sst xmlns="http://schemas.openxmlformats.org/spreadsheetml/2006/main" count="205" uniqueCount="154">
  <si>
    <t>PASIVO</t>
  </si>
  <si>
    <t>ACTIVOS</t>
  </si>
  <si>
    <t>CORRIENTE</t>
  </si>
  <si>
    <t xml:space="preserve"> </t>
  </si>
  <si>
    <t>TOTAL PASIVO CORRIENTE</t>
  </si>
  <si>
    <t>DIARIO AVANCE DE LOS TEQUES, C.A.</t>
  </si>
  <si>
    <t>RIF J-00218525-2</t>
  </si>
  <si>
    <t>ESTADO DE SITUACION FINANCIERA</t>
  </si>
  <si>
    <t>EXPRESADO EN BOLIVARES HISTORICOS</t>
  </si>
  <si>
    <t>NOTAS</t>
  </si>
  <si>
    <t>EFECTIVO Y SUS EQUIVALENTES</t>
  </si>
  <si>
    <t>ANTICIPO A PROVEEDORES</t>
  </si>
  <si>
    <t>TOTAL ACTIVO CORRIENTE</t>
  </si>
  <si>
    <t>NO CORRIENTE</t>
  </si>
  <si>
    <t>PROPIEDAD PLANTA Y EQUIPO</t>
  </si>
  <si>
    <t>TOTAL NO CORRIENTE</t>
  </si>
  <si>
    <t>TOTAL ACTIVO</t>
  </si>
  <si>
    <t xml:space="preserve">TOTAL PASIVO  </t>
  </si>
  <si>
    <t>PATRIMONIO</t>
  </si>
  <si>
    <t>CAPITAL SOCIAL</t>
  </si>
  <si>
    <t>RESERVA LEGAL</t>
  </si>
  <si>
    <t>TOTAL PATRIMONIO</t>
  </si>
  <si>
    <t>TOTAL PASIVO Y PATRIMONIO</t>
  </si>
  <si>
    <t>INGRESOS</t>
  </si>
  <si>
    <t>COSTOS DE VENTAS</t>
  </si>
  <si>
    <t>UTILIDAD BRUTA</t>
  </si>
  <si>
    <t>ESTADO DE FLUJOS DE EFECTIVO</t>
  </si>
  <si>
    <t>NOTA</t>
  </si>
  <si>
    <t>MONTO BS</t>
  </si>
  <si>
    <t>FLUJO DEL EFECTIVO PROVENIENTE DE ACTIVIDADES OPERACIONALES</t>
  </si>
  <si>
    <t>Perdida o Utilidad del Ejercicio</t>
  </si>
  <si>
    <t>Depreciacion y Amortizaciones</t>
  </si>
  <si>
    <t>EFECTIVO NETO PROVISTO POR LA UTILIDAD NETA</t>
  </si>
  <si>
    <t>AUMENTO DE CAPITAL DE TRABAJO NO FINANCIERO</t>
  </si>
  <si>
    <t>(+/-) En Cuentas a Cobrar</t>
  </si>
  <si>
    <t>(+/-) En Prepagados</t>
  </si>
  <si>
    <t>(+/-) En Inventarios</t>
  </si>
  <si>
    <t>(+/-) En Anticipos</t>
  </si>
  <si>
    <t>(+/-) En Efecto Por Pagar Bancarios</t>
  </si>
  <si>
    <t>(+) En Reserva Legal</t>
  </si>
  <si>
    <t>(+) En Cuentas a Pagar</t>
  </si>
  <si>
    <t>SUB TOTAL DE ACTIVIDADES OPERATIVAS</t>
  </si>
  <si>
    <t>EFECTIVO NETO PROVISTO POR ACTIVIDADES OPERACIONALES</t>
  </si>
  <si>
    <t>FLUJO DE EFECTIVO USADO EN LAS ACTIVIDADES DE INVERSION</t>
  </si>
  <si>
    <t>Adquisicion Propiedad Planta y Equipo</t>
  </si>
  <si>
    <t>Desincorporacion Propiedad Planta y Equipo</t>
  </si>
  <si>
    <t>EFECTIVO NETO USADO EN LAS ACTIVIDADES DE INVERSION</t>
  </si>
  <si>
    <t>FLUJO DE EFECTIVO USADO EN LAS ACTIVIDADES DE FINANCIAMIENTO</t>
  </si>
  <si>
    <t>Aumento de Capital</t>
  </si>
  <si>
    <t>Dividendos</t>
  </si>
  <si>
    <t>EFECTIVO NETO USADO EN LAS ACTIVIDADES DE FINANCIAMIENTO</t>
  </si>
  <si>
    <t>AUMENTO NETO EN EFECTIVO Y SUS EQUIVALENTES</t>
  </si>
  <si>
    <t>EFECTIVO Y SUS EQUIVALENTES AL COMIENZO DEL AÑO</t>
  </si>
  <si>
    <t>EFECTIVO Y SUS EQUIVALENTES AL FINAL DEL AÑO</t>
  </si>
  <si>
    <t>ESTADOS DE CAMBIOS EN EL PATRIMONIO</t>
  </si>
  <si>
    <t>RESULTADOS ACUMULADOS</t>
  </si>
  <si>
    <t>Utilidad del Ejercicio</t>
  </si>
  <si>
    <t xml:space="preserve">Apropiacion de la Reserva </t>
  </si>
  <si>
    <t>Legal</t>
  </si>
  <si>
    <t>ACTIVO POR IMPUESTO CORRIENTE</t>
  </si>
  <si>
    <t>CUENTAS POR COBRAR</t>
  </si>
  <si>
    <t>TERRENO</t>
  </si>
  <si>
    <t>CUENTAS POR PAGAR PROVEEDORES</t>
  </si>
  <si>
    <t>PASIVO POR IMPUESTOS CORRIENTES</t>
  </si>
  <si>
    <t>INGRESOS NETOS</t>
  </si>
  <si>
    <t>GASTOS OPERATIVOS</t>
  </si>
  <si>
    <t>GASTOS GENERALES Y ADMINISTRATIVOS</t>
  </si>
  <si>
    <t xml:space="preserve">EXPRESADO EN BOLIVARES </t>
  </si>
  <si>
    <t>INVENTARIO</t>
  </si>
  <si>
    <t>Saldo al 31/12/2014</t>
  </si>
  <si>
    <t>AL 31/12/2015</t>
  </si>
  <si>
    <t>SOCIOS</t>
  </si>
  <si>
    <t>Saldo al 31/12/2015</t>
  </si>
  <si>
    <t>RESULTADO DEL EJERCICIO</t>
  </si>
  <si>
    <t>AL 31 DE DICIEMBRE DE</t>
  </si>
  <si>
    <t>Las Notas forman parte integral del Informe de Compilacion de Informacion Financiera</t>
  </si>
  <si>
    <t>Ver Informe de Compilacion de Informacion Financiera en hoja de seguridad n. MI-6115233</t>
  </si>
  <si>
    <t>AL 31/12/2014</t>
  </si>
  <si>
    <t>Saldo al 31/12/2013</t>
  </si>
  <si>
    <t>ESTADO DE RESULTADO</t>
  </si>
  <si>
    <t>EXPRESADO EN BOLIVARES</t>
  </si>
  <si>
    <t>Valor Historico</t>
  </si>
  <si>
    <t>Valor Constante</t>
  </si>
  <si>
    <t>IPC DIC 2016</t>
  </si>
  <si>
    <t>IPC PROM 2012</t>
  </si>
  <si>
    <t>ESTADO DE CAMBIO EN EL PATRIMONIO</t>
  </si>
  <si>
    <t>(expresado en bolívares)</t>
  </si>
  <si>
    <t>CIFRAS HISTORICAS</t>
  </si>
  <si>
    <t>UTILIDADES NO DISTRIBUIDAS</t>
  </si>
  <si>
    <t>TOTAL</t>
  </si>
  <si>
    <t>Aumento de Capital Social</t>
  </si>
  <si>
    <t>Apartado Reserva Legal</t>
  </si>
  <si>
    <t>Resultado Neto del Período</t>
  </si>
  <si>
    <t>PERIODO COMPRENDIDO ENTRE EL 1º DE ENERO DE 2011 AL 31 DE DICIEMBRE DE 2016</t>
  </si>
  <si>
    <t>Saldo al 1º de enero de 2011</t>
  </si>
  <si>
    <t>Saldos al 31 de diciembre de 2011</t>
  </si>
  <si>
    <t>Saldos al 31 de diciembre de 2012</t>
  </si>
  <si>
    <t>Saldos al 31 de diciembre de 2013</t>
  </si>
  <si>
    <t>Saldos al 31 de diciembre de 2014</t>
  </si>
  <si>
    <t>Saldos al 31 de diciembre de 2015</t>
  </si>
  <si>
    <t>Saldos al 31 de diciembre de 2016</t>
  </si>
  <si>
    <t>Sueldos de Administradores</t>
  </si>
  <si>
    <t xml:space="preserve">Salarios de Trabajadores </t>
  </si>
  <si>
    <t>Vacaciones</t>
  </si>
  <si>
    <t>Utilidades</t>
  </si>
  <si>
    <t>Gastos Prestaciones Sociales</t>
  </si>
  <si>
    <t>Int. Sobre Prestaciones Sociales</t>
  </si>
  <si>
    <t>Gastos Cestaticket</t>
  </si>
  <si>
    <t>Comisiones</t>
  </si>
  <si>
    <t>Bonificacion Especial</t>
  </si>
  <si>
    <t>Gastos Ley de Politica Habitacional</t>
  </si>
  <si>
    <t>Gastos I.N.C.E.S.</t>
  </si>
  <si>
    <t>Gastos SSO y Paro Forzoso</t>
  </si>
  <si>
    <t>Gastos Administrativos</t>
  </si>
  <si>
    <t>Suministro de agua</t>
  </si>
  <si>
    <t>Gastos de Vigilancia</t>
  </si>
  <si>
    <t>Otros Pagos</t>
  </si>
  <si>
    <t>Gastos de Aseo y Limpieza</t>
  </si>
  <si>
    <t>Gastos de Vehiculos</t>
  </si>
  <si>
    <t>Gastos de Ferreteria</t>
  </si>
  <si>
    <t>Servicios Contratados</t>
  </si>
  <si>
    <t>Gastos de Uniformes</t>
  </si>
  <si>
    <t>Gastos de Computacion</t>
  </si>
  <si>
    <t>Gastos de Guarderia</t>
  </si>
  <si>
    <t xml:space="preserve">Gastos Varios </t>
  </si>
  <si>
    <t>Agasajos y Obsequios</t>
  </si>
  <si>
    <t>Gastos Dep. Maquinarias y Equipo</t>
  </si>
  <si>
    <t>Gastos Dep. Mob. Y Equipo local</t>
  </si>
  <si>
    <t>Gastos Dep. Vehiculos</t>
  </si>
  <si>
    <t>Gastos Dep. Equipos de Oficina</t>
  </si>
  <si>
    <t>Honorarios Contador</t>
  </si>
  <si>
    <t>Honorarios Abogado</t>
  </si>
  <si>
    <t>Honorarios de Publicistas</t>
  </si>
  <si>
    <t>Telefono</t>
  </si>
  <si>
    <t>Hidrocapital</t>
  </si>
  <si>
    <t>Papeleria</t>
  </si>
  <si>
    <t>Reparacion y Mantenimiento Local</t>
  </si>
  <si>
    <t>Gastos Reparacion y Mant. De Maq y Equipo</t>
  </si>
  <si>
    <t>Gastos Reparacion y Mant. De Mobiliarios</t>
  </si>
  <si>
    <t>Pasantes</t>
  </si>
  <si>
    <t>Gastos de Viaticos</t>
  </si>
  <si>
    <t>Patente de Industria y Comercio</t>
  </si>
  <si>
    <t>Derecho de Frente</t>
  </si>
  <si>
    <t xml:space="preserve">Gastos Legales    </t>
  </si>
  <si>
    <t xml:space="preserve">Publicidad y Suscripciones </t>
  </si>
  <si>
    <t>Prorrateo del IVA</t>
  </si>
  <si>
    <t>DEPRECIACIÓN ACUMULADA</t>
  </si>
  <si>
    <t xml:space="preserve">Costo integral de financiamiento </t>
  </si>
  <si>
    <t xml:space="preserve">       Resultado Monetario del Ejercicio (REME)</t>
  </si>
  <si>
    <t>Utilidad (pérdida) neta</t>
  </si>
  <si>
    <t>Apartado para Reserva legal</t>
  </si>
  <si>
    <t>Transferencia a utilidades no distribuidas</t>
  </si>
  <si>
    <t>TOTAL GASTOS</t>
  </si>
  <si>
    <t>UTILIDAD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</si>
</sst>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?"/>
    <numFmt numFmtId="165" formatCode="?,???,??0.00"/>
    <numFmt numFmtId="166" formatCode="???,??0.00"/>
    <numFmt numFmtId="167" formatCode="#,##0.00000_);\(#,##0.00000\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u/>
      <sz val="8"/>
      <name val="Arial"/>
      <family val="2"/>
    </font>
    <font>
      <sz val="10"/>
      <color indexed="22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5" fillId="0" borderId="0"/>
    <xf numFmtId="0" fontId="1" fillId="0" borderId="0"/>
  </cellStyleXfs>
  <cellXfs count="105">
    <xf numFmtId="0" fontId="0" fillId="0" borderId="0" xfId="0"/>
    <xf numFmtId="0" fontId="3" fillId="0" borderId="0" xfId="1" applyFont="1" applyAlignment="1">
      <alignment horizontal="center" vertical="center"/>
    </xf>
    <xf numFmtId="164" fontId="6" fillId="0" borderId="0" xfId="1" applyNumberFormat="1" applyFont="1" applyAlignment="1">
      <alignment horizontal="left" vertical="top"/>
    </xf>
    <xf numFmtId="4" fontId="7" fillId="0" borderId="0" xfId="0" applyNumberFormat="1" applyFont="1"/>
    <xf numFmtId="0" fontId="8" fillId="0" borderId="0" xfId="0" applyFont="1"/>
    <xf numFmtId="0" fontId="10" fillId="0" borderId="0" xfId="1" applyFont="1" applyAlignment="1">
      <alignment horizontal="center" vertical="top"/>
    </xf>
    <xf numFmtId="0" fontId="0" fillId="0" borderId="0" xfId="0" applyFill="1"/>
    <xf numFmtId="4" fontId="7" fillId="0" borderId="0" xfId="0" applyNumberFormat="1" applyFont="1" applyFill="1" applyBorder="1"/>
    <xf numFmtId="4" fontId="7" fillId="0" borderId="1" xfId="0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0" xfId="0" applyFill="1" applyBorder="1"/>
    <xf numFmtId="165" fontId="4" fillId="0" borderId="0" xfId="1" applyNumberFormat="1" applyFont="1" applyFill="1" applyBorder="1" applyAlignment="1">
      <alignment horizontal="right" vertical="center"/>
    </xf>
    <xf numFmtId="0" fontId="0" fillId="0" borderId="0" xfId="0" applyBorder="1"/>
    <xf numFmtId="165" fontId="7" fillId="0" borderId="0" xfId="0" applyNumberFormat="1" applyFont="1" applyFill="1" applyBorder="1"/>
    <xf numFmtId="166" fontId="7" fillId="0" borderId="0" xfId="0" applyNumberFormat="1" applyFont="1" applyFill="1" applyBorder="1"/>
    <xf numFmtId="0" fontId="10" fillId="0" borderId="0" xfId="1" applyFont="1" applyFill="1" applyBorder="1" applyAlignment="1">
      <alignment horizontal="center" vertical="top"/>
    </xf>
    <xf numFmtId="0" fontId="7" fillId="0" borderId="0" xfId="0" applyFont="1"/>
    <xf numFmtId="0" fontId="4" fillId="0" borderId="0" xfId="1" applyFont="1" applyFill="1" applyBorder="1" applyAlignment="1">
      <alignment horizontal="left" vertical="top"/>
    </xf>
    <xf numFmtId="0" fontId="7" fillId="0" borderId="0" xfId="0" applyFont="1" applyFill="1" applyBorder="1"/>
    <xf numFmtId="0" fontId="10" fillId="0" borderId="0" xfId="1" applyFont="1" applyFill="1" applyBorder="1" applyAlignment="1">
      <alignment horizontal="left" vertical="top"/>
    </xf>
    <xf numFmtId="0" fontId="12" fillId="0" borderId="0" xfId="0" applyFont="1" applyFill="1" applyBorder="1"/>
    <xf numFmtId="0" fontId="10" fillId="0" borderId="0" xfId="1" applyFont="1" applyAlignment="1">
      <alignment horizontal="left" vertical="top"/>
    </xf>
    <xf numFmtId="164" fontId="13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1" fontId="7" fillId="0" borderId="0" xfId="0" applyNumberFormat="1" applyFont="1" applyAlignment="1">
      <alignment horizontal="center"/>
    </xf>
    <xf numFmtId="1" fontId="4" fillId="0" borderId="0" xfId="1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vertical="top"/>
    </xf>
    <xf numFmtId="4" fontId="7" fillId="0" borderId="3" xfId="0" applyNumberFormat="1" applyFont="1" applyFill="1" applyBorder="1"/>
    <xf numFmtId="1" fontId="10" fillId="0" borderId="0" xfId="1" applyNumberFormat="1" applyFont="1" applyFill="1" applyBorder="1" applyAlignment="1">
      <alignment horizontal="center" vertical="center"/>
    </xf>
    <xf numFmtId="0" fontId="12" fillId="0" borderId="0" xfId="0" applyFont="1" applyBorder="1"/>
    <xf numFmtId="0" fontId="10" fillId="0" borderId="0" xfId="1" applyFont="1" applyBorder="1" applyAlignment="1">
      <alignment horizontal="left" vertical="top"/>
    </xf>
    <xf numFmtId="0" fontId="7" fillId="0" borderId="0" xfId="0" applyFont="1" applyBorder="1"/>
    <xf numFmtId="0" fontId="4" fillId="0" borderId="0" xfId="1" applyFont="1" applyBorder="1" applyAlignment="1">
      <alignment horizontal="left" vertical="top"/>
    </xf>
    <xf numFmtId="164" fontId="6" fillId="0" borderId="0" xfId="1" applyNumberFormat="1" applyFont="1" applyBorder="1" applyAlignment="1">
      <alignment horizontal="left" vertical="top"/>
    </xf>
    <xf numFmtId="164" fontId="13" fillId="0" borderId="1" xfId="1" applyNumberFormat="1" applyFont="1" applyBorder="1" applyAlignment="1">
      <alignment horizontal="left" vertical="top"/>
    </xf>
    <xf numFmtId="0" fontId="12" fillId="0" borderId="1" xfId="0" applyFont="1" applyBorder="1"/>
    <xf numFmtId="4" fontId="7" fillId="0" borderId="0" xfId="0" applyNumberFormat="1" applyFont="1" applyBorder="1" applyAlignment="1">
      <alignment horizontal="center"/>
    </xf>
    <xf numFmtId="4" fontId="4" fillId="0" borderId="0" xfId="1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/>
    </xf>
    <xf numFmtId="4" fontId="0" fillId="0" borderId="0" xfId="0" applyNumberFormat="1" applyBorder="1"/>
    <xf numFmtId="0" fontId="7" fillId="0" borderId="1" xfId="0" applyFont="1" applyBorder="1"/>
    <xf numFmtId="0" fontId="4" fillId="0" borderId="1" xfId="1" applyFont="1" applyFill="1" applyBorder="1" applyAlignment="1">
      <alignment horizontal="left" vertical="top"/>
    </xf>
    <xf numFmtId="4" fontId="4" fillId="0" borderId="1" xfId="1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12" fillId="0" borderId="0" xfId="0" applyNumberFormat="1" applyFont="1" applyFill="1" applyBorder="1"/>
    <xf numFmtId="4" fontId="12" fillId="0" borderId="2" xfId="0" applyNumberFormat="1" applyFont="1" applyFill="1" applyBorder="1"/>
    <xf numFmtId="4" fontId="14" fillId="0" borderId="0" xfId="0" applyNumberFormat="1" applyFont="1" applyFill="1" applyBorder="1"/>
    <xf numFmtId="4" fontId="2" fillId="0" borderId="0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4" fontId="12" fillId="0" borderId="4" xfId="0" applyNumberFormat="1" applyFont="1" applyFill="1" applyBorder="1"/>
    <xf numFmtId="1" fontId="7" fillId="0" borderId="0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7" fillId="0" borderId="0" xfId="0" applyNumberFormat="1" applyFont="1" applyBorder="1"/>
    <xf numFmtId="4" fontId="7" fillId="0" borderId="1" xfId="0" applyNumberFormat="1" applyFont="1" applyBorder="1"/>
    <xf numFmtId="4" fontId="7" fillId="0" borderId="3" xfId="0" applyNumberFormat="1" applyFont="1" applyBorder="1"/>
    <xf numFmtId="0" fontId="9" fillId="0" borderId="0" xfId="0" applyFont="1" applyFill="1" applyAlignment="1">
      <alignment horizontal="center"/>
    </xf>
    <xf numFmtId="0" fontId="2" fillId="0" borderId="0" xfId="0" applyFont="1" applyFill="1"/>
    <xf numFmtId="0" fontId="17" fillId="0" borderId="0" xfId="3" applyFont="1" applyFill="1"/>
    <xf numFmtId="4" fontId="17" fillId="0" borderId="0" xfId="3" applyNumberFormat="1" applyFont="1" applyFill="1"/>
    <xf numFmtId="0" fontId="2" fillId="0" borderId="5" xfId="3" applyFont="1" applyFill="1" applyBorder="1" applyAlignment="1">
      <alignment horizontal="center" wrapText="1"/>
    </xf>
    <xf numFmtId="0" fontId="2" fillId="0" borderId="0" xfId="3" applyFont="1" applyFill="1" applyBorder="1"/>
    <xf numFmtId="4" fontId="2" fillId="0" borderId="0" xfId="3" applyNumberFormat="1" applyFont="1" applyFill="1" applyBorder="1"/>
    <xf numFmtId="0" fontId="2" fillId="0" borderId="0" xfId="3" applyFont="1" applyFill="1"/>
    <xf numFmtId="4" fontId="2" fillId="0" borderId="5" xfId="3" applyNumberFormat="1" applyFont="1" applyFill="1" applyBorder="1"/>
    <xf numFmtId="4" fontId="2" fillId="0" borderId="2" xfId="3" applyNumberFormat="1" applyFont="1" applyFill="1" applyBorder="1"/>
    <xf numFmtId="0" fontId="10" fillId="0" borderId="0" xfId="1" applyFont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/>
    <xf numFmtId="167" fontId="4" fillId="2" borderId="0" xfId="2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Fill="1"/>
    <xf numFmtId="0" fontId="10" fillId="0" borderId="0" xfId="1" applyFont="1" applyFill="1" applyAlignment="1">
      <alignment horizontal="center" vertical="top"/>
    </xf>
    <xf numFmtId="0" fontId="10" fillId="0" borderId="0" xfId="1" applyFont="1" applyFill="1" applyAlignment="1">
      <alignment horizontal="left" vertical="top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1" fontId="7" fillId="0" borderId="0" xfId="0" applyNumberFormat="1" applyFont="1" applyFill="1" applyAlignment="1">
      <alignment horizontal="center"/>
    </xf>
    <xf numFmtId="0" fontId="4" fillId="0" borderId="0" xfId="1" applyFont="1" applyFill="1" applyAlignment="1">
      <alignment horizontal="left" vertical="top"/>
    </xf>
    <xf numFmtId="0" fontId="5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10" fillId="0" borderId="0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11" fillId="0" borderId="0" xfId="1" applyFont="1" applyFill="1" applyAlignment="1">
      <alignment horizontal="center" vertical="top"/>
    </xf>
    <xf numFmtId="0" fontId="5" fillId="0" borderId="0" xfId="1" applyFont="1" applyFill="1" applyAlignment="1">
      <alignment horizontal="center" vertical="top"/>
    </xf>
    <xf numFmtId="4" fontId="2" fillId="0" borderId="5" xfId="3" applyNumberFormat="1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/>
    </xf>
    <xf numFmtId="0" fontId="16" fillId="0" borderId="0" xfId="3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3"/>
    <cellStyle name="Normal_Hoja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~1/AppData/Local/Temp/Rar$DI22.01593/Balance%20General%20Diario%20Avance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Cambios Patrimonio"/>
      <sheetName val="Estado de Flujos de Efectivos"/>
      <sheetName val="Estado de Resultado 31-12-2014"/>
      <sheetName val="Balance al 31-12-2014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workbookViewId="0">
      <selection activeCell="G48" sqref="G48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13.28515625" customWidth="1"/>
    <col min="4" max="4" width="13" customWidth="1" collapsed="1"/>
    <col min="5" max="5" width="12.85546875" customWidth="1" collapsed="1"/>
    <col min="6" max="6" width="14.5703125" customWidth="1" collapsed="1"/>
    <col min="7" max="7" width="12.7109375" bestFit="1" customWidth="1"/>
    <col min="8" max="9" width="11.7109375" bestFit="1" customWidth="1"/>
  </cols>
  <sheetData>
    <row r="1" spans="1:14" ht="17.850000000000001" customHeight="1" x14ac:dyDescent="0.2">
      <c r="E1" s="1"/>
    </row>
    <row r="2" spans="1:14" ht="10.9" customHeight="1" x14ac:dyDescent="0.2"/>
    <row r="3" spans="1:14" ht="10.9" customHeight="1" x14ac:dyDescent="0.2"/>
    <row r="4" spans="1:14" ht="13.5" customHeight="1" x14ac:dyDescent="0.2">
      <c r="D4" s="94" t="s">
        <v>5</v>
      </c>
      <c r="E4" s="94"/>
      <c r="F4" s="94"/>
    </row>
    <row r="5" spans="1:14" ht="13.5" customHeight="1" x14ac:dyDescent="0.2">
      <c r="D5" s="94" t="s">
        <v>6</v>
      </c>
      <c r="E5" s="94"/>
      <c r="F5" s="94"/>
    </row>
    <row r="6" spans="1:14" ht="14.25" customHeight="1" x14ac:dyDescent="0.2">
      <c r="D6" s="94" t="s">
        <v>54</v>
      </c>
      <c r="E6" s="94"/>
      <c r="F6" s="94"/>
    </row>
    <row r="7" spans="1:14" ht="14.25" customHeight="1" x14ac:dyDescent="0.2">
      <c r="D7" s="95" t="s">
        <v>67</v>
      </c>
      <c r="E7" s="95"/>
      <c r="F7" s="95"/>
    </row>
    <row r="8" spans="1:14" ht="13.9" customHeight="1" x14ac:dyDescent="0.2">
      <c r="D8" s="89" t="s">
        <v>70</v>
      </c>
      <c r="E8" s="89"/>
      <c r="F8" s="89"/>
    </row>
    <row r="9" spans="1:14" ht="12" customHeight="1" x14ac:dyDescent="0.2">
      <c r="D9" s="88"/>
      <c r="E9" s="88"/>
      <c r="F9" s="88"/>
    </row>
    <row r="10" spans="1:14" ht="12.95" customHeight="1" x14ac:dyDescent="0.2">
      <c r="A10" s="35">
        <v>4</v>
      </c>
      <c r="B10" s="13"/>
      <c r="C10" s="13"/>
      <c r="D10" s="90" t="s">
        <v>27</v>
      </c>
      <c r="E10" s="92" t="s">
        <v>19</v>
      </c>
      <c r="F10" s="92" t="s">
        <v>55</v>
      </c>
      <c r="G10" s="92" t="s">
        <v>20</v>
      </c>
      <c r="H10" s="92" t="s">
        <v>21</v>
      </c>
    </row>
    <row r="11" spans="1:14" ht="12.95" customHeight="1" x14ac:dyDescent="0.2">
      <c r="A11" s="36">
        <v>4</v>
      </c>
      <c r="B11" s="37"/>
      <c r="C11" s="37"/>
      <c r="D11" s="91"/>
      <c r="E11" s="93"/>
      <c r="F11" s="93"/>
      <c r="G11" s="93"/>
      <c r="H11" s="93"/>
    </row>
    <row r="12" spans="1:14" ht="10.5" customHeight="1" x14ac:dyDescent="0.2">
      <c r="A12" s="17" t="s">
        <v>69</v>
      </c>
      <c r="B12" s="32"/>
      <c r="C12" s="31"/>
      <c r="D12" s="57">
        <v>13</v>
      </c>
      <c r="E12" s="38">
        <v>1000000</v>
      </c>
      <c r="F12" s="38">
        <f>+'Balance al 31-12-2015'!F39</f>
        <v>3667640.56</v>
      </c>
      <c r="G12" s="38"/>
      <c r="H12" s="40">
        <f>E12+F12</f>
        <v>4667640.5600000005</v>
      </c>
    </row>
    <row r="13" spans="1:14" ht="10.5" customHeight="1" x14ac:dyDescent="0.2">
      <c r="A13" s="17"/>
      <c r="B13" s="32"/>
      <c r="C13" s="31"/>
      <c r="D13" s="57"/>
      <c r="E13" s="38"/>
      <c r="F13" s="38"/>
      <c r="G13" s="38"/>
      <c r="H13" s="55"/>
    </row>
    <row r="14" spans="1:14" ht="10.9" customHeight="1" x14ac:dyDescent="0.2">
      <c r="A14" s="17" t="s">
        <v>48</v>
      </c>
      <c r="B14" s="33"/>
      <c r="C14" s="18"/>
      <c r="D14" s="48"/>
      <c r="E14" s="39">
        <v>0</v>
      </c>
      <c r="F14" s="40"/>
      <c r="G14" s="40"/>
      <c r="H14" s="38">
        <v>0</v>
      </c>
      <c r="I14" s="13"/>
      <c r="J14" s="13"/>
      <c r="K14" s="13"/>
      <c r="L14" s="13"/>
      <c r="M14" s="13"/>
      <c r="N14" s="13"/>
    </row>
    <row r="15" spans="1:14" ht="10.9" customHeight="1" x14ac:dyDescent="0.2">
      <c r="A15" s="17"/>
      <c r="B15" s="33"/>
      <c r="C15" s="18"/>
      <c r="D15" s="48"/>
      <c r="E15" s="39"/>
      <c r="F15" s="40"/>
      <c r="G15" s="40"/>
      <c r="H15" s="38"/>
      <c r="I15" s="13"/>
      <c r="J15" s="41"/>
      <c r="K15" s="13"/>
      <c r="L15" s="13"/>
      <c r="M15" s="13"/>
      <c r="N15" s="13"/>
    </row>
    <row r="16" spans="1:14" ht="10.9" customHeight="1" x14ac:dyDescent="0.2">
      <c r="A16" s="17" t="s">
        <v>56</v>
      </c>
      <c r="B16" s="31"/>
      <c r="C16" s="20"/>
      <c r="D16" s="48">
        <v>16</v>
      </c>
      <c r="E16" s="39"/>
      <c r="F16" s="40">
        <f>+'Balance al 31-12-2015'!F40</f>
        <v>-3295247.95</v>
      </c>
      <c r="G16" s="40"/>
      <c r="H16" s="38">
        <f>F16</f>
        <v>-3295247.95</v>
      </c>
      <c r="I16" s="13"/>
      <c r="J16" s="13"/>
      <c r="K16" s="13"/>
      <c r="L16" s="13"/>
      <c r="M16" s="13"/>
      <c r="N16" s="13"/>
    </row>
    <row r="17" spans="1:14" ht="10.9" customHeight="1" x14ac:dyDescent="0.2">
      <c r="A17" s="17"/>
      <c r="B17" s="33"/>
      <c r="C17" s="18"/>
      <c r="D17" s="48"/>
      <c r="E17" s="39"/>
      <c r="F17" s="40"/>
      <c r="G17" s="40"/>
      <c r="H17" s="38"/>
      <c r="I17" s="13"/>
      <c r="J17" s="13"/>
      <c r="K17" s="13"/>
      <c r="L17" s="13"/>
      <c r="M17" s="13"/>
      <c r="N17" s="13"/>
    </row>
    <row r="18" spans="1:14" ht="10.9" customHeight="1" x14ac:dyDescent="0.2">
      <c r="A18" s="17" t="s">
        <v>57</v>
      </c>
      <c r="B18" s="31"/>
      <c r="C18" s="20"/>
      <c r="D18" s="48">
        <v>14</v>
      </c>
      <c r="E18" s="39"/>
      <c r="F18" s="40"/>
      <c r="G18" s="40">
        <f>+'Balance al 31-12-2015'!F38</f>
        <v>100000</v>
      </c>
      <c r="H18" s="38">
        <f>G18</f>
        <v>100000</v>
      </c>
      <c r="I18" s="13"/>
      <c r="J18" s="13"/>
      <c r="K18" s="13"/>
      <c r="L18" s="13"/>
      <c r="M18" s="13"/>
      <c r="N18" s="13"/>
    </row>
    <row r="19" spans="1:14" ht="10.9" customHeight="1" x14ac:dyDescent="0.2">
      <c r="A19" s="17" t="s">
        <v>58</v>
      </c>
      <c r="B19" s="33"/>
      <c r="C19" s="18"/>
      <c r="D19" s="46"/>
      <c r="E19" s="39"/>
      <c r="F19" s="40"/>
      <c r="G19" s="40"/>
      <c r="H19" s="47"/>
      <c r="I19" s="13"/>
      <c r="J19" s="13"/>
      <c r="K19" s="13"/>
      <c r="L19" s="13"/>
      <c r="M19" s="13"/>
      <c r="N19" s="13"/>
    </row>
    <row r="20" spans="1:14" ht="10.9" customHeight="1" x14ac:dyDescent="0.2">
      <c r="A20" s="42"/>
      <c r="B20" s="42"/>
      <c r="C20" s="43"/>
      <c r="D20" s="49"/>
      <c r="E20" s="44"/>
      <c r="F20" s="45"/>
      <c r="G20" s="45"/>
      <c r="H20" s="50"/>
      <c r="I20" s="13"/>
      <c r="J20" s="13"/>
      <c r="K20" s="13"/>
      <c r="L20" s="13"/>
      <c r="M20" s="13"/>
      <c r="N20" s="13"/>
    </row>
    <row r="21" spans="1:14" ht="15" customHeight="1" x14ac:dyDescent="0.2">
      <c r="A21" s="17" t="s">
        <v>72</v>
      </c>
      <c r="B21" s="33"/>
      <c r="C21" s="18"/>
      <c r="D21" s="46"/>
      <c r="E21" s="56">
        <f>SUM(E12:E20)</f>
        <v>1000000</v>
      </c>
      <c r="F21" s="56">
        <f>SUM(F12:F20)</f>
        <v>372392.60999999987</v>
      </c>
      <c r="G21" s="56">
        <f>SUM(G12:G20)</f>
        <v>100000</v>
      </c>
      <c r="H21" s="54">
        <f>E21+F21+G21</f>
        <v>1472392.6099999999</v>
      </c>
      <c r="I21" s="41"/>
      <c r="J21" s="13"/>
      <c r="K21" s="13"/>
      <c r="L21" s="13"/>
      <c r="M21" s="13"/>
      <c r="N21" s="13"/>
    </row>
    <row r="22" spans="1:14" ht="10.9" customHeight="1" x14ac:dyDescent="0.2">
      <c r="A22" s="17"/>
      <c r="B22" s="33"/>
      <c r="C22" s="18"/>
      <c r="D22" s="19"/>
      <c r="E22" s="40"/>
      <c r="F22" s="40"/>
      <c r="G22" s="7"/>
      <c r="H22" s="41"/>
      <c r="I22" s="13"/>
      <c r="J22" s="13"/>
      <c r="K22" s="13"/>
      <c r="L22" s="13"/>
      <c r="M22" s="13"/>
      <c r="N22" s="13"/>
    </row>
    <row r="23" spans="1:14" ht="10.5" customHeight="1" x14ac:dyDescent="0.2">
      <c r="A23" s="17"/>
      <c r="B23" s="34"/>
      <c r="C23" s="18"/>
      <c r="D23" s="19"/>
      <c r="E23" s="27"/>
      <c r="F23" s="27"/>
      <c r="G23" s="7"/>
      <c r="H23" s="13"/>
      <c r="I23" s="13"/>
      <c r="J23" s="13"/>
      <c r="K23" s="13"/>
      <c r="L23" s="13"/>
      <c r="M23" s="13"/>
      <c r="N23" s="13"/>
    </row>
    <row r="24" spans="1:14" ht="10.9" customHeight="1" x14ac:dyDescent="0.2">
      <c r="D24" s="89" t="s">
        <v>77</v>
      </c>
      <c r="E24" s="89"/>
      <c r="F24" s="89"/>
      <c r="I24" s="13"/>
      <c r="J24" s="13"/>
      <c r="K24" s="13"/>
      <c r="L24" s="13"/>
      <c r="M24" s="13"/>
      <c r="N24" s="13"/>
    </row>
    <row r="25" spans="1:14" ht="10.9" customHeight="1" x14ac:dyDescent="0.2">
      <c r="D25" s="88"/>
      <c r="E25" s="88"/>
      <c r="F25" s="88"/>
      <c r="I25" s="13"/>
      <c r="J25" s="13"/>
      <c r="K25" s="13"/>
      <c r="L25" s="13"/>
      <c r="M25" s="13"/>
      <c r="N25" s="13"/>
    </row>
    <row r="26" spans="1:14" ht="10.9" customHeight="1" x14ac:dyDescent="0.2">
      <c r="A26" s="35">
        <v>4</v>
      </c>
      <c r="B26" s="13"/>
      <c r="C26" s="13"/>
      <c r="D26" s="90" t="s">
        <v>27</v>
      </c>
      <c r="E26" s="92" t="s">
        <v>19</v>
      </c>
      <c r="F26" s="92" t="s">
        <v>55</v>
      </c>
      <c r="G26" s="92" t="s">
        <v>20</v>
      </c>
      <c r="H26" s="92" t="s">
        <v>21</v>
      </c>
      <c r="I26" s="13"/>
      <c r="J26" s="13"/>
      <c r="K26" s="13"/>
      <c r="L26" s="13"/>
      <c r="M26" s="13"/>
      <c r="N26" s="13"/>
    </row>
    <row r="27" spans="1:14" ht="12.75" customHeight="1" x14ac:dyDescent="0.2">
      <c r="A27" s="36">
        <v>4</v>
      </c>
      <c r="B27" s="37"/>
      <c r="C27" s="37"/>
      <c r="D27" s="91"/>
      <c r="E27" s="93"/>
      <c r="F27" s="93"/>
      <c r="G27" s="93"/>
      <c r="H27" s="93"/>
      <c r="I27" s="13"/>
      <c r="J27" s="13"/>
      <c r="K27" s="13"/>
      <c r="L27" s="13"/>
      <c r="M27" s="13"/>
      <c r="N27" s="13"/>
    </row>
    <row r="28" spans="1:14" ht="10.9" customHeight="1" x14ac:dyDescent="0.2">
      <c r="A28" s="17" t="s">
        <v>78</v>
      </c>
      <c r="B28" s="32"/>
      <c r="C28" s="31"/>
      <c r="D28" s="57">
        <v>12</v>
      </c>
      <c r="E28" s="38">
        <v>1000000</v>
      </c>
      <c r="F28" s="38">
        <f>+'[1]Balance al 31-12-2014'!F52</f>
        <v>0</v>
      </c>
      <c r="G28" s="38"/>
      <c r="H28" s="40">
        <f>E28+F28</f>
        <v>1000000</v>
      </c>
      <c r="I28" s="13"/>
      <c r="J28" s="13"/>
      <c r="K28" s="13"/>
      <c r="L28" s="13"/>
      <c r="M28" s="13"/>
      <c r="N28" s="13"/>
    </row>
    <row r="29" spans="1:14" ht="10.9" customHeight="1" x14ac:dyDescent="0.2">
      <c r="A29" s="17"/>
      <c r="B29" s="32"/>
      <c r="C29" s="31"/>
      <c r="D29" s="57"/>
      <c r="E29" s="38"/>
      <c r="F29" s="38"/>
      <c r="G29" s="38"/>
      <c r="H29" s="55"/>
      <c r="I29" s="13"/>
      <c r="J29" s="13"/>
      <c r="K29" s="13"/>
      <c r="L29" s="13"/>
      <c r="M29" s="13"/>
      <c r="N29" s="13"/>
    </row>
    <row r="30" spans="1:14" ht="12.95" customHeight="1" x14ac:dyDescent="0.2">
      <c r="A30" s="17" t="s">
        <v>48</v>
      </c>
      <c r="B30" s="33"/>
      <c r="C30" s="18"/>
      <c r="D30" s="48"/>
      <c r="E30" s="39">
        <v>0</v>
      </c>
      <c r="F30" s="40"/>
      <c r="G30" s="40"/>
      <c r="H30" s="38">
        <v>0</v>
      </c>
      <c r="I30" s="13"/>
      <c r="J30" s="13"/>
      <c r="K30" s="13"/>
      <c r="L30" s="13"/>
      <c r="M30" s="13"/>
      <c r="N30" s="13"/>
    </row>
    <row r="31" spans="1:14" ht="10.5" customHeight="1" x14ac:dyDescent="0.2">
      <c r="A31" s="17"/>
      <c r="B31" s="33"/>
      <c r="C31" s="18"/>
      <c r="D31" s="48"/>
      <c r="E31" s="39"/>
      <c r="F31" s="40"/>
      <c r="G31" s="40"/>
      <c r="H31" s="38"/>
      <c r="I31" s="13"/>
      <c r="J31" s="13"/>
      <c r="K31" s="13"/>
      <c r="L31" s="13"/>
      <c r="M31" s="13"/>
      <c r="N31" s="13"/>
    </row>
    <row r="32" spans="1:14" ht="10.5" customHeight="1" x14ac:dyDescent="0.2">
      <c r="A32" s="17" t="s">
        <v>56</v>
      </c>
      <c r="B32" s="31"/>
      <c r="C32" s="20"/>
      <c r="D32" s="48">
        <v>15</v>
      </c>
      <c r="E32" s="39"/>
      <c r="F32" s="40">
        <f>+'[1]Balance al 31-12-2014'!F53</f>
        <v>0</v>
      </c>
      <c r="G32" s="40"/>
      <c r="H32" s="38">
        <f>F32</f>
        <v>0</v>
      </c>
      <c r="I32" s="13"/>
      <c r="J32" s="13"/>
      <c r="K32" s="13"/>
      <c r="L32" s="13"/>
      <c r="M32" s="13"/>
      <c r="N32" s="13"/>
    </row>
    <row r="33" spans="1:14" ht="10.9" customHeight="1" x14ac:dyDescent="0.2">
      <c r="A33" s="17"/>
      <c r="B33" s="33"/>
      <c r="C33" s="18"/>
      <c r="D33" s="48"/>
      <c r="E33" s="39"/>
      <c r="F33" s="40"/>
      <c r="G33" s="40"/>
      <c r="H33" s="38"/>
      <c r="I33" s="11"/>
      <c r="J33" s="11"/>
      <c r="K33" s="11"/>
      <c r="L33" s="11"/>
      <c r="M33" s="11"/>
      <c r="N33" s="11"/>
    </row>
    <row r="34" spans="1:14" ht="10.9" customHeight="1" x14ac:dyDescent="0.2">
      <c r="A34" s="17" t="s">
        <v>57</v>
      </c>
      <c r="B34" s="31"/>
      <c r="C34" s="20"/>
      <c r="D34" s="48">
        <v>13</v>
      </c>
      <c r="E34" s="39"/>
      <c r="F34" s="40"/>
      <c r="G34" s="40">
        <f>+'[1]Balance al 31-12-2014'!F51</f>
        <v>0</v>
      </c>
      <c r="H34" s="38">
        <f>G34</f>
        <v>0</v>
      </c>
      <c r="I34" s="11"/>
      <c r="J34" s="11"/>
      <c r="K34" s="11"/>
      <c r="L34" s="11"/>
      <c r="M34" s="11"/>
      <c r="N34" s="11"/>
    </row>
    <row r="35" spans="1:14" ht="10.9" customHeight="1" x14ac:dyDescent="0.2">
      <c r="A35" s="17" t="s">
        <v>58</v>
      </c>
      <c r="B35" s="33"/>
      <c r="C35" s="18"/>
      <c r="D35" s="46"/>
      <c r="E35" s="39"/>
      <c r="F35" s="40"/>
      <c r="G35" s="40"/>
      <c r="H35" s="47"/>
      <c r="I35" s="13"/>
      <c r="J35" s="13"/>
      <c r="K35" s="13"/>
      <c r="L35" s="13"/>
      <c r="M35" s="13"/>
      <c r="N35" s="13"/>
    </row>
    <row r="36" spans="1:14" ht="10.9" customHeight="1" x14ac:dyDescent="0.2">
      <c r="A36" s="42"/>
      <c r="B36" s="42"/>
      <c r="C36" s="43"/>
      <c r="D36" s="49"/>
      <c r="E36" s="44"/>
      <c r="F36" s="45"/>
      <c r="G36" s="45"/>
      <c r="H36" s="50"/>
      <c r="I36" s="13"/>
      <c r="J36" s="13"/>
      <c r="K36" s="13"/>
      <c r="L36" s="13"/>
      <c r="M36" s="13"/>
      <c r="N36" s="13"/>
    </row>
    <row r="37" spans="1:14" ht="10.9" customHeight="1" x14ac:dyDescent="0.2">
      <c r="A37" s="17" t="s">
        <v>69</v>
      </c>
      <c r="B37" s="33"/>
      <c r="C37" s="18"/>
      <c r="D37" s="46"/>
      <c r="E37" s="56">
        <f>SUM(E28:E36)</f>
        <v>1000000</v>
      </c>
      <c r="F37" s="56">
        <f>SUM(F28:F36)</f>
        <v>0</v>
      </c>
      <c r="G37" s="56">
        <f>SUM(G28:G36)</f>
        <v>0</v>
      </c>
      <c r="H37" s="54">
        <f>E37+F37+G37</f>
        <v>1000000</v>
      </c>
      <c r="I37" s="13"/>
      <c r="J37" s="13"/>
      <c r="K37" s="13"/>
      <c r="L37" s="13"/>
      <c r="M37" s="13"/>
      <c r="N37" s="13"/>
    </row>
    <row r="38" spans="1:14" ht="10.9" customHeight="1" x14ac:dyDescent="0.2">
      <c r="A38" s="17"/>
      <c r="B38" s="31"/>
      <c r="C38" s="20"/>
      <c r="D38" s="21"/>
      <c r="E38" s="30"/>
      <c r="F38" s="27"/>
      <c r="G38" s="7"/>
      <c r="H38" s="13"/>
      <c r="I38" s="13"/>
      <c r="J38" s="13"/>
      <c r="K38" s="13"/>
      <c r="L38" s="13"/>
      <c r="M38" s="13"/>
      <c r="N38" s="13"/>
    </row>
    <row r="39" spans="1:14" ht="10.9" customHeight="1" x14ac:dyDescent="0.2">
      <c r="A39" s="17"/>
      <c r="B39" s="31"/>
      <c r="C39" s="20"/>
      <c r="D39" s="19"/>
      <c r="E39" s="26"/>
      <c r="F39" s="27"/>
      <c r="G39" s="7"/>
      <c r="H39" s="13"/>
      <c r="I39" s="13"/>
      <c r="J39" s="13"/>
      <c r="K39" s="13"/>
      <c r="L39" s="13"/>
      <c r="M39" s="13"/>
      <c r="N39" s="13"/>
    </row>
    <row r="40" spans="1:14" ht="10.9" customHeight="1" x14ac:dyDescent="0.2">
      <c r="A40" s="17"/>
      <c r="B40" s="33"/>
      <c r="C40" s="18"/>
      <c r="D40" s="19"/>
      <c r="E40" s="26"/>
      <c r="F40" s="27"/>
      <c r="G40" s="7"/>
      <c r="H40" s="13"/>
      <c r="I40" s="13"/>
      <c r="J40" s="13"/>
      <c r="K40" s="13"/>
      <c r="L40" s="13"/>
      <c r="M40" s="13"/>
      <c r="N40" s="13"/>
    </row>
    <row r="41" spans="1:14" ht="10.9" customHeight="1" x14ac:dyDescent="0.2">
      <c r="A41" s="17"/>
      <c r="B41" s="31"/>
      <c r="C41" s="18"/>
      <c r="D41" s="19"/>
      <c r="E41" s="27"/>
      <c r="F41" s="27"/>
      <c r="G41" s="7"/>
      <c r="H41" s="13"/>
      <c r="I41" s="13"/>
      <c r="J41" s="13"/>
      <c r="K41" s="13"/>
      <c r="L41" s="13"/>
      <c r="M41" s="13"/>
      <c r="N41" s="13"/>
    </row>
    <row r="42" spans="1:14" ht="10.9" customHeight="1" x14ac:dyDescent="0.2">
      <c r="A42" s="17"/>
      <c r="B42" s="31"/>
      <c r="C42" s="18"/>
      <c r="D42" s="19"/>
      <c r="E42" s="27"/>
      <c r="F42" s="27"/>
      <c r="G42" s="7"/>
      <c r="H42" s="13"/>
      <c r="I42" s="13"/>
      <c r="J42" s="13"/>
      <c r="K42" s="13"/>
      <c r="L42" s="13"/>
      <c r="M42" s="13"/>
      <c r="N42" s="13"/>
    </row>
    <row r="43" spans="1:14" ht="10.9" customHeight="1" x14ac:dyDescent="0.2">
      <c r="A43" s="17"/>
      <c r="B43" s="31"/>
      <c r="C43" s="18"/>
      <c r="D43" s="19"/>
      <c r="E43" s="27"/>
      <c r="F43" s="27"/>
      <c r="G43" s="7"/>
      <c r="H43" s="13"/>
      <c r="I43" s="13"/>
      <c r="J43" s="13"/>
      <c r="K43" s="13"/>
      <c r="L43" s="13"/>
      <c r="M43" s="13"/>
      <c r="N43" s="13"/>
    </row>
    <row r="44" spans="1:14" ht="10.9" customHeight="1" x14ac:dyDescent="0.2">
      <c r="A44" s="17"/>
      <c r="B44" s="31"/>
      <c r="C44" s="20"/>
      <c r="D44" s="21"/>
      <c r="E44" s="27"/>
      <c r="F44" s="27"/>
      <c r="G44" s="7"/>
      <c r="H44" s="13"/>
      <c r="I44" s="13"/>
      <c r="J44" s="13"/>
      <c r="K44" s="13"/>
      <c r="L44" s="13"/>
      <c r="M44" s="13"/>
      <c r="N44" s="13"/>
    </row>
    <row r="45" spans="1:14" ht="10.9" customHeight="1" x14ac:dyDescent="0.2">
      <c r="A45" s="17"/>
      <c r="B45" s="31"/>
      <c r="C45" s="20"/>
      <c r="D45" s="21"/>
      <c r="E45" s="27"/>
      <c r="F45" s="27"/>
      <c r="G45" s="7"/>
      <c r="H45" s="13"/>
      <c r="I45" s="13"/>
      <c r="J45" s="13"/>
      <c r="K45" s="13"/>
      <c r="L45" s="13"/>
      <c r="M45" s="13"/>
      <c r="N45" s="13"/>
    </row>
    <row r="46" spans="1:14" ht="10.9" customHeight="1" x14ac:dyDescent="0.2">
      <c r="A46" s="17"/>
      <c r="B46" s="32"/>
      <c r="C46" s="21"/>
      <c r="D46" s="21"/>
      <c r="E46" s="27"/>
      <c r="F46" s="26"/>
      <c r="G46" s="14"/>
      <c r="H46" s="13"/>
      <c r="I46" s="13"/>
      <c r="J46" s="13"/>
      <c r="K46" s="13"/>
      <c r="L46" s="13"/>
      <c r="M46" s="13"/>
      <c r="N46" s="13"/>
    </row>
    <row r="47" spans="1:14" ht="12.95" customHeight="1" x14ac:dyDescent="0.2">
      <c r="A47" s="23">
        <v>4</v>
      </c>
      <c r="B47" s="33"/>
      <c r="C47" s="19"/>
      <c r="D47" s="16"/>
      <c r="E47" s="27"/>
      <c r="F47" s="27"/>
      <c r="G47" s="19"/>
      <c r="H47" s="13"/>
      <c r="I47" s="13"/>
      <c r="J47" s="13"/>
      <c r="K47" s="13"/>
      <c r="L47" s="13"/>
      <c r="M47" s="13"/>
      <c r="N47" s="13"/>
    </row>
    <row r="48" spans="1:14" ht="10.5" customHeight="1" x14ac:dyDescent="0.2">
      <c r="A48" s="17"/>
      <c r="B48" s="32"/>
      <c r="C48" s="21"/>
      <c r="D48" s="21"/>
      <c r="E48" s="27"/>
      <c r="F48" s="27"/>
      <c r="G48" s="19"/>
      <c r="H48" s="13"/>
      <c r="I48" s="13"/>
      <c r="J48" s="13"/>
      <c r="K48" s="13"/>
      <c r="L48" s="13"/>
      <c r="M48" s="13"/>
      <c r="N48" s="13"/>
    </row>
    <row r="49" spans="1:16" ht="10.9" customHeight="1" x14ac:dyDescent="0.2">
      <c r="A49" s="17"/>
      <c r="B49" s="33"/>
      <c r="C49" s="18"/>
      <c r="D49" s="19"/>
      <c r="E49" s="26"/>
      <c r="F49" s="27"/>
      <c r="G49" s="19"/>
      <c r="H49" s="13"/>
      <c r="I49" s="13"/>
      <c r="J49" s="13"/>
      <c r="K49" s="13"/>
      <c r="L49" s="13"/>
      <c r="M49" s="13"/>
      <c r="N49" s="13"/>
    </row>
    <row r="50" spans="1:16" ht="10.9" customHeight="1" x14ac:dyDescent="0.2">
      <c r="A50" s="17"/>
      <c r="B50" s="33"/>
      <c r="C50" s="18"/>
      <c r="D50" s="19"/>
      <c r="E50" s="26"/>
      <c r="F50" s="27"/>
      <c r="G50" s="19"/>
      <c r="H50" s="13"/>
      <c r="I50" s="13"/>
      <c r="J50" s="13"/>
      <c r="K50" s="13"/>
      <c r="L50" s="13"/>
      <c r="M50" s="13"/>
      <c r="N50" s="13"/>
    </row>
    <row r="51" spans="1:16" ht="10.9" customHeight="1" x14ac:dyDescent="0.2">
      <c r="A51" s="17"/>
      <c r="B51" s="33"/>
      <c r="C51" s="18"/>
      <c r="D51" s="19"/>
      <c r="E51" s="26"/>
      <c r="F51" s="27"/>
      <c r="G51" s="19"/>
      <c r="H51" s="13"/>
      <c r="I51" s="13"/>
      <c r="J51" s="13"/>
      <c r="K51" s="13"/>
      <c r="L51" s="13"/>
      <c r="M51" s="13"/>
      <c r="N51" s="13"/>
    </row>
    <row r="52" spans="1:16" ht="10.9" customHeight="1" x14ac:dyDescent="0.2">
      <c r="A52" s="17"/>
      <c r="B52" s="31"/>
      <c r="C52" s="20"/>
      <c r="D52" s="21"/>
      <c r="E52" s="27"/>
      <c r="F52" s="27"/>
      <c r="G52" s="19"/>
      <c r="H52" s="11"/>
      <c r="I52" s="11"/>
      <c r="J52" s="11"/>
      <c r="K52" s="11"/>
      <c r="L52" s="11"/>
      <c r="M52" s="11"/>
      <c r="N52" s="11"/>
      <c r="O52" s="6"/>
      <c r="P52" s="6"/>
    </row>
    <row r="53" spans="1:16" ht="10.9" customHeight="1" x14ac:dyDescent="0.2">
      <c r="A53" s="17"/>
      <c r="B53" s="32"/>
      <c r="C53" s="21"/>
      <c r="D53" s="21"/>
      <c r="E53" s="27"/>
      <c r="F53" s="26"/>
      <c r="G53" s="7"/>
      <c r="H53" s="11"/>
      <c r="I53" s="11"/>
      <c r="J53" s="11"/>
      <c r="K53" s="11"/>
      <c r="L53" s="11"/>
      <c r="M53" s="11"/>
      <c r="N53" s="11"/>
      <c r="O53" s="6"/>
      <c r="P53" s="6"/>
    </row>
    <row r="54" spans="1:16" ht="10.9" customHeight="1" x14ac:dyDescent="0.2">
      <c r="A54" s="17"/>
      <c r="B54" s="24"/>
      <c r="C54" s="19"/>
      <c r="D54" s="19"/>
      <c r="E54" s="19"/>
      <c r="F54" s="26"/>
      <c r="G54" s="7"/>
      <c r="H54" s="11"/>
      <c r="I54" s="11"/>
      <c r="J54" s="11"/>
      <c r="K54" s="11"/>
      <c r="L54" s="11"/>
      <c r="M54" s="11"/>
      <c r="N54" s="11"/>
      <c r="O54" s="6"/>
      <c r="P54" s="6"/>
    </row>
    <row r="55" spans="1:16" ht="10.9" customHeight="1" x14ac:dyDescent="0.2">
      <c r="A55" s="17"/>
      <c r="B55" s="24"/>
      <c r="C55" s="19"/>
      <c r="D55" s="19"/>
      <c r="E55" s="19"/>
      <c r="F55" s="26"/>
      <c r="G55" s="7"/>
      <c r="H55" s="11"/>
      <c r="I55" s="11"/>
      <c r="J55" s="11"/>
      <c r="K55" s="11"/>
      <c r="L55" s="11"/>
      <c r="M55" s="11"/>
      <c r="N55" s="11"/>
      <c r="O55" s="6"/>
      <c r="P55" s="6"/>
    </row>
    <row r="56" spans="1:16" ht="10.9" customHeight="1" x14ac:dyDescent="0.2">
      <c r="A56" s="17"/>
      <c r="B56" s="24"/>
      <c r="C56" s="19"/>
      <c r="D56" s="19"/>
      <c r="E56" s="19"/>
      <c r="F56" s="26"/>
      <c r="G56" s="7"/>
      <c r="H56" s="13"/>
      <c r="I56" s="13"/>
      <c r="J56" s="13"/>
      <c r="K56" s="13"/>
      <c r="L56" s="13"/>
      <c r="M56" s="13"/>
      <c r="N56" s="13"/>
    </row>
    <row r="57" spans="1:16" x14ac:dyDescent="0.2">
      <c r="A57" s="96">
        <f>+'Estado de Flujos de Efectivos'!A49:G49</f>
        <v>0</v>
      </c>
      <c r="B57" s="96"/>
      <c r="C57" s="96"/>
      <c r="D57" s="96"/>
      <c r="E57" s="96"/>
      <c r="F57" s="96"/>
      <c r="G57" s="96"/>
      <c r="H57" s="96"/>
    </row>
    <row r="58" spans="1:16" x14ac:dyDescent="0.2">
      <c r="A58" s="96">
        <f>+'Estado de Flujos de Efectivos'!A50:G50</f>
        <v>0</v>
      </c>
      <c r="B58" s="96"/>
      <c r="C58" s="96"/>
      <c r="D58" s="96"/>
      <c r="E58" s="96"/>
      <c r="F58" s="96"/>
      <c r="G58" s="96"/>
      <c r="H58" s="96"/>
    </row>
  </sheetData>
  <mergeCells count="20">
    <mergeCell ref="G10:G11"/>
    <mergeCell ref="A57:H57"/>
    <mergeCell ref="A58:H58"/>
    <mergeCell ref="H10:H11"/>
    <mergeCell ref="G26:G27"/>
    <mergeCell ref="H26:H27"/>
    <mergeCell ref="D4:F4"/>
    <mergeCell ref="D5:F5"/>
    <mergeCell ref="D6:F6"/>
    <mergeCell ref="D7:F7"/>
    <mergeCell ref="D8:F8"/>
    <mergeCell ref="D9:F9"/>
    <mergeCell ref="D24:F24"/>
    <mergeCell ref="D25:F25"/>
    <mergeCell ref="D26:D27"/>
    <mergeCell ref="E26:E27"/>
    <mergeCell ref="F26:F27"/>
    <mergeCell ref="D10:D11"/>
    <mergeCell ref="E10:E11"/>
    <mergeCell ref="F10:F11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opLeftCell="A27" workbookViewId="0">
      <selection sqref="A1:I50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27.42578125" customWidth="1" collapsed="1"/>
    <col min="5" max="5" width="15" customWidth="1" collapsed="1"/>
    <col min="6" max="6" width="3.85546875" customWidth="1" collapsed="1"/>
    <col min="7" max="7" width="12.7109375" bestFit="1" customWidth="1"/>
    <col min="8" max="8" width="1.5703125" customWidth="1"/>
  </cols>
  <sheetData>
    <row r="1" spans="1:14" ht="17.850000000000001" customHeight="1" x14ac:dyDescent="0.2">
      <c r="E1" s="1"/>
    </row>
    <row r="2" spans="1:14" ht="10.9" customHeight="1" x14ac:dyDescent="0.2"/>
    <row r="3" spans="1:14" ht="10.9" customHeight="1" x14ac:dyDescent="0.2"/>
    <row r="4" spans="1:14" ht="13.5" customHeight="1" x14ac:dyDescent="0.2">
      <c r="D4" s="94" t="s">
        <v>5</v>
      </c>
      <c r="E4" s="94"/>
      <c r="F4" s="94"/>
    </row>
    <row r="5" spans="1:14" ht="13.5" customHeight="1" x14ac:dyDescent="0.2">
      <c r="D5" s="94" t="s">
        <v>6</v>
      </c>
      <c r="E5" s="94"/>
      <c r="F5" s="94"/>
    </row>
    <row r="6" spans="1:14" ht="14.25" customHeight="1" x14ac:dyDescent="0.2">
      <c r="D6" s="94" t="s">
        <v>26</v>
      </c>
      <c r="E6" s="94"/>
      <c r="F6" s="94"/>
    </row>
    <row r="7" spans="1:14" ht="14.25" customHeight="1" x14ac:dyDescent="0.2">
      <c r="D7" s="95" t="s">
        <v>8</v>
      </c>
      <c r="E7" s="95"/>
      <c r="F7" s="95"/>
    </row>
    <row r="8" spans="1:14" ht="13.9" customHeight="1" x14ac:dyDescent="0.2">
      <c r="D8" s="89"/>
      <c r="E8" s="89"/>
      <c r="F8" s="89"/>
      <c r="G8" s="97" t="s">
        <v>74</v>
      </c>
      <c r="H8" s="97"/>
      <c r="I8" s="97"/>
    </row>
    <row r="9" spans="1:14" ht="12" customHeight="1" x14ac:dyDescent="0.2">
      <c r="D9" s="88"/>
      <c r="E9" s="88"/>
      <c r="F9" s="88"/>
    </row>
    <row r="10" spans="1:14" ht="12.95" customHeight="1" x14ac:dyDescent="0.2">
      <c r="A10" s="2">
        <v>4</v>
      </c>
      <c r="G10" s="62">
        <v>2015</v>
      </c>
      <c r="H10" s="62"/>
      <c r="I10" s="62">
        <v>2014</v>
      </c>
    </row>
    <row r="11" spans="1:14" ht="12.95" customHeight="1" x14ac:dyDescent="0.2">
      <c r="A11" s="23">
        <v>4</v>
      </c>
      <c r="B11" s="9" t="s">
        <v>29</v>
      </c>
      <c r="C11" s="9"/>
      <c r="D11" s="5"/>
      <c r="E11" s="9"/>
      <c r="F11" s="10"/>
      <c r="G11" s="10" t="s">
        <v>28</v>
      </c>
      <c r="H11" s="60"/>
      <c r="I11" s="60" t="s">
        <v>28</v>
      </c>
    </row>
    <row r="12" spans="1:14" ht="10.5" customHeight="1" x14ac:dyDescent="0.2">
      <c r="A12" s="17"/>
      <c r="B12" s="22"/>
      <c r="C12" s="9"/>
      <c r="D12" s="17"/>
      <c r="E12" s="10"/>
      <c r="F12" s="17"/>
      <c r="G12" s="17"/>
      <c r="H12" s="17"/>
      <c r="I12" s="17"/>
    </row>
    <row r="13" spans="1:14" ht="14.25" customHeight="1" x14ac:dyDescent="0.2">
      <c r="A13" s="17"/>
      <c r="B13" s="22" t="s">
        <v>30</v>
      </c>
      <c r="C13" s="9"/>
      <c r="D13" s="17"/>
      <c r="E13" s="25"/>
      <c r="F13" s="25">
        <v>16</v>
      </c>
      <c r="G13" s="8">
        <f>+'Balance al 31-12-2015'!F40</f>
        <v>-3295247.95</v>
      </c>
      <c r="H13" s="17"/>
      <c r="I13" s="64">
        <v>3511071.6399999997</v>
      </c>
    </row>
    <row r="14" spans="1:14" ht="14.25" customHeight="1" x14ac:dyDescent="0.2">
      <c r="A14" s="17"/>
      <c r="B14" s="17"/>
      <c r="C14" s="18"/>
      <c r="D14" s="19"/>
      <c r="E14" s="26"/>
      <c r="F14" s="27"/>
      <c r="G14" s="7">
        <f>G13</f>
        <v>-3295247.95</v>
      </c>
      <c r="H14" s="33"/>
      <c r="I14" s="63">
        <v>3511071.6399999997</v>
      </c>
      <c r="J14" s="13"/>
      <c r="K14" s="13"/>
      <c r="L14" s="13"/>
      <c r="M14" s="13"/>
      <c r="N14" s="13"/>
    </row>
    <row r="15" spans="1:14" ht="14.25" customHeight="1" x14ac:dyDescent="0.2">
      <c r="A15" s="17"/>
      <c r="B15" s="17" t="s">
        <v>31</v>
      </c>
      <c r="C15" s="18"/>
      <c r="D15" s="19"/>
      <c r="E15" s="26"/>
      <c r="F15" s="27">
        <v>19</v>
      </c>
      <c r="G15" s="8">
        <v>169721.77</v>
      </c>
      <c r="H15" s="33"/>
      <c r="I15" s="64">
        <v>0</v>
      </c>
      <c r="J15" s="13"/>
      <c r="K15" s="13"/>
      <c r="L15" s="13"/>
      <c r="M15" s="13"/>
      <c r="N15" s="13"/>
    </row>
    <row r="16" spans="1:14" ht="14.25" customHeight="1" x14ac:dyDescent="0.2">
      <c r="A16" s="17"/>
      <c r="B16" s="9" t="s">
        <v>32</v>
      </c>
      <c r="C16" s="20"/>
      <c r="D16" s="21"/>
      <c r="E16" s="26"/>
      <c r="F16" s="27"/>
      <c r="G16" s="29">
        <f>G14+G15</f>
        <v>-3125526.18</v>
      </c>
      <c r="H16" s="33"/>
      <c r="I16" s="65">
        <v>3511071.6399999997</v>
      </c>
      <c r="J16" s="13"/>
      <c r="K16" s="13"/>
      <c r="L16" s="13"/>
      <c r="M16" s="13"/>
      <c r="N16" s="13"/>
    </row>
    <row r="17" spans="1:14" ht="14.25" customHeight="1" x14ac:dyDescent="0.2">
      <c r="A17" s="17"/>
      <c r="B17" s="17"/>
      <c r="C17" s="18"/>
      <c r="D17" s="19"/>
      <c r="E17" s="26"/>
      <c r="F17" s="27"/>
      <c r="G17" s="7"/>
      <c r="H17" s="33"/>
      <c r="I17" s="63"/>
      <c r="J17" s="13"/>
      <c r="K17" s="13"/>
      <c r="L17" s="13"/>
      <c r="M17" s="13"/>
      <c r="N17" s="13"/>
    </row>
    <row r="18" spans="1:14" ht="14.25" customHeight="1" x14ac:dyDescent="0.2">
      <c r="A18" s="17"/>
      <c r="B18" s="9" t="s">
        <v>33</v>
      </c>
      <c r="C18" s="20"/>
      <c r="D18" s="21"/>
      <c r="E18" s="26"/>
      <c r="F18" s="27"/>
      <c r="G18" s="7"/>
      <c r="H18" s="33"/>
      <c r="I18" s="63"/>
      <c r="J18" s="13"/>
      <c r="K18" s="13"/>
      <c r="L18" s="13"/>
      <c r="M18" s="13"/>
      <c r="N18" s="13"/>
    </row>
    <row r="19" spans="1:14" ht="14.25" customHeight="1" x14ac:dyDescent="0.2">
      <c r="A19" s="17"/>
      <c r="B19" s="17" t="s">
        <v>34</v>
      </c>
      <c r="C19" s="18"/>
      <c r="D19" s="19"/>
      <c r="E19" s="26"/>
      <c r="F19" s="27">
        <v>5</v>
      </c>
      <c r="G19" s="7">
        <f>+'Balance al 31-12-2015'!F16</f>
        <v>10805001.039999999</v>
      </c>
      <c r="H19" s="33"/>
      <c r="I19" s="63">
        <v>6084635.6800000006</v>
      </c>
      <c r="J19" s="13"/>
      <c r="K19" s="13"/>
      <c r="L19" s="13"/>
      <c r="M19" s="13"/>
      <c r="N19" s="13"/>
    </row>
    <row r="20" spans="1:14" ht="14.25" customHeight="1" x14ac:dyDescent="0.2">
      <c r="A20" s="17"/>
      <c r="B20" s="17" t="s">
        <v>35</v>
      </c>
      <c r="C20" s="18"/>
      <c r="D20" s="19"/>
      <c r="E20" s="26"/>
      <c r="F20" s="27">
        <v>4</v>
      </c>
      <c r="G20" s="7">
        <f>+-'Balance al 31-12-2015'!F15</f>
        <v>-3441413.62</v>
      </c>
      <c r="H20" s="33"/>
      <c r="I20" s="63">
        <v>-264556.81000000006</v>
      </c>
      <c r="J20" s="13"/>
      <c r="K20" s="13"/>
      <c r="L20" s="13"/>
      <c r="M20" s="13"/>
      <c r="N20" s="13"/>
    </row>
    <row r="21" spans="1:14" ht="14.25" customHeight="1" x14ac:dyDescent="0.2">
      <c r="A21" s="17"/>
      <c r="B21" s="17" t="s">
        <v>36</v>
      </c>
      <c r="C21" s="18"/>
      <c r="D21" s="19"/>
      <c r="E21" s="27"/>
      <c r="F21" s="27">
        <v>6</v>
      </c>
      <c r="G21" s="7">
        <f>+'Balance al 31-12-2015'!F17</f>
        <v>9600000</v>
      </c>
      <c r="H21" s="33"/>
      <c r="I21" s="63">
        <v>10322.450000000001</v>
      </c>
      <c r="J21" s="13"/>
      <c r="K21" s="13"/>
      <c r="L21" s="13"/>
      <c r="M21" s="13"/>
      <c r="N21" s="13"/>
    </row>
    <row r="22" spans="1:14" ht="14.25" customHeight="1" x14ac:dyDescent="0.2">
      <c r="A22" s="17"/>
      <c r="B22" s="17" t="s">
        <v>37</v>
      </c>
      <c r="C22" s="18"/>
      <c r="D22" s="19"/>
      <c r="E22" s="27"/>
      <c r="F22" s="27">
        <v>7</v>
      </c>
      <c r="G22" s="7">
        <f>+'Balance al 31-12-2015'!F18</f>
        <v>6251186.4100000001</v>
      </c>
      <c r="H22" s="33"/>
      <c r="I22" s="63">
        <v>942440.28</v>
      </c>
      <c r="J22" s="13"/>
      <c r="K22" s="13"/>
      <c r="L22" s="13"/>
      <c r="M22" s="13"/>
      <c r="N22" s="13"/>
    </row>
    <row r="23" spans="1:14" ht="14.25" customHeight="1" x14ac:dyDescent="0.2">
      <c r="A23" s="17"/>
      <c r="B23" s="24" t="s">
        <v>38</v>
      </c>
      <c r="C23" s="18"/>
      <c r="D23" s="19"/>
      <c r="E23" s="27"/>
      <c r="F23" s="27"/>
      <c r="G23" s="7">
        <v>0</v>
      </c>
      <c r="H23" s="33"/>
      <c r="I23" s="63">
        <v>0</v>
      </c>
      <c r="J23" s="13"/>
      <c r="K23" s="13"/>
      <c r="L23" s="13"/>
      <c r="M23" s="13"/>
      <c r="N23" s="13"/>
    </row>
    <row r="24" spans="1:14" ht="14.25" customHeight="1" x14ac:dyDescent="0.2">
      <c r="A24" s="17"/>
      <c r="B24" s="17" t="s">
        <v>40</v>
      </c>
      <c r="C24" s="18"/>
      <c r="D24" s="19"/>
      <c r="E24" s="26"/>
      <c r="F24" s="27">
        <v>10</v>
      </c>
      <c r="G24" s="7">
        <f>+'Balance al 31-12-2015'!F29</f>
        <v>18242204.34</v>
      </c>
      <c r="H24" s="33"/>
      <c r="I24" s="63">
        <v>1491353.14</v>
      </c>
      <c r="J24" s="13"/>
      <c r="K24" s="13"/>
      <c r="L24" s="13"/>
      <c r="M24" s="13"/>
      <c r="N24" s="13"/>
    </row>
    <row r="25" spans="1:14" ht="14.25" customHeight="1" x14ac:dyDescent="0.2">
      <c r="A25" s="17"/>
      <c r="B25" s="17" t="s">
        <v>39</v>
      </c>
      <c r="C25" s="18"/>
      <c r="D25" s="19"/>
      <c r="E25" s="26"/>
      <c r="F25" s="27">
        <v>14</v>
      </c>
      <c r="G25" s="8">
        <f>+'Balance al 31-12-2015'!F38</f>
        <v>100000</v>
      </c>
      <c r="H25" s="33"/>
      <c r="I25" s="64">
        <v>100000</v>
      </c>
      <c r="J25" s="13"/>
      <c r="K25" s="13"/>
      <c r="L25" s="13"/>
      <c r="M25" s="13"/>
      <c r="N25" s="13"/>
    </row>
    <row r="26" spans="1:14" ht="14.25" customHeight="1" x14ac:dyDescent="0.2">
      <c r="A26" s="17"/>
      <c r="B26" s="9" t="s">
        <v>41</v>
      </c>
      <c r="C26" s="20"/>
      <c r="D26" s="19"/>
      <c r="E26" s="26"/>
      <c r="F26" s="27"/>
      <c r="G26" s="29">
        <f>SUM(G19:G25)</f>
        <v>41556978.170000002</v>
      </c>
      <c r="H26" s="33"/>
      <c r="I26" s="65">
        <v>8364194.7400000012</v>
      </c>
      <c r="J26" s="13"/>
      <c r="K26" s="13"/>
      <c r="L26" s="13"/>
      <c r="M26" s="13"/>
      <c r="N26" s="13"/>
    </row>
    <row r="27" spans="1:14" ht="14.25" customHeight="1" x14ac:dyDescent="0.2">
      <c r="A27" s="17"/>
      <c r="B27" s="9" t="s">
        <v>42</v>
      </c>
      <c r="C27" s="20"/>
      <c r="D27" s="21"/>
      <c r="E27" s="27"/>
      <c r="F27" s="27"/>
      <c r="G27" s="29">
        <v>0</v>
      </c>
      <c r="H27" s="33"/>
      <c r="I27" s="65">
        <v>0</v>
      </c>
      <c r="J27" s="13"/>
      <c r="K27" s="13"/>
      <c r="L27" s="13"/>
      <c r="M27" s="13"/>
      <c r="N27" s="13"/>
    </row>
    <row r="28" spans="1:14" ht="14.25" customHeight="1" x14ac:dyDescent="0.2">
      <c r="A28" s="17"/>
      <c r="B28" s="22" t="s">
        <v>43</v>
      </c>
      <c r="C28" s="20"/>
      <c r="D28" s="21"/>
      <c r="E28" s="27"/>
      <c r="F28" s="27"/>
      <c r="G28" s="7"/>
      <c r="H28" s="33"/>
      <c r="I28" s="63"/>
      <c r="J28" s="13"/>
      <c r="K28" s="13"/>
      <c r="L28" s="13"/>
      <c r="M28" s="13"/>
      <c r="N28" s="13"/>
    </row>
    <row r="29" spans="1:14" ht="14.25" customHeight="1" x14ac:dyDescent="0.2">
      <c r="A29" s="17"/>
      <c r="B29" s="24" t="s">
        <v>44</v>
      </c>
      <c r="C29" s="18"/>
      <c r="D29" s="19"/>
      <c r="E29" s="27"/>
      <c r="F29" s="27"/>
      <c r="G29" s="7"/>
      <c r="H29" s="33"/>
      <c r="I29" s="63"/>
      <c r="J29" s="13"/>
      <c r="K29" s="13"/>
      <c r="L29" s="13"/>
      <c r="M29" s="13"/>
      <c r="N29" s="13"/>
    </row>
    <row r="30" spans="1:14" ht="14.25" customHeight="1" x14ac:dyDescent="0.2">
      <c r="A30" s="23">
        <v>4</v>
      </c>
      <c r="B30" s="17" t="s">
        <v>45</v>
      </c>
      <c r="C30" s="19"/>
      <c r="D30" s="28"/>
      <c r="E30" s="27"/>
      <c r="F30" s="27"/>
      <c r="G30" s="8"/>
      <c r="H30" s="33"/>
      <c r="I30" s="64"/>
      <c r="J30" s="13"/>
      <c r="K30" s="13"/>
      <c r="L30" s="13"/>
      <c r="M30" s="13"/>
      <c r="N30" s="13"/>
    </row>
    <row r="31" spans="1:14" ht="14.25" customHeight="1" x14ac:dyDescent="0.2">
      <c r="A31" s="17"/>
      <c r="B31" s="22" t="s">
        <v>46</v>
      </c>
      <c r="C31" s="19"/>
      <c r="D31" s="19"/>
      <c r="E31" s="27"/>
      <c r="F31" s="27"/>
      <c r="G31" s="29">
        <v>0</v>
      </c>
      <c r="H31" s="33"/>
      <c r="I31" s="65">
        <v>0</v>
      </c>
      <c r="J31" s="13"/>
      <c r="K31" s="13"/>
      <c r="L31" s="13"/>
      <c r="M31" s="13"/>
      <c r="N31" s="13"/>
    </row>
    <row r="32" spans="1:14" ht="14.25" customHeight="1" x14ac:dyDescent="0.2">
      <c r="A32" s="17"/>
      <c r="B32" s="22" t="s">
        <v>47</v>
      </c>
      <c r="C32" s="21"/>
      <c r="D32" s="19"/>
      <c r="E32" s="27"/>
      <c r="F32" s="27"/>
      <c r="G32" s="7"/>
      <c r="H32" s="33"/>
      <c r="I32" s="63"/>
      <c r="J32" s="13"/>
      <c r="K32" s="13"/>
      <c r="L32" s="13"/>
      <c r="M32" s="13"/>
      <c r="N32" s="13"/>
    </row>
    <row r="33" spans="1:14" ht="14.25" customHeight="1" x14ac:dyDescent="0.2">
      <c r="A33" s="17"/>
      <c r="B33" s="17" t="s">
        <v>48</v>
      </c>
      <c r="C33" s="18"/>
      <c r="D33" s="19"/>
      <c r="E33" s="26"/>
      <c r="F33" s="27"/>
      <c r="G33" s="7">
        <v>0</v>
      </c>
      <c r="H33" s="19"/>
      <c r="I33" s="7">
        <v>0</v>
      </c>
      <c r="J33" s="11"/>
      <c r="K33" s="11"/>
      <c r="L33" s="11"/>
      <c r="M33" s="11"/>
      <c r="N33" s="11"/>
    </row>
    <row r="34" spans="1:14" ht="14.25" customHeight="1" x14ac:dyDescent="0.2">
      <c r="A34" s="17"/>
      <c r="B34" s="17" t="s">
        <v>49</v>
      </c>
      <c r="C34" s="18"/>
      <c r="D34" s="19"/>
      <c r="E34" s="26"/>
      <c r="F34" s="27"/>
      <c r="G34" s="8">
        <v>0</v>
      </c>
      <c r="H34" s="19"/>
      <c r="I34" s="8">
        <v>0</v>
      </c>
      <c r="J34" s="11"/>
      <c r="K34" s="11"/>
      <c r="L34" s="11"/>
      <c r="M34" s="11"/>
      <c r="N34" s="11"/>
    </row>
    <row r="35" spans="1:14" ht="14.25" customHeight="1" x14ac:dyDescent="0.2">
      <c r="A35" s="17"/>
      <c r="B35" s="9" t="s">
        <v>50</v>
      </c>
      <c r="C35" s="20"/>
      <c r="D35" s="21"/>
      <c r="E35" s="30"/>
      <c r="F35" s="27"/>
      <c r="G35" s="29">
        <v>0</v>
      </c>
      <c r="H35" s="33"/>
      <c r="I35" s="65">
        <v>0</v>
      </c>
      <c r="J35" s="13"/>
      <c r="K35" s="13"/>
      <c r="L35" s="13"/>
      <c r="M35" s="13"/>
      <c r="N35" s="13"/>
    </row>
    <row r="36" spans="1:14" ht="14.25" customHeight="1" x14ac:dyDescent="0.2">
      <c r="A36" s="17"/>
      <c r="B36" s="9"/>
      <c r="C36" s="20"/>
      <c r="D36" s="21"/>
      <c r="E36" s="26"/>
      <c r="F36" s="27"/>
      <c r="G36" s="7"/>
      <c r="H36" s="33"/>
      <c r="I36" s="63"/>
      <c r="J36" s="13"/>
      <c r="K36" s="13"/>
      <c r="L36" s="13"/>
      <c r="M36" s="13"/>
      <c r="N36" s="13"/>
    </row>
    <row r="37" spans="1:14" ht="14.25" customHeight="1" x14ac:dyDescent="0.2">
      <c r="A37" s="17"/>
      <c r="B37" s="9" t="s">
        <v>51</v>
      </c>
      <c r="C37" s="20"/>
      <c r="D37" s="21"/>
      <c r="E37" s="26"/>
      <c r="F37" s="27"/>
      <c r="G37" s="7">
        <f>G16+G26</f>
        <v>38431451.990000002</v>
      </c>
      <c r="H37" s="33"/>
      <c r="I37" s="63">
        <v>11875266.380000001</v>
      </c>
      <c r="J37" s="13"/>
      <c r="K37" s="13"/>
      <c r="L37" s="13"/>
      <c r="M37" s="13"/>
      <c r="N37" s="13"/>
    </row>
    <row r="38" spans="1:14" ht="14.25" customHeight="1" x14ac:dyDescent="0.2">
      <c r="A38" s="17"/>
      <c r="B38" s="9" t="s">
        <v>52</v>
      </c>
      <c r="C38" s="20"/>
      <c r="D38" s="21"/>
      <c r="E38" s="30"/>
      <c r="F38" s="27"/>
      <c r="G38" s="8">
        <f>G37-G39</f>
        <v>34375931.190000005</v>
      </c>
      <c r="H38" s="33"/>
      <c r="I38" s="64">
        <v>8976969.9700000007</v>
      </c>
      <c r="J38" s="13"/>
      <c r="K38" s="13"/>
      <c r="L38" s="13"/>
      <c r="M38" s="13"/>
      <c r="N38" s="13"/>
    </row>
    <row r="39" spans="1:14" ht="14.25" customHeight="1" x14ac:dyDescent="0.2">
      <c r="A39" s="17"/>
      <c r="B39" s="9" t="s">
        <v>53</v>
      </c>
      <c r="C39" s="20"/>
      <c r="D39" s="19"/>
      <c r="E39" s="26"/>
      <c r="F39" s="27">
        <v>3</v>
      </c>
      <c r="G39" s="29">
        <f>+'Balance al 31-12-2015'!F14</f>
        <v>4055520.8</v>
      </c>
      <c r="H39" s="33"/>
      <c r="I39" s="65">
        <v>2898296.4099999997</v>
      </c>
      <c r="J39" s="13"/>
      <c r="K39" s="13"/>
      <c r="L39" s="13"/>
      <c r="M39" s="13"/>
      <c r="N39" s="13"/>
    </row>
    <row r="40" spans="1:14" ht="10.9" customHeight="1" x14ac:dyDescent="0.2">
      <c r="A40" s="17"/>
      <c r="B40" s="17"/>
      <c r="C40" s="18"/>
      <c r="D40" s="19"/>
      <c r="E40" s="26"/>
      <c r="F40" s="27"/>
      <c r="G40" s="7"/>
      <c r="H40" s="13"/>
      <c r="I40" s="13"/>
      <c r="J40" s="13"/>
      <c r="K40" s="13"/>
      <c r="L40" s="13"/>
      <c r="M40" s="13"/>
      <c r="N40" s="13"/>
    </row>
    <row r="41" spans="1:14" ht="10.9" customHeight="1" x14ac:dyDescent="0.2">
      <c r="A41" s="17"/>
      <c r="B41" s="9"/>
      <c r="C41" s="18"/>
      <c r="D41" s="19"/>
      <c r="E41" s="27"/>
      <c r="F41" s="27"/>
      <c r="G41" s="7"/>
      <c r="H41" s="13"/>
      <c r="I41" s="13"/>
      <c r="J41" s="13"/>
      <c r="K41" s="13"/>
      <c r="L41" s="13"/>
      <c r="M41" s="13"/>
      <c r="N41" s="13"/>
    </row>
    <row r="42" spans="1:14" ht="10.9" customHeight="1" x14ac:dyDescent="0.2">
      <c r="A42" s="17"/>
      <c r="B42" s="9"/>
      <c r="C42" s="18"/>
      <c r="D42" s="19"/>
      <c r="E42" s="27"/>
      <c r="F42" s="27"/>
      <c r="G42" s="7"/>
      <c r="H42" s="13"/>
      <c r="I42" s="13"/>
      <c r="J42" s="13"/>
      <c r="K42" s="13"/>
      <c r="L42" s="13"/>
      <c r="M42" s="13"/>
      <c r="N42" s="13"/>
    </row>
    <row r="43" spans="1:14" ht="10.9" customHeight="1" x14ac:dyDescent="0.2">
      <c r="A43" s="17"/>
      <c r="B43" s="9"/>
      <c r="C43" s="18"/>
      <c r="D43" s="19"/>
      <c r="E43" s="27"/>
      <c r="F43" s="27"/>
      <c r="G43" s="7"/>
      <c r="H43" s="13"/>
      <c r="I43" s="13"/>
      <c r="J43" s="13"/>
      <c r="K43" s="13"/>
      <c r="L43" s="13"/>
      <c r="M43" s="13"/>
      <c r="N43" s="13"/>
    </row>
    <row r="44" spans="1:14" ht="10.9" customHeight="1" x14ac:dyDescent="0.2">
      <c r="A44" s="17"/>
      <c r="B44" s="9"/>
      <c r="C44" s="20"/>
      <c r="D44" s="21"/>
      <c r="E44" s="27"/>
      <c r="F44" s="27"/>
      <c r="G44" s="7"/>
      <c r="H44" s="13"/>
      <c r="I44" s="13"/>
      <c r="J44" s="13"/>
      <c r="K44" s="13"/>
      <c r="L44" s="13"/>
      <c r="M44" s="13"/>
      <c r="N44" s="13"/>
    </row>
    <row r="45" spans="1:14" ht="10.9" customHeight="1" x14ac:dyDescent="0.2">
      <c r="A45" s="17"/>
      <c r="B45" s="9"/>
      <c r="C45" s="20"/>
      <c r="D45" s="21"/>
      <c r="E45" s="27"/>
      <c r="F45" s="27"/>
      <c r="G45" s="7"/>
      <c r="H45" s="13"/>
      <c r="I45" s="13"/>
      <c r="J45" s="13"/>
      <c r="K45" s="13"/>
      <c r="L45" s="13"/>
      <c r="M45" s="13"/>
      <c r="N45" s="13"/>
    </row>
    <row r="46" spans="1:14" ht="10.9" customHeight="1" x14ac:dyDescent="0.2">
      <c r="A46" s="17"/>
      <c r="B46" s="22"/>
      <c r="C46" s="21"/>
      <c r="D46" s="21"/>
      <c r="E46" s="27"/>
      <c r="F46" s="26"/>
      <c r="G46" s="14"/>
      <c r="H46" s="13"/>
      <c r="I46" s="13"/>
      <c r="J46" s="13"/>
      <c r="K46" s="13"/>
      <c r="L46" s="13"/>
      <c r="M46" s="13"/>
      <c r="N46" s="13"/>
    </row>
    <row r="47" spans="1:14" ht="12.95" customHeight="1" x14ac:dyDescent="0.2">
      <c r="A47" s="23">
        <v>4</v>
      </c>
      <c r="B47" s="17"/>
      <c r="C47" s="19"/>
      <c r="D47" s="16"/>
      <c r="E47" s="27"/>
      <c r="F47" s="27"/>
      <c r="G47" s="19"/>
      <c r="H47" s="13"/>
      <c r="I47" s="13"/>
      <c r="J47" s="13"/>
      <c r="K47" s="13"/>
      <c r="L47" s="13"/>
      <c r="M47" s="13"/>
      <c r="N47" s="13"/>
    </row>
    <row r="48" spans="1:14" ht="10.5" customHeight="1" x14ac:dyDescent="0.2">
      <c r="A48" s="17"/>
      <c r="B48" s="22"/>
      <c r="C48" s="21"/>
      <c r="D48" s="21"/>
      <c r="E48" s="27"/>
      <c r="F48" s="27"/>
      <c r="G48" s="19"/>
      <c r="H48" s="13"/>
      <c r="I48" s="13"/>
      <c r="J48" s="13"/>
      <c r="K48" s="13"/>
      <c r="L48" s="13"/>
      <c r="M48" s="13"/>
      <c r="N48" s="13"/>
    </row>
    <row r="49" spans="1:16" ht="10.9" customHeight="1" x14ac:dyDescent="0.2">
      <c r="A49" s="96">
        <f>+'Estado de Resultado 31-12-2015'!A90:I90</f>
        <v>0</v>
      </c>
      <c r="B49" s="96"/>
      <c r="C49" s="96"/>
      <c r="D49" s="96"/>
      <c r="E49" s="96"/>
      <c r="F49" s="96"/>
      <c r="G49" s="96"/>
      <c r="H49" s="96"/>
      <c r="I49" s="96"/>
      <c r="J49" s="13"/>
      <c r="K49" s="13"/>
      <c r="L49" s="13"/>
      <c r="M49" s="13"/>
      <c r="N49" s="13"/>
    </row>
    <row r="50" spans="1:16" ht="10.9" customHeight="1" x14ac:dyDescent="0.2">
      <c r="A50" s="96">
        <f>+'Estado de Resultado 31-12-2015'!A91:I91</f>
        <v>0</v>
      </c>
      <c r="B50" s="96"/>
      <c r="C50" s="96"/>
      <c r="D50" s="96"/>
      <c r="E50" s="96"/>
      <c r="F50" s="96"/>
      <c r="G50" s="96"/>
      <c r="H50" s="96"/>
      <c r="I50" s="96"/>
      <c r="J50" s="13"/>
      <c r="K50" s="13"/>
      <c r="L50" s="13"/>
      <c r="M50" s="13"/>
      <c r="N50" s="13"/>
    </row>
    <row r="51" spans="1:16" ht="10.9" customHeight="1" x14ac:dyDescent="0.2">
      <c r="A51" s="17"/>
      <c r="B51" s="17"/>
      <c r="C51" s="18"/>
      <c r="D51" s="19"/>
      <c r="E51" s="26"/>
      <c r="F51" s="27"/>
      <c r="G51" s="19"/>
      <c r="H51" s="13"/>
      <c r="I51" s="13"/>
      <c r="J51" s="13"/>
      <c r="K51" s="13"/>
      <c r="L51" s="13"/>
      <c r="M51" s="13"/>
      <c r="N51" s="13"/>
    </row>
    <row r="52" spans="1:16" ht="10.9" customHeight="1" x14ac:dyDescent="0.2">
      <c r="A52" s="17"/>
      <c r="B52" s="9"/>
      <c r="C52" s="20"/>
      <c r="D52" s="21"/>
      <c r="E52" s="27"/>
      <c r="F52" s="27"/>
      <c r="G52" s="19"/>
      <c r="H52" s="11"/>
      <c r="I52" s="11"/>
      <c r="J52" s="11"/>
      <c r="K52" s="11"/>
      <c r="L52" s="11"/>
      <c r="M52" s="11"/>
      <c r="N52" s="11"/>
      <c r="O52" s="6"/>
      <c r="P52" s="6"/>
    </row>
    <row r="53" spans="1:16" ht="10.9" customHeight="1" x14ac:dyDescent="0.2">
      <c r="A53" s="17"/>
      <c r="B53" s="22"/>
      <c r="C53" s="21"/>
      <c r="D53" s="21"/>
      <c r="E53" s="27"/>
      <c r="F53" s="26"/>
      <c r="G53" s="7"/>
      <c r="H53" s="11"/>
      <c r="I53" s="11"/>
      <c r="J53" s="11"/>
      <c r="K53" s="11"/>
      <c r="L53" s="11"/>
      <c r="M53" s="11"/>
      <c r="N53" s="11"/>
      <c r="O53" s="6"/>
      <c r="P53" s="6"/>
    </row>
    <row r="54" spans="1:16" ht="10.9" customHeight="1" x14ac:dyDescent="0.2">
      <c r="A54" s="17"/>
      <c r="B54" s="24"/>
      <c r="C54" s="19"/>
      <c r="D54" s="19"/>
      <c r="E54" s="19"/>
      <c r="F54" s="26"/>
      <c r="G54" s="7"/>
      <c r="H54" s="11"/>
      <c r="I54" s="11"/>
      <c r="J54" s="11"/>
      <c r="K54" s="11"/>
      <c r="L54" s="11"/>
      <c r="M54" s="11"/>
      <c r="N54" s="11"/>
      <c r="O54" s="6"/>
      <c r="P54" s="6"/>
    </row>
    <row r="55" spans="1:16" ht="10.9" customHeight="1" x14ac:dyDescent="0.2">
      <c r="A55" s="17"/>
      <c r="B55" s="24"/>
      <c r="C55" s="19"/>
      <c r="D55" s="19"/>
      <c r="E55" s="19"/>
      <c r="F55" s="26"/>
      <c r="G55" s="7"/>
      <c r="H55" s="11"/>
      <c r="I55" s="11"/>
      <c r="J55" s="11"/>
      <c r="K55" s="11"/>
      <c r="L55" s="11"/>
      <c r="M55" s="11"/>
      <c r="N55" s="11"/>
      <c r="O55" s="6"/>
      <c r="P55" s="6"/>
    </row>
    <row r="56" spans="1:16" ht="10.9" customHeight="1" x14ac:dyDescent="0.2">
      <c r="A56" s="17"/>
      <c r="B56" s="24"/>
      <c r="C56" s="19"/>
      <c r="D56" s="19"/>
      <c r="E56" s="19"/>
      <c r="F56" s="26"/>
      <c r="G56" s="7"/>
      <c r="H56" s="13"/>
      <c r="I56" s="13"/>
      <c r="J56" s="13"/>
      <c r="K56" s="13"/>
      <c r="L56" s="13"/>
      <c r="M56" s="13"/>
      <c r="N56" s="13"/>
    </row>
    <row r="57" spans="1:16" ht="10.9" customHeight="1" x14ac:dyDescent="0.2">
      <c r="A57" s="17"/>
      <c r="B57" s="24" t="s">
        <v>3</v>
      </c>
      <c r="C57" s="17"/>
      <c r="D57" s="17"/>
      <c r="E57" s="17"/>
      <c r="F57" s="25"/>
      <c r="G57" s="17"/>
    </row>
    <row r="59" spans="1:16" x14ac:dyDescent="0.2">
      <c r="G59" s="4" t="s">
        <v>3</v>
      </c>
    </row>
  </sheetData>
  <mergeCells count="9">
    <mergeCell ref="D9:F9"/>
    <mergeCell ref="G8:I8"/>
    <mergeCell ref="A49:I49"/>
    <mergeCell ref="A50:I50"/>
    <mergeCell ref="D4:F4"/>
    <mergeCell ref="D5:F5"/>
    <mergeCell ref="D6:F6"/>
    <mergeCell ref="D7:F7"/>
    <mergeCell ref="D8:F8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1"/>
  <sheetViews>
    <sheetView tabSelected="1" topLeftCell="A53" workbookViewId="0">
      <selection activeCell="A4" sqref="A4:I72"/>
    </sheetView>
  </sheetViews>
  <sheetFormatPr baseColWidth="10" defaultRowHeight="11.25" x14ac:dyDescent="0.2"/>
  <cols>
    <col min="1" max="1" width="4" style="17" customWidth="1"/>
    <col min="2" max="2" width="1.85546875" style="17" customWidth="1" collapsed="1"/>
    <col min="3" max="3" width="9.140625" style="17" customWidth="1"/>
    <col min="4" max="4" width="27.42578125" style="17" customWidth="1" collapsed="1"/>
    <col min="5" max="5" width="8.42578125" style="17" customWidth="1" collapsed="1"/>
    <col min="6" max="6" width="2" style="17" customWidth="1" collapsed="1"/>
    <col min="7" max="7" width="14.7109375" style="33" customWidth="1"/>
    <col min="8" max="8" width="1.42578125" style="17" customWidth="1"/>
    <col min="9" max="9" width="15.7109375" style="17" customWidth="1"/>
    <col min="10" max="11" width="11.42578125" style="17"/>
    <col min="12" max="12" width="2.28515625" style="17" customWidth="1"/>
    <col min="13" max="16384" width="11.42578125" style="17"/>
  </cols>
  <sheetData>
    <row r="1" spans="1:14" ht="17.850000000000001" customHeight="1" x14ac:dyDescent="0.2">
      <c r="E1" s="76"/>
    </row>
    <row r="2" spans="1:14" ht="10.9" customHeight="1" x14ac:dyDescent="0.2"/>
    <row r="3" spans="1:14" ht="10.9" customHeight="1" x14ac:dyDescent="0.2"/>
    <row r="4" spans="1:14" ht="13.5" customHeight="1" x14ac:dyDescent="0.2">
      <c r="A4" s="96" t="s">
        <v>5</v>
      </c>
      <c r="B4" s="96"/>
      <c r="C4" s="96"/>
      <c r="D4" s="96"/>
      <c r="E4" s="96"/>
      <c r="F4" s="96"/>
      <c r="G4" s="96"/>
      <c r="H4" s="96"/>
      <c r="I4" s="96"/>
    </row>
    <row r="5" spans="1:14" ht="13.5" customHeight="1" x14ac:dyDescent="0.2">
      <c r="A5" s="96" t="s">
        <v>6</v>
      </c>
      <c r="B5" s="96"/>
      <c r="C5" s="96"/>
      <c r="D5" s="96"/>
      <c r="E5" s="96"/>
      <c r="F5" s="96"/>
      <c r="G5" s="96"/>
      <c r="H5" s="96"/>
      <c r="I5" s="96"/>
    </row>
    <row r="6" spans="1:14" ht="14.25" customHeight="1" x14ac:dyDescent="0.2">
      <c r="A6" s="96" t="s">
        <v>79</v>
      </c>
      <c r="B6" s="96"/>
      <c r="C6" s="96"/>
      <c r="D6" s="96"/>
      <c r="E6" s="96"/>
      <c r="F6" s="96"/>
      <c r="G6" s="96"/>
      <c r="H6" s="96"/>
      <c r="I6" s="96"/>
    </row>
    <row r="7" spans="1:14" ht="14.25" customHeight="1" x14ac:dyDescent="0.2">
      <c r="A7" s="96" t="s">
        <v>8</v>
      </c>
      <c r="B7" s="96"/>
      <c r="C7" s="96"/>
      <c r="D7" s="96"/>
      <c r="E7" s="96"/>
      <c r="F7" s="96"/>
      <c r="G7" s="96"/>
      <c r="H7" s="96"/>
      <c r="I7" s="96"/>
    </row>
    <row r="8" spans="1:14" ht="13.9" customHeight="1" x14ac:dyDescent="0.2">
      <c r="A8" s="98"/>
      <c r="B8" s="98"/>
      <c r="C8" s="98"/>
      <c r="D8" s="98"/>
      <c r="E8" s="98"/>
      <c r="F8" s="98"/>
      <c r="G8" s="98"/>
      <c r="H8" s="98"/>
      <c r="I8" s="98"/>
    </row>
    <row r="9" spans="1:14" ht="12" customHeight="1" x14ac:dyDescent="0.2">
      <c r="D9" s="99"/>
      <c r="E9" s="99"/>
      <c r="F9" s="99"/>
      <c r="K9" s="77" t="s">
        <v>83</v>
      </c>
      <c r="L9" s="78"/>
      <c r="M9" s="79">
        <v>7729.6</v>
      </c>
      <c r="N9" s="78">
        <f>M9/M10</f>
        <v>1.6266677890483607</v>
      </c>
    </row>
    <row r="10" spans="1:14" ht="12.95" customHeight="1" x14ac:dyDescent="0.2">
      <c r="A10" s="23">
        <v>4</v>
      </c>
      <c r="G10" s="57" t="s">
        <v>81</v>
      </c>
      <c r="H10" s="61"/>
      <c r="I10" s="61" t="s">
        <v>82</v>
      </c>
      <c r="K10" s="80" t="s">
        <v>84</v>
      </c>
      <c r="L10" s="78"/>
      <c r="M10" s="78">
        <v>4751.8</v>
      </c>
    </row>
    <row r="11" spans="1:14" ht="12.95" customHeight="1" x14ac:dyDescent="0.2">
      <c r="A11" s="23">
        <v>4</v>
      </c>
      <c r="D11" s="5"/>
    </row>
    <row r="12" spans="1:14" ht="10.5" customHeight="1" x14ac:dyDescent="0.2">
      <c r="B12" s="22"/>
      <c r="C12" s="9"/>
      <c r="E12" s="61" t="s">
        <v>9</v>
      </c>
      <c r="G12" s="57">
        <v>2016</v>
      </c>
      <c r="H12" s="61"/>
      <c r="I12" s="61">
        <v>2016</v>
      </c>
    </row>
    <row r="13" spans="1:14" ht="10.5" customHeight="1" x14ac:dyDescent="0.2">
      <c r="B13" s="22" t="s">
        <v>23</v>
      </c>
      <c r="C13" s="9"/>
      <c r="E13" s="25"/>
      <c r="F13" s="3"/>
      <c r="G13" s="63"/>
    </row>
    <row r="14" spans="1:14" ht="10.9" customHeight="1" x14ac:dyDescent="0.2">
      <c r="B14" s="17" t="s">
        <v>64</v>
      </c>
      <c r="C14" s="18"/>
      <c r="D14" s="19"/>
      <c r="E14" s="26">
        <v>17</v>
      </c>
      <c r="F14" s="7"/>
      <c r="G14" s="7">
        <v>66779647.25</v>
      </c>
      <c r="H14" s="33"/>
      <c r="I14" s="7">
        <f>G14*N9</f>
        <v>108628301.14558694</v>
      </c>
      <c r="J14" s="33"/>
      <c r="K14" s="33"/>
      <c r="L14" s="33"/>
      <c r="N14" s="33"/>
    </row>
    <row r="15" spans="1:14" ht="10.5" customHeight="1" x14ac:dyDescent="0.2">
      <c r="B15" s="17" t="s">
        <v>24</v>
      </c>
      <c r="C15" s="18"/>
      <c r="D15" s="19"/>
      <c r="E15" s="26">
        <v>18</v>
      </c>
      <c r="F15" s="7"/>
      <c r="G15" s="8">
        <v>-38243428.990000002</v>
      </c>
      <c r="H15" s="33"/>
      <c r="I15" s="8">
        <f>G15*N9</f>
        <v>-62209354.080791287</v>
      </c>
      <c r="J15" s="33"/>
      <c r="K15" s="33"/>
      <c r="L15" s="33"/>
      <c r="N15" s="33"/>
    </row>
    <row r="16" spans="1:14" ht="10.9" customHeight="1" x14ac:dyDescent="0.2">
      <c r="B16" s="9" t="s">
        <v>25</v>
      </c>
      <c r="C16" s="20"/>
      <c r="D16" s="21"/>
      <c r="E16" s="26"/>
      <c r="F16" s="7"/>
      <c r="G16" s="7">
        <f>G14+G15</f>
        <v>28536218.259999998</v>
      </c>
      <c r="H16" s="33"/>
      <c r="I16" s="7">
        <f>I14+I15</f>
        <v>46418947.064795651</v>
      </c>
      <c r="J16" s="33"/>
      <c r="K16" s="33"/>
      <c r="L16" s="33"/>
      <c r="N16" s="33"/>
    </row>
    <row r="17" spans="2:14" ht="10.9" customHeight="1" x14ac:dyDescent="0.2">
      <c r="C17" s="18"/>
      <c r="D17" s="19"/>
      <c r="E17" s="26"/>
      <c r="F17" s="7"/>
      <c r="G17" s="7"/>
      <c r="H17" s="33"/>
      <c r="I17" s="7"/>
      <c r="J17" s="33"/>
      <c r="K17" s="33"/>
      <c r="L17" s="33"/>
      <c r="N17" s="33"/>
    </row>
    <row r="18" spans="2:14" ht="10.9" customHeight="1" x14ac:dyDescent="0.2">
      <c r="B18" s="9" t="s">
        <v>65</v>
      </c>
      <c r="C18" s="20"/>
      <c r="D18" s="21"/>
      <c r="E18" s="26"/>
      <c r="F18" s="7"/>
      <c r="G18" s="7"/>
      <c r="H18" s="33"/>
      <c r="I18" s="7"/>
      <c r="J18" s="33"/>
      <c r="K18" s="33"/>
      <c r="L18" s="33"/>
      <c r="N18" s="33"/>
    </row>
    <row r="19" spans="2:14" ht="10.9" customHeight="1" x14ac:dyDescent="0.2">
      <c r="B19" s="17" t="s">
        <v>66</v>
      </c>
      <c r="C19" s="18"/>
      <c r="D19" s="19"/>
      <c r="E19" s="26"/>
      <c r="F19" s="7"/>
      <c r="G19" s="7"/>
      <c r="H19" s="33"/>
      <c r="I19" s="7"/>
      <c r="J19" s="33"/>
      <c r="K19" s="33"/>
      <c r="L19" s="33"/>
      <c r="N19" s="33"/>
    </row>
    <row r="20" spans="2:14" ht="10.9" customHeight="1" x14ac:dyDescent="0.2">
      <c r="C20" s="17" t="s">
        <v>101</v>
      </c>
      <c r="E20" s="26"/>
      <c r="F20" s="7"/>
      <c r="G20" s="63">
        <v>360000</v>
      </c>
      <c r="H20" s="33"/>
      <c r="I20" s="7">
        <f>G20*$N$9</f>
        <v>585600.40405740985</v>
      </c>
      <c r="J20" s="33"/>
      <c r="K20" s="33"/>
      <c r="L20" s="33"/>
      <c r="N20" s="33"/>
    </row>
    <row r="21" spans="2:14" ht="10.9" customHeight="1" x14ac:dyDescent="0.2">
      <c r="C21" s="17" t="s">
        <v>102</v>
      </c>
      <c r="E21" s="26"/>
      <c r="F21" s="7"/>
      <c r="G21" s="63">
        <v>1866452.73</v>
      </c>
      <c r="H21" s="33"/>
      <c r="I21" s="7">
        <f t="shared" ref="I21:I65" si="0">G21*$N$9</f>
        <v>3036098.5356723769</v>
      </c>
      <c r="J21" s="33"/>
      <c r="K21" s="33"/>
      <c r="L21" s="33"/>
      <c r="N21" s="33"/>
    </row>
    <row r="22" spans="2:14" ht="10.9" customHeight="1" x14ac:dyDescent="0.2">
      <c r="C22" s="17" t="s">
        <v>103</v>
      </c>
      <c r="E22" s="26"/>
      <c r="F22" s="7"/>
      <c r="G22" s="63">
        <v>175147.39</v>
      </c>
      <c r="H22" s="33"/>
      <c r="I22" s="7">
        <f t="shared" si="0"/>
        <v>284906.617648891</v>
      </c>
      <c r="J22" s="33"/>
      <c r="K22" s="33"/>
      <c r="L22" s="33"/>
      <c r="N22" s="33"/>
    </row>
    <row r="23" spans="2:14" ht="10.9" customHeight="1" x14ac:dyDescent="0.2">
      <c r="C23" s="17" t="s">
        <v>104</v>
      </c>
      <c r="E23" s="26"/>
      <c r="F23" s="7"/>
      <c r="G23" s="63">
        <v>309005.71000000002</v>
      </c>
      <c r="H23" s="33"/>
      <c r="I23" s="7">
        <f t="shared" si="0"/>
        <v>502649.63508901896</v>
      </c>
      <c r="J23" s="33"/>
      <c r="K23" s="33"/>
      <c r="L23" s="33"/>
      <c r="N23" s="33"/>
    </row>
    <row r="24" spans="2:14" ht="10.9" customHeight="1" x14ac:dyDescent="0.2">
      <c r="C24" s="17" t="s">
        <v>105</v>
      </c>
      <c r="E24" s="26"/>
      <c r="F24" s="7"/>
      <c r="G24" s="63">
        <v>183336.4</v>
      </c>
      <c r="H24" s="33"/>
      <c r="I24" s="7">
        <f t="shared" si="0"/>
        <v>298227.41644008586</v>
      </c>
      <c r="J24" s="33"/>
      <c r="K24" s="33"/>
      <c r="L24" s="33"/>
      <c r="N24" s="33"/>
    </row>
    <row r="25" spans="2:14" ht="10.9" customHeight="1" x14ac:dyDescent="0.2">
      <c r="C25" s="17" t="s">
        <v>106</v>
      </c>
      <c r="E25" s="26"/>
      <c r="F25" s="7"/>
      <c r="G25" s="63">
        <v>8144.08</v>
      </c>
      <c r="H25" s="33"/>
      <c r="I25" s="7">
        <f t="shared" si="0"/>
        <v>13247.712607432974</v>
      </c>
      <c r="J25" s="33"/>
      <c r="K25" s="33"/>
      <c r="L25" s="33"/>
      <c r="N25" s="33"/>
    </row>
    <row r="26" spans="2:14" ht="10.9" customHeight="1" x14ac:dyDescent="0.2">
      <c r="C26" s="17" t="s">
        <v>107</v>
      </c>
      <c r="E26" s="26"/>
      <c r="F26" s="7"/>
      <c r="G26" s="63">
        <v>2495436</v>
      </c>
      <c r="H26" s="33"/>
      <c r="I26" s="7">
        <f t="shared" si="0"/>
        <v>4059245.3608316849</v>
      </c>
      <c r="J26" s="33"/>
      <c r="K26" s="33"/>
      <c r="L26" s="33"/>
      <c r="N26" s="33"/>
    </row>
    <row r="27" spans="2:14" ht="10.9" customHeight="1" x14ac:dyDescent="0.2">
      <c r="C27" s="17" t="s">
        <v>108</v>
      </c>
      <c r="E27" s="26"/>
      <c r="F27" s="7"/>
      <c r="G27" s="63">
        <v>72</v>
      </c>
      <c r="H27" s="33"/>
      <c r="I27" s="7">
        <f t="shared" si="0"/>
        <v>117.12008081148197</v>
      </c>
      <c r="J27" s="33"/>
      <c r="K27" s="33"/>
      <c r="L27" s="33"/>
      <c r="N27" s="33"/>
    </row>
    <row r="28" spans="2:14" ht="10.9" customHeight="1" x14ac:dyDescent="0.2">
      <c r="C28" s="17" t="s">
        <v>109</v>
      </c>
      <c r="E28" s="26"/>
      <c r="F28" s="7"/>
      <c r="G28" s="63">
        <v>5250</v>
      </c>
      <c r="H28" s="33"/>
      <c r="I28" s="7">
        <f t="shared" si="0"/>
        <v>8540.0058925038938</v>
      </c>
      <c r="J28" s="33"/>
      <c r="K28" s="33"/>
      <c r="L28" s="33"/>
      <c r="N28" s="33"/>
    </row>
    <row r="29" spans="2:14" ht="10.9" customHeight="1" x14ac:dyDescent="0.2">
      <c r="C29" s="17" t="s">
        <v>110</v>
      </c>
      <c r="E29" s="26"/>
      <c r="F29" s="7"/>
      <c r="G29" s="63">
        <v>125163.09</v>
      </c>
      <c r="H29" s="33"/>
      <c r="I29" s="7">
        <f t="shared" si="0"/>
        <v>203598.76688076099</v>
      </c>
      <c r="J29" s="33"/>
      <c r="K29" s="33"/>
      <c r="L29" s="33"/>
      <c r="N29" s="33"/>
    </row>
    <row r="30" spans="2:14" ht="10.9" customHeight="1" x14ac:dyDescent="0.2">
      <c r="C30" s="17" t="s">
        <v>111</v>
      </c>
      <c r="E30" s="26"/>
      <c r="F30" s="7"/>
      <c r="G30" s="63">
        <v>206244</v>
      </c>
      <c r="H30" s="33"/>
      <c r="I30" s="7">
        <f t="shared" si="0"/>
        <v>335490.47148449009</v>
      </c>
      <c r="J30" s="33"/>
      <c r="K30" s="33"/>
      <c r="L30" s="33"/>
      <c r="N30" s="33"/>
    </row>
    <row r="31" spans="2:14" ht="10.9" customHeight="1" x14ac:dyDescent="0.2">
      <c r="C31" s="17" t="s">
        <v>112</v>
      </c>
      <c r="E31" s="26"/>
      <c r="F31" s="7"/>
      <c r="G31" s="63">
        <v>1197824.3999999999</v>
      </c>
      <c r="H31" s="33"/>
      <c r="I31" s="7">
        <f t="shared" si="0"/>
        <v>1948462.3684161792</v>
      </c>
      <c r="J31" s="33"/>
      <c r="K31" s="33"/>
      <c r="L31" s="33"/>
      <c r="N31" s="33"/>
    </row>
    <row r="32" spans="2:14" ht="10.9" customHeight="1" x14ac:dyDescent="0.2">
      <c r="C32" s="17" t="s">
        <v>113</v>
      </c>
      <c r="E32" s="26"/>
      <c r="F32" s="7"/>
      <c r="G32" s="63">
        <v>134269.51999999999</v>
      </c>
      <c r="H32" s="33"/>
      <c r="I32" s="7">
        <f t="shared" si="0"/>
        <v>218411.90323498464</v>
      </c>
      <c r="J32" s="33"/>
      <c r="K32" s="33"/>
      <c r="L32" s="33"/>
      <c r="N32" s="33"/>
    </row>
    <row r="33" spans="3:14" ht="10.9" customHeight="1" x14ac:dyDescent="0.2">
      <c r="C33" s="17" t="s">
        <v>114</v>
      </c>
      <c r="E33" s="26"/>
      <c r="F33" s="7"/>
      <c r="G33" s="63">
        <v>155400</v>
      </c>
      <c r="H33" s="33"/>
      <c r="I33" s="7">
        <f t="shared" si="0"/>
        <v>252784.17441811526</v>
      </c>
      <c r="J33" s="33"/>
      <c r="K33" s="33"/>
      <c r="L33" s="33"/>
      <c r="N33" s="33"/>
    </row>
    <row r="34" spans="3:14" ht="10.9" customHeight="1" x14ac:dyDescent="0.2">
      <c r="C34" s="17" t="s">
        <v>115</v>
      </c>
      <c r="E34" s="26"/>
      <c r="F34" s="7"/>
      <c r="G34" s="63">
        <v>2427968.64</v>
      </c>
      <c r="H34" s="33"/>
      <c r="I34" s="7">
        <f t="shared" si="0"/>
        <v>3949498.3795075556</v>
      </c>
      <c r="J34" s="33"/>
      <c r="K34" s="33"/>
      <c r="L34" s="33"/>
      <c r="N34" s="33"/>
    </row>
    <row r="35" spans="3:14" ht="10.9" customHeight="1" x14ac:dyDescent="0.2">
      <c r="C35" s="17" t="s">
        <v>116</v>
      </c>
      <c r="E35" s="26"/>
      <c r="F35" s="7"/>
      <c r="G35" s="63">
        <v>29312.05</v>
      </c>
      <c r="H35" s="33"/>
      <c r="I35" s="7">
        <f t="shared" si="0"/>
        <v>47680.967565974999</v>
      </c>
      <c r="J35" s="33"/>
      <c r="K35" s="33"/>
      <c r="L35" s="33"/>
      <c r="N35" s="33"/>
    </row>
    <row r="36" spans="3:14" ht="10.9" customHeight="1" x14ac:dyDescent="0.2">
      <c r="C36" s="17" t="s">
        <v>139</v>
      </c>
      <c r="E36" s="26"/>
      <c r="F36" s="7"/>
      <c r="G36" s="63">
        <v>103585.85</v>
      </c>
      <c r="H36" s="33"/>
      <c r="I36" s="7">
        <f t="shared" si="0"/>
        <v>168499.76559619515</v>
      </c>
      <c r="J36" s="33"/>
      <c r="K36" s="33"/>
      <c r="L36" s="33"/>
      <c r="N36" s="33"/>
    </row>
    <row r="37" spans="3:14" ht="10.9" customHeight="1" x14ac:dyDescent="0.2">
      <c r="C37" s="17" t="s">
        <v>117</v>
      </c>
      <c r="E37" s="26"/>
      <c r="F37" s="7"/>
      <c r="G37" s="63">
        <v>533605.49</v>
      </c>
      <c r="H37" s="33"/>
      <c r="I37" s="7">
        <f t="shared" si="0"/>
        <v>867998.86264236714</v>
      </c>
      <c r="J37" s="33"/>
      <c r="K37" s="33"/>
      <c r="L37" s="33"/>
      <c r="N37" s="33"/>
    </row>
    <row r="38" spans="3:14" ht="10.9" customHeight="1" x14ac:dyDescent="0.2">
      <c r="C38" s="17" t="s">
        <v>118</v>
      </c>
      <c r="E38" s="26"/>
      <c r="F38" s="7"/>
      <c r="G38" s="63">
        <v>3742918.58</v>
      </c>
      <c r="H38" s="33"/>
      <c r="I38" s="7">
        <f t="shared" si="0"/>
        <v>6088485.0911166305</v>
      </c>
      <c r="J38" s="33"/>
      <c r="K38" s="33"/>
      <c r="L38" s="33"/>
      <c r="N38" s="33"/>
    </row>
    <row r="39" spans="3:14" ht="10.9" customHeight="1" x14ac:dyDescent="0.2">
      <c r="C39" s="17" t="s">
        <v>119</v>
      </c>
      <c r="E39" s="26"/>
      <c r="F39" s="7"/>
      <c r="G39" s="63">
        <v>417607.96</v>
      </c>
      <c r="H39" s="33"/>
      <c r="I39" s="7">
        <f t="shared" si="0"/>
        <v>679309.41698219627</v>
      </c>
      <c r="J39" s="33"/>
      <c r="K39" s="33"/>
      <c r="L39" s="33"/>
      <c r="N39" s="33"/>
    </row>
    <row r="40" spans="3:14" ht="10.9" customHeight="1" x14ac:dyDescent="0.2">
      <c r="C40" s="17" t="s">
        <v>120</v>
      </c>
      <c r="E40" s="26"/>
      <c r="F40" s="7"/>
      <c r="G40" s="63">
        <v>1242634.33</v>
      </c>
      <c r="H40" s="33"/>
      <c r="I40" s="7">
        <f t="shared" si="0"/>
        <v>2021353.2381766911</v>
      </c>
      <c r="J40" s="33"/>
      <c r="K40" s="33"/>
      <c r="L40" s="33"/>
      <c r="N40" s="33"/>
    </row>
    <row r="41" spans="3:14" ht="10.9" customHeight="1" x14ac:dyDescent="0.2">
      <c r="C41" s="17" t="s">
        <v>140</v>
      </c>
      <c r="E41" s="26"/>
      <c r="F41" s="7"/>
      <c r="G41" s="63">
        <v>44500</v>
      </c>
      <c r="H41" s="33"/>
      <c r="I41" s="7">
        <f t="shared" si="0"/>
        <v>72386.716612652046</v>
      </c>
      <c r="J41" s="33"/>
      <c r="K41" s="33"/>
      <c r="L41" s="33"/>
      <c r="N41" s="33"/>
    </row>
    <row r="42" spans="3:14" ht="10.9" customHeight="1" x14ac:dyDescent="0.2">
      <c r="C42" s="17" t="s">
        <v>121</v>
      </c>
      <c r="E42" s="26"/>
      <c r="F42" s="7"/>
      <c r="G42" s="63">
        <v>252000</v>
      </c>
      <c r="H42" s="33"/>
      <c r="I42" s="7">
        <f t="shared" si="0"/>
        <v>409920.2828401869</v>
      </c>
      <c r="J42" s="33"/>
      <c r="K42" s="33"/>
      <c r="L42" s="33"/>
      <c r="N42" s="33"/>
    </row>
    <row r="43" spans="3:14" ht="10.9" customHeight="1" x14ac:dyDescent="0.2">
      <c r="C43" s="17" t="s">
        <v>122</v>
      </c>
      <c r="E43" s="26"/>
      <c r="F43" s="7"/>
      <c r="G43" s="63">
        <v>3231490.47</v>
      </c>
      <c r="H43" s="33"/>
      <c r="I43" s="7">
        <f t="shared" si="0"/>
        <v>5256561.458165748</v>
      </c>
      <c r="J43" s="33"/>
      <c r="K43" s="33"/>
      <c r="L43" s="33"/>
      <c r="N43" s="33"/>
    </row>
    <row r="44" spans="3:14" ht="10.9" customHeight="1" x14ac:dyDescent="0.2">
      <c r="C44" s="17" t="s">
        <v>113</v>
      </c>
      <c r="E44" s="26"/>
      <c r="F44" s="7"/>
      <c r="G44" s="63">
        <v>64050</v>
      </c>
      <c r="H44" s="33"/>
      <c r="I44" s="7">
        <f t="shared" si="0"/>
        <v>104188.07188854751</v>
      </c>
      <c r="J44" s="33"/>
      <c r="K44" s="33"/>
      <c r="L44" s="33"/>
      <c r="N44" s="33"/>
    </row>
    <row r="45" spans="3:14" ht="10.9" customHeight="1" x14ac:dyDescent="0.2">
      <c r="C45" s="17" t="s">
        <v>123</v>
      </c>
      <c r="E45" s="26"/>
      <c r="F45" s="7"/>
      <c r="G45" s="63">
        <v>112455.66</v>
      </c>
      <c r="H45" s="33"/>
      <c r="I45" s="7">
        <f t="shared" si="0"/>
        <v>182927.9998181742</v>
      </c>
      <c r="J45" s="33"/>
      <c r="K45" s="33"/>
      <c r="L45" s="33"/>
      <c r="N45" s="33"/>
    </row>
    <row r="46" spans="3:14" ht="10.9" customHeight="1" x14ac:dyDescent="0.2">
      <c r="C46" s="17" t="s">
        <v>124</v>
      </c>
      <c r="E46" s="26"/>
      <c r="F46" s="7"/>
      <c r="G46" s="63">
        <v>422697.92</v>
      </c>
      <c r="H46" s="33"/>
      <c r="I46" s="7">
        <f t="shared" si="0"/>
        <v>687589.09096174082</v>
      </c>
      <c r="J46" s="33"/>
      <c r="K46" s="33"/>
      <c r="L46" s="33"/>
      <c r="N46" s="33"/>
    </row>
    <row r="47" spans="3:14" ht="10.9" customHeight="1" x14ac:dyDescent="0.2">
      <c r="C47" s="17" t="s">
        <v>125</v>
      </c>
      <c r="E47" s="26"/>
      <c r="F47" s="7"/>
      <c r="G47" s="63">
        <v>116346.55</v>
      </c>
      <c r="H47" s="33"/>
      <c r="I47" s="7">
        <f t="shared" si="0"/>
        <v>189257.18525190456</v>
      </c>
      <c r="J47" s="33"/>
      <c r="K47" s="33"/>
      <c r="L47" s="33"/>
      <c r="N47" s="33"/>
    </row>
    <row r="48" spans="3:14" ht="10.9" customHeight="1" x14ac:dyDescent="0.2">
      <c r="C48" s="17" t="s">
        <v>126</v>
      </c>
      <c r="E48" s="26"/>
      <c r="F48" s="7"/>
      <c r="G48" s="63">
        <v>42222.52</v>
      </c>
      <c r="H48" s="33"/>
      <c r="I48" s="7">
        <f t="shared" si="0"/>
        <v>68682.013256450184</v>
      </c>
      <c r="J48" s="33"/>
      <c r="K48" s="33"/>
      <c r="L48" s="33"/>
      <c r="N48" s="33"/>
    </row>
    <row r="49" spans="1:14" ht="10.9" customHeight="1" x14ac:dyDescent="0.2">
      <c r="C49" s="17" t="s">
        <v>127</v>
      </c>
      <c r="E49" s="26"/>
      <c r="F49" s="7"/>
      <c r="G49" s="63">
        <v>152666.68</v>
      </c>
      <c r="H49" s="33"/>
      <c r="I49" s="7">
        <f t="shared" si="0"/>
        <v>248337.97081695357</v>
      </c>
      <c r="J49" s="33"/>
      <c r="K49" s="33"/>
      <c r="L49" s="33"/>
      <c r="N49" s="33"/>
    </row>
    <row r="50" spans="1:14" ht="10.9" customHeight="1" x14ac:dyDescent="0.2">
      <c r="C50" s="17" t="s">
        <v>128</v>
      </c>
      <c r="E50" s="26"/>
      <c r="F50" s="7"/>
      <c r="G50" s="63">
        <v>30410.23</v>
      </c>
      <c r="H50" s="33"/>
      <c r="I50" s="7">
        <f t="shared" si="0"/>
        <v>49467.341598552128</v>
      </c>
      <c r="J50" s="33"/>
      <c r="K50" s="33"/>
      <c r="L50" s="33"/>
      <c r="N50" s="33"/>
    </row>
    <row r="51" spans="1:14" ht="10.9" customHeight="1" x14ac:dyDescent="0.2">
      <c r="C51" s="17" t="s">
        <v>129</v>
      </c>
      <c r="E51" s="26"/>
      <c r="F51" s="7"/>
      <c r="G51" s="63">
        <v>290714.75</v>
      </c>
      <c r="H51" s="33"/>
      <c r="I51" s="7">
        <f t="shared" si="0"/>
        <v>472896.31962624693</v>
      </c>
      <c r="J51" s="33"/>
      <c r="K51" s="33"/>
      <c r="L51" s="33"/>
      <c r="N51" s="33"/>
    </row>
    <row r="52" spans="1:14" ht="10.9" customHeight="1" x14ac:dyDescent="0.2">
      <c r="C52" s="17" t="s">
        <v>130</v>
      </c>
      <c r="E52" s="26"/>
      <c r="F52" s="7"/>
      <c r="G52" s="63">
        <v>134000</v>
      </c>
      <c r="H52" s="33"/>
      <c r="I52" s="7">
        <f t="shared" si="0"/>
        <v>217973.48373248035</v>
      </c>
      <c r="J52" s="33"/>
      <c r="K52" s="33"/>
      <c r="L52" s="33"/>
      <c r="N52" s="33"/>
    </row>
    <row r="53" spans="1:14" ht="10.9" customHeight="1" x14ac:dyDescent="0.2">
      <c r="C53" s="17" t="s">
        <v>131</v>
      </c>
      <c r="E53" s="26"/>
      <c r="F53" s="7"/>
      <c r="G53" s="63">
        <v>193000</v>
      </c>
      <c r="H53" s="33"/>
      <c r="I53" s="7">
        <f t="shared" si="0"/>
        <v>313946.88328633364</v>
      </c>
      <c r="J53" s="33"/>
      <c r="K53" s="33"/>
      <c r="L53" s="33"/>
      <c r="N53" s="33"/>
    </row>
    <row r="54" spans="1:14" ht="10.9" customHeight="1" x14ac:dyDescent="0.2">
      <c r="C54" s="17" t="s">
        <v>132</v>
      </c>
      <c r="E54" s="26"/>
      <c r="F54" s="7"/>
      <c r="G54" s="63">
        <v>2169596.9700000002</v>
      </c>
      <c r="H54" s="33"/>
      <c r="I54" s="7">
        <f t="shared" si="0"/>
        <v>3529213.5063159228</v>
      </c>
      <c r="J54" s="33"/>
      <c r="K54" s="33"/>
      <c r="L54" s="33"/>
      <c r="N54" s="33"/>
    </row>
    <row r="55" spans="1:14" ht="10.9" customHeight="1" x14ac:dyDescent="0.2">
      <c r="C55" s="17" t="s">
        <v>133</v>
      </c>
      <c r="E55" s="26"/>
      <c r="F55" s="7"/>
      <c r="G55" s="63">
        <v>49622.76</v>
      </c>
      <c r="H55" s="33"/>
      <c r="I55" s="7">
        <f t="shared" si="0"/>
        <v>80719.745295677436</v>
      </c>
      <c r="J55" s="33"/>
      <c r="K55" s="33"/>
      <c r="L55" s="33"/>
      <c r="N55" s="33"/>
    </row>
    <row r="56" spans="1:14" ht="10.9" customHeight="1" x14ac:dyDescent="0.2">
      <c r="C56" s="17" t="s">
        <v>134</v>
      </c>
      <c r="E56" s="26"/>
      <c r="F56" s="7"/>
      <c r="G56" s="63">
        <v>4139.04</v>
      </c>
      <c r="H56" s="33"/>
      <c r="I56" s="7">
        <f t="shared" si="0"/>
        <v>6732.8430455827265</v>
      </c>
      <c r="J56" s="33"/>
      <c r="K56" s="33"/>
      <c r="L56" s="33"/>
      <c r="N56" s="33"/>
    </row>
    <row r="57" spans="1:14" ht="10.9" customHeight="1" x14ac:dyDescent="0.2">
      <c r="C57" s="17" t="s">
        <v>135</v>
      </c>
      <c r="E57" s="26"/>
      <c r="F57" s="7"/>
      <c r="G57" s="63">
        <v>423682.49</v>
      </c>
      <c r="H57" s="33"/>
      <c r="I57" s="7">
        <f t="shared" si="0"/>
        <v>689190.65926680423</v>
      </c>
      <c r="J57" s="33"/>
      <c r="K57" s="33"/>
      <c r="L57" s="33"/>
      <c r="N57" s="33"/>
    </row>
    <row r="58" spans="1:14" ht="10.9" customHeight="1" x14ac:dyDescent="0.2">
      <c r="C58" s="17" t="s">
        <v>141</v>
      </c>
      <c r="E58" s="26"/>
      <c r="F58" s="7"/>
      <c r="G58" s="63">
        <v>424794.39</v>
      </c>
      <c r="H58" s="33"/>
      <c r="I58" s="7">
        <f t="shared" si="0"/>
        <v>690999.35118144716</v>
      </c>
      <c r="J58" s="33"/>
      <c r="K58" s="33"/>
      <c r="L58" s="33"/>
      <c r="N58" s="33"/>
    </row>
    <row r="59" spans="1:14" ht="10.9" customHeight="1" x14ac:dyDescent="0.2">
      <c r="C59" s="17" t="s">
        <v>142</v>
      </c>
      <c r="E59" s="26"/>
      <c r="F59" s="7"/>
      <c r="G59" s="63">
        <v>11841.52</v>
      </c>
      <c r="H59" s="33"/>
      <c r="I59" s="7">
        <f t="shared" si="0"/>
        <v>19262.219157371946</v>
      </c>
      <c r="J59" s="33"/>
      <c r="K59" s="33"/>
      <c r="L59" s="33"/>
      <c r="N59" s="33"/>
    </row>
    <row r="60" spans="1:14" ht="10.5" customHeight="1" x14ac:dyDescent="0.2">
      <c r="C60" s="17" t="s">
        <v>143</v>
      </c>
      <c r="E60" s="26"/>
      <c r="F60" s="7"/>
      <c r="G60" s="63">
        <v>112283</v>
      </c>
      <c r="H60" s="33"/>
      <c r="I60" s="7">
        <f t="shared" si="0"/>
        <v>182647.1393577171</v>
      </c>
      <c r="J60" s="33"/>
      <c r="K60" s="33"/>
      <c r="L60" s="33"/>
      <c r="N60" s="33"/>
    </row>
    <row r="61" spans="1:14" ht="10.9" customHeight="1" x14ac:dyDescent="0.2">
      <c r="B61" s="9"/>
      <c r="C61" s="17" t="s">
        <v>136</v>
      </c>
      <c r="E61" s="26"/>
      <c r="F61" s="7"/>
      <c r="G61" s="63">
        <v>248108.99</v>
      </c>
      <c r="H61" s="33"/>
      <c r="I61" s="7">
        <f t="shared" si="0"/>
        <v>403590.90220632183</v>
      </c>
      <c r="J61" s="33"/>
      <c r="K61" s="33"/>
      <c r="L61" s="33"/>
      <c r="N61" s="33"/>
    </row>
    <row r="62" spans="1:14" ht="12.95" customHeight="1" x14ac:dyDescent="0.2">
      <c r="A62" s="23">
        <v>4</v>
      </c>
      <c r="C62" s="17" t="s">
        <v>137</v>
      </c>
      <c r="E62" s="27"/>
      <c r="F62" s="7"/>
      <c r="G62" s="63">
        <v>6384840</v>
      </c>
      <c r="H62" s="33"/>
      <c r="I62" s="7">
        <f t="shared" si="0"/>
        <v>10386013.566227535</v>
      </c>
      <c r="J62" s="33"/>
      <c r="K62" s="33"/>
      <c r="L62" s="33"/>
      <c r="M62" s="33"/>
      <c r="N62" s="33"/>
    </row>
    <row r="63" spans="1:14" ht="10.5" customHeight="1" x14ac:dyDescent="0.2">
      <c r="B63" s="22"/>
      <c r="C63" s="17" t="s">
        <v>138</v>
      </c>
      <c r="E63" s="27"/>
      <c r="F63" s="7"/>
      <c r="G63" s="63">
        <v>294000</v>
      </c>
      <c r="H63" s="33"/>
      <c r="I63" s="7">
        <f t="shared" si="0"/>
        <v>478240.32998021808</v>
      </c>
      <c r="J63" s="33"/>
      <c r="K63" s="33"/>
      <c r="L63" s="33"/>
      <c r="M63" s="33"/>
      <c r="N63" s="33"/>
    </row>
    <row r="64" spans="1:14" ht="10.9" customHeight="1" x14ac:dyDescent="0.2">
      <c r="C64" s="17" t="s">
        <v>144</v>
      </c>
      <c r="E64" s="26"/>
      <c r="F64" s="7"/>
      <c r="G64" s="63">
        <v>40178.550000000003</v>
      </c>
      <c r="H64" s="19"/>
      <c r="I64" s="7">
        <f t="shared" si="0"/>
        <v>65357.153095669019</v>
      </c>
      <c r="J64" s="19"/>
      <c r="K64" s="19"/>
      <c r="L64" s="19"/>
      <c r="M64" s="19"/>
      <c r="N64" s="19"/>
    </row>
    <row r="65" spans="1:16" ht="10.9" customHeight="1" x14ac:dyDescent="0.2">
      <c r="B65" s="9"/>
      <c r="C65" s="17" t="s">
        <v>145</v>
      </c>
      <c r="E65" s="26"/>
      <c r="F65" s="7"/>
      <c r="G65" s="63">
        <v>862445.5</v>
      </c>
      <c r="H65" s="33"/>
      <c r="I65" s="7">
        <f t="shared" si="0"/>
        <v>1402912.3146597079</v>
      </c>
      <c r="J65" s="33"/>
      <c r="K65" s="33"/>
      <c r="L65" s="33"/>
      <c r="M65" s="33"/>
      <c r="N65" s="33"/>
    </row>
    <row r="66" spans="1:16" ht="10.9" customHeight="1" x14ac:dyDescent="0.2">
      <c r="B66" s="17" t="s">
        <v>152</v>
      </c>
      <c r="C66" s="18"/>
      <c r="D66" s="19"/>
      <c r="E66" s="26"/>
      <c r="F66" s="7"/>
      <c r="G66" s="29">
        <f>SUM(G20:G65)</f>
        <v>31831466.210000001</v>
      </c>
      <c r="H66" s="33"/>
      <c r="I66" s="29">
        <f>SUM(I20:I65)</f>
        <v>51779220.761988319</v>
      </c>
      <c r="J66" s="33"/>
      <c r="K66" s="33"/>
      <c r="L66" s="33"/>
      <c r="M66" s="33"/>
      <c r="N66" s="33"/>
    </row>
    <row r="67" spans="1:16" ht="10.9" customHeight="1" x14ac:dyDescent="0.2">
      <c r="B67" s="9"/>
      <c r="C67" s="20" t="s">
        <v>153</v>
      </c>
      <c r="D67" s="19"/>
      <c r="E67" s="26"/>
      <c r="F67" s="7"/>
      <c r="G67" s="7">
        <f>G16-G66</f>
        <v>-3295247.950000003</v>
      </c>
      <c r="H67" s="33"/>
      <c r="I67" s="7">
        <f>I16-I66</f>
        <v>-5360273.6971926689</v>
      </c>
      <c r="J67" s="33"/>
      <c r="K67" s="33"/>
      <c r="L67" s="33"/>
      <c r="M67" s="33"/>
      <c r="N67" s="33"/>
    </row>
    <row r="68" spans="1:16" ht="10.9" customHeight="1" x14ac:dyDescent="0.2">
      <c r="B68" s="17" t="s">
        <v>147</v>
      </c>
      <c r="C68" s="18"/>
      <c r="D68" s="19"/>
      <c r="E68" s="26"/>
      <c r="F68" s="7"/>
      <c r="G68" s="7"/>
      <c r="H68" s="7"/>
      <c r="I68" s="7"/>
      <c r="J68" s="33"/>
      <c r="K68" s="33"/>
      <c r="L68" s="33"/>
      <c r="M68" s="33"/>
      <c r="N68" s="33"/>
    </row>
    <row r="69" spans="1:16" ht="10.9" customHeight="1" x14ac:dyDescent="0.2">
      <c r="B69" s="17" t="s">
        <v>148</v>
      </c>
      <c r="C69" s="18"/>
      <c r="D69" s="19"/>
      <c r="E69" s="26"/>
      <c r="F69" s="7"/>
      <c r="G69" s="8">
        <v>0</v>
      </c>
      <c r="H69" s="7"/>
      <c r="I69" s="8">
        <v>0</v>
      </c>
      <c r="J69" s="33"/>
      <c r="K69" s="33"/>
      <c r="L69" s="33"/>
      <c r="M69" s="33"/>
      <c r="N69" s="33"/>
    </row>
    <row r="70" spans="1:16" ht="10.9" customHeight="1" x14ac:dyDescent="0.2">
      <c r="C70" s="17" t="s">
        <v>149</v>
      </c>
      <c r="D70" s="19"/>
      <c r="E70" s="26"/>
      <c r="F70" s="7"/>
      <c r="G70" s="7">
        <f>G67</f>
        <v>-3295247.950000003</v>
      </c>
      <c r="H70" s="7"/>
      <c r="I70" s="7">
        <f>SUM(I67:I69)</f>
        <v>-5360273.6971926689</v>
      </c>
      <c r="J70" s="33"/>
      <c r="K70" s="33"/>
      <c r="L70" s="33"/>
      <c r="M70" s="33"/>
      <c r="N70" s="33"/>
    </row>
    <row r="71" spans="1:16" ht="10.9" customHeight="1" x14ac:dyDescent="0.2">
      <c r="C71" s="17" t="s">
        <v>150</v>
      </c>
      <c r="D71" s="19"/>
      <c r="E71" s="26"/>
      <c r="F71" s="7"/>
      <c r="G71" s="8">
        <v>0</v>
      </c>
      <c r="H71" s="7"/>
      <c r="I71" s="8">
        <v>0</v>
      </c>
      <c r="J71" s="33"/>
      <c r="K71" s="33"/>
      <c r="L71" s="33"/>
      <c r="M71" s="33"/>
      <c r="N71" s="33"/>
    </row>
    <row r="72" spans="1:16" ht="10.9" customHeight="1" x14ac:dyDescent="0.2">
      <c r="C72" s="17" t="s">
        <v>151</v>
      </c>
      <c r="D72" s="19"/>
      <c r="E72" s="26"/>
      <c r="F72" s="7"/>
      <c r="G72" s="7">
        <f>G70</f>
        <v>-3295247.950000003</v>
      </c>
      <c r="H72" s="7"/>
      <c r="I72" s="7">
        <f>I70</f>
        <v>-5360273.6971926689</v>
      </c>
      <c r="J72" s="33"/>
      <c r="K72" s="33"/>
      <c r="L72" s="33"/>
      <c r="M72" s="33"/>
      <c r="N72" s="33"/>
    </row>
    <row r="73" spans="1:16" ht="10.9" customHeight="1" x14ac:dyDescent="0.2">
      <c r="A73" s="96"/>
      <c r="B73" s="96"/>
      <c r="C73" s="96"/>
      <c r="D73" s="96"/>
      <c r="E73" s="96"/>
      <c r="F73" s="96"/>
      <c r="G73" s="96"/>
      <c r="H73" s="96"/>
      <c r="I73" s="96"/>
      <c r="J73" s="33"/>
      <c r="K73" s="33"/>
      <c r="L73" s="33"/>
      <c r="M73" s="33"/>
      <c r="N73" s="33"/>
    </row>
    <row r="74" spans="1:16" ht="10.9" customHeight="1" x14ac:dyDescent="0.2">
      <c r="B74" s="22"/>
      <c r="C74" s="21"/>
      <c r="D74" s="21"/>
      <c r="E74" s="27"/>
      <c r="F74" s="12"/>
      <c r="G74" s="14"/>
      <c r="H74" s="33"/>
      <c r="I74" s="7"/>
      <c r="J74" s="33"/>
      <c r="K74" s="33"/>
      <c r="L74" s="33"/>
      <c r="M74" s="33"/>
      <c r="N74" s="33"/>
    </row>
    <row r="75" spans="1:16" ht="12.95" customHeight="1" x14ac:dyDescent="0.2">
      <c r="A75" s="23">
        <v>4</v>
      </c>
      <c r="C75" s="19"/>
      <c r="D75" s="16"/>
      <c r="E75" s="27"/>
      <c r="F75" s="19"/>
      <c r="G75" s="19"/>
      <c r="H75" s="33"/>
      <c r="I75" s="7"/>
      <c r="J75" s="33"/>
      <c r="K75" s="33"/>
      <c r="L75" s="33"/>
      <c r="M75" s="33"/>
      <c r="N75" s="33"/>
    </row>
    <row r="76" spans="1:16" ht="10.5" customHeight="1" x14ac:dyDescent="0.2">
      <c r="B76" s="22"/>
      <c r="C76" s="21"/>
      <c r="D76" s="21"/>
      <c r="E76" s="27"/>
      <c r="F76" s="19"/>
      <c r="G76" s="19"/>
      <c r="H76" s="33"/>
      <c r="I76" s="53"/>
      <c r="J76" s="33"/>
      <c r="K76" s="33"/>
      <c r="L76" s="33"/>
      <c r="M76" s="33"/>
      <c r="N76" s="33"/>
    </row>
    <row r="77" spans="1:16" ht="10.9" customHeight="1" x14ac:dyDescent="0.2">
      <c r="C77" s="18"/>
      <c r="D77" s="19"/>
      <c r="E77" s="26"/>
      <c r="F77" s="19"/>
      <c r="G77" s="19"/>
      <c r="H77" s="33"/>
      <c r="I77" s="7"/>
      <c r="J77" s="33"/>
      <c r="K77" s="33"/>
      <c r="L77" s="33"/>
      <c r="M77" s="33"/>
      <c r="N77" s="33"/>
    </row>
    <row r="78" spans="1:16" ht="10.9" customHeight="1" x14ac:dyDescent="0.2">
      <c r="C78" s="18"/>
      <c r="D78" s="19"/>
      <c r="E78" s="26"/>
      <c r="F78" s="19"/>
      <c r="G78" s="19"/>
      <c r="H78" s="33"/>
      <c r="I78" s="7"/>
      <c r="J78" s="33"/>
      <c r="K78" s="33"/>
      <c r="L78" s="33"/>
      <c r="M78" s="33"/>
      <c r="N78" s="33"/>
    </row>
    <row r="79" spans="1:16" ht="10.9" customHeight="1" x14ac:dyDescent="0.2">
      <c r="C79" s="18"/>
      <c r="D79" s="19"/>
      <c r="E79" s="26"/>
      <c r="F79" s="19"/>
      <c r="G79" s="19"/>
      <c r="H79" s="33"/>
      <c r="I79" s="33"/>
      <c r="J79" s="33"/>
      <c r="K79" s="33"/>
      <c r="L79" s="33"/>
      <c r="M79" s="33"/>
      <c r="N79" s="33"/>
    </row>
    <row r="80" spans="1:16" ht="10.9" customHeight="1" x14ac:dyDescent="0.2">
      <c r="B80" s="9"/>
      <c r="C80" s="20"/>
      <c r="D80" s="21"/>
      <c r="E80" s="27"/>
      <c r="F80" s="15"/>
      <c r="G80" s="19"/>
      <c r="H80" s="19"/>
      <c r="I80" s="19"/>
      <c r="J80" s="19"/>
      <c r="K80" s="19"/>
      <c r="L80" s="19"/>
      <c r="M80" s="19"/>
      <c r="N80" s="19"/>
      <c r="O80" s="81"/>
      <c r="P80" s="81"/>
    </row>
    <row r="81" spans="1:16" ht="10.9" customHeight="1" x14ac:dyDescent="0.2">
      <c r="B81" s="22"/>
      <c r="C81" s="21"/>
      <c r="D81" s="21"/>
      <c r="E81" s="27"/>
      <c r="F81" s="12"/>
      <c r="G81" s="7"/>
      <c r="H81" s="19"/>
      <c r="I81" s="19"/>
      <c r="J81" s="19"/>
      <c r="K81" s="19"/>
      <c r="L81" s="19"/>
      <c r="M81" s="19"/>
      <c r="N81" s="19"/>
      <c r="O81" s="81"/>
      <c r="P81" s="81"/>
    </row>
    <row r="82" spans="1:16" ht="10.9" customHeight="1" x14ac:dyDescent="0.2">
      <c r="B82" s="24"/>
      <c r="C82" s="19"/>
      <c r="D82" s="19"/>
      <c r="E82" s="19"/>
      <c r="F82" s="12"/>
      <c r="G82" s="7"/>
      <c r="H82" s="19"/>
      <c r="I82" s="19"/>
      <c r="J82" s="19"/>
      <c r="K82" s="19"/>
      <c r="L82" s="19"/>
      <c r="M82" s="19"/>
      <c r="N82" s="19"/>
      <c r="O82" s="81"/>
      <c r="P82" s="81"/>
    </row>
    <row r="83" spans="1:16" ht="10.9" customHeight="1" x14ac:dyDescent="0.2">
      <c r="B83" s="24"/>
      <c r="C83" s="19"/>
      <c r="D83" s="19"/>
      <c r="E83" s="19"/>
      <c r="F83" s="12"/>
      <c r="G83" s="7"/>
      <c r="H83" s="19"/>
      <c r="I83" s="19"/>
      <c r="J83" s="19"/>
      <c r="K83" s="19"/>
      <c r="L83" s="19"/>
      <c r="M83" s="19"/>
      <c r="N83" s="19"/>
      <c r="O83" s="81"/>
      <c r="P83" s="81"/>
    </row>
    <row r="84" spans="1:16" ht="10.9" customHeight="1" x14ac:dyDescent="0.2">
      <c r="B84" s="24"/>
      <c r="C84" s="19"/>
      <c r="D84" s="19"/>
      <c r="E84" s="19"/>
      <c r="F84" s="12"/>
      <c r="G84" s="7"/>
      <c r="H84" s="33"/>
      <c r="I84" s="33"/>
      <c r="J84" s="33"/>
      <c r="K84" s="33"/>
      <c r="L84" s="33"/>
      <c r="M84" s="33"/>
      <c r="N84" s="33"/>
    </row>
    <row r="85" spans="1:16" ht="10.9" customHeight="1" x14ac:dyDescent="0.2">
      <c r="B85" s="24" t="s">
        <v>3</v>
      </c>
    </row>
    <row r="87" spans="1:16" x14ac:dyDescent="0.2">
      <c r="G87" s="33" t="s">
        <v>3</v>
      </c>
    </row>
    <row r="90" spans="1:16" x14ac:dyDescent="0.2">
      <c r="A90" s="96"/>
      <c r="B90" s="96"/>
      <c r="C90" s="96"/>
      <c r="D90" s="96"/>
      <c r="E90" s="96"/>
      <c r="F90" s="96"/>
      <c r="G90" s="96"/>
      <c r="H90" s="96"/>
      <c r="I90" s="96"/>
    </row>
    <row r="91" spans="1:16" x14ac:dyDescent="0.2">
      <c r="A91" s="96"/>
      <c r="B91" s="96"/>
      <c r="C91" s="96"/>
      <c r="D91" s="96"/>
      <c r="E91" s="96"/>
      <c r="F91" s="96"/>
      <c r="G91" s="96"/>
      <c r="H91" s="96"/>
      <c r="I91" s="96"/>
    </row>
  </sheetData>
  <mergeCells count="9">
    <mergeCell ref="A90:I90"/>
    <mergeCell ref="A91:I91"/>
    <mergeCell ref="A4:I4"/>
    <mergeCell ref="A5:I5"/>
    <mergeCell ref="A6:I6"/>
    <mergeCell ref="A7:I7"/>
    <mergeCell ref="A8:I8"/>
    <mergeCell ref="D9:F9"/>
    <mergeCell ref="A73:I73"/>
  </mergeCells>
  <pageMargins left="0.94488188976377963" right="0.74803149606299213" top="0.98425196850393704" bottom="0.98425196850393704" header="0.51181102362204722" footer="0.51181102362204722"/>
  <pageSetup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workbookViewId="0">
      <selection activeCell="A4" sqref="A4:H42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27.42578125" customWidth="1" collapsed="1"/>
    <col min="5" max="5" width="8.5703125" customWidth="1" collapsed="1"/>
    <col min="6" max="6" width="17.42578125" customWidth="1" collapsed="1"/>
    <col min="7" max="7" width="1.42578125" customWidth="1"/>
    <col min="8" max="8" width="17.42578125" customWidth="1"/>
    <col min="10" max="10" width="12.28515625" bestFit="1" customWidth="1"/>
    <col min="11" max="11" width="12.42578125" customWidth="1"/>
    <col min="12" max="12" width="11.42578125" customWidth="1"/>
  </cols>
  <sheetData>
    <row r="1" spans="1:16" ht="17.850000000000001" customHeight="1" x14ac:dyDescent="0.2">
      <c r="E1" s="1"/>
    </row>
    <row r="2" spans="1:16" ht="10.9" customHeight="1" x14ac:dyDescent="0.2"/>
    <row r="3" spans="1:16" ht="10.9" customHeight="1" x14ac:dyDescent="0.2"/>
    <row r="4" spans="1:16" ht="13.5" customHeight="1" x14ac:dyDescent="0.2">
      <c r="B4" s="6"/>
      <c r="C4" s="6"/>
      <c r="D4" s="95" t="s">
        <v>5</v>
      </c>
      <c r="E4" s="95"/>
      <c r="F4" s="95"/>
      <c r="G4" s="6"/>
      <c r="H4" s="6"/>
    </row>
    <row r="5" spans="1:16" ht="13.5" customHeight="1" x14ac:dyDescent="0.2">
      <c r="B5" s="6"/>
      <c r="C5" s="6"/>
      <c r="D5" s="95" t="s">
        <v>6</v>
      </c>
      <c r="E5" s="95"/>
      <c r="F5" s="95"/>
      <c r="G5" s="6"/>
      <c r="H5" s="6"/>
    </row>
    <row r="6" spans="1:16" ht="14.25" customHeight="1" x14ac:dyDescent="0.2">
      <c r="B6" s="6"/>
      <c r="C6" s="6"/>
      <c r="D6" s="95" t="s">
        <v>7</v>
      </c>
      <c r="E6" s="95"/>
      <c r="F6" s="95"/>
      <c r="G6" s="6"/>
      <c r="H6" s="6"/>
    </row>
    <row r="7" spans="1:16" ht="14.25" customHeight="1" x14ac:dyDescent="0.2">
      <c r="B7" s="6"/>
      <c r="C7" s="6"/>
      <c r="D7" s="95" t="s">
        <v>80</v>
      </c>
      <c r="E7" s="95"/>
      <c r="F7" s="95"/>
      <c r="G7" s="6"/>
      <c r="H7" s="6"/>
    </row>
    <row r="8" spans="1:16" ht="13.9" customHeight="1" x14ac:dyDescent="0.2">
      <c r="B8" s="6"/>
      <c r="C8" s="6"/>
      <c r="D8" s="100"/>
      <c r="E8" s="100"/>
      <c r="F8" s="100"/>
      <c r="G8" s="6"/>
      <c r="H8" s="6"/>
    </row>
    <row r="9" spans="1:16" ht="12" customHeight="1" x14ac:dyDescent="0.2">
      <c r="B9" s="6"/>
      <c r="C9" s="6"/>
      <c r="D9" s="101"/>
      <c r="E9" s="101"/>
      <c r="F9" s="101"/>
      <c r="G9" s="6"/>
      <c r="H9" s="6"/>
    </row>
    <row r="10" spans="1:16" ht="12.95" customHeight="1" x14ac:dyDescent="0.2">
      <c r="A10" s="2">
        <v>4</v>
      </c>
      <c r="B10" s="6"/>
      <c r="C10" s="6"/>
      <c r="D10" s="6"/>
      <c r="E10" s="6"/>
      <c r="F10" s="66" t="s">
        <v>81</v>
      </c>
      <c r="G10" s="66"/>
      <c r="H10" s="66" t="s">
        <v>82</v>
      </c>
    </row>
    <row r="11" spans="1:16" ht="12.95" customHeight="1" x14ac:dyDescent="0.2">
      <c r="A11" s="23">
        <v>4</v>
      </c>
      <c r="B11" s="81"/>
      <c r="C11" s="81"/>
      <c r="D11" s="82"/>
      <c r="E11" s="81"/>
      <c r="F11" s="81"/>
      <c r="G11" s="81"/>
      <c r="H11" s="6"/>
      <c r="L11" s="32"/>
      <c r="M11" s="31"/>
      <c r="N11" s="33"/>
      <c r="O11" s="57"/>
      <c r="P11" s="57"/>
    </row>
    <row r="12" spans="1:16" ht="10.5" customHeight="1" x14ac:dyDescent="0.2">
      <c r="A12" s="17"/>
      <c r="B12" s="83" t="s">
        <v>1</v>
      </c>
      <c r="C12" s="84"/>
      <c r="D12" s="81"/>
      <c r="E12" s="85" t="s">
        <v>9</v>
      </c>
      <c r="F12" s="85">
        <v>2016</v>
      </c>
      <c r="G12" s="85"/>
      <c r="H12" s="85">
        <v>2016</v>
      </c>
      <c r="L12" s="32"/>
      <c r="M12" s="31"/>
      <c r="N12" s="33"/>
      <c r="O12" s="59"/>
      <c r="P12" s="33"/>
    </row>
    <row r="13" spans="1:16" ht="10.5" customHeight="1" x14ac:dyDescent="0.2">
      <c r="A13" s="17"/>
      <c r="B13" s="83" t="s">
        <v>2</v>
      </c>
      <c r="C13" s="84"/>
      <c r="D13" s="81"/>
      <c r="E13" s="86"/>
      <c r="F13" s="81"/>
      <c r="G13" s="81"/>
      <c r="H13" s="6"/>
      <c r="L13" s="33"/>
      <c r="M13" s="18"/>
      <c r="N13" s="19"/>
      <c r="O13" s="26"/>
      <c r="P13" s="7"/>
    </row>
    <row r="14" spans="1:16" ht="10.9" customHeight="1" x14ac:dyDescent="0.2">
      <c r="A14" s="17"/>
      <c r="B14" s="81"/>
      <c r="C14" s="18" t="s">
        <v>10</v>
      </c>
      <c r="D14" s="19"/>
      <c r="E14" s="26">
        <v>3</v>
      </c>
      <c r="F14" s="7">
        <f>2588212.53+1467308.27</f>
        <v>4055520.8</v>
      </c>
      <c r="G14" s="7"/>
      <c r="H14" s="7">
        <f>F14</f>
        <v>4055520.8</v>
      </c>
      <c r="I14" s="13"/>
      <c r="J14" s="13"/>
      <c r="K14" s="13"/>
      <c r="L14" s="33"/>
      <c r="M14" s="18"/>
      <c r="N14" s="19"/>
      <c r="O14" s="26"/>
      <c r="P14" s="7"/>
    </row>
    <row r="15" spans="1:16" ht="10.9" customHeight="1" x14ac:dyDescent="0.2">
      <c r="A15" s="17"/>
      <c r="B15" s="81"/>
      <c r="C15" s="18" t="s">
        <v>59</v>
      </c>
      <c r="D15" s="19"/>
      <c r="E15" s="26">
        <v>4</v>
      </c>
      <c r="F15" s="7">
        <f>676707.46+1284076.81+130752.64+1349876.71</f>
        <v>3441413.62</v>
      </c>
      <c r="G15" s="7"/>
      <c r="H15" s="7">
        <f t="shared" ref="H15:H18" si="0">F15</f>
        <v>3441413.62</v>
      </c>
      <c r="I15" s="13"/>
      <c r="J15" s="13"/>
      <c r="K15" s="13"/>
      <c r="L15" s="33"/>
      <c r="M15" s="18"/>
      <c r="N15" s="19"/>
      <c r="O15" s="26"/>
      <c r="P15" s="7"/>
    </row>
    <row r="16" spans="1:16" ht="10.9" customHeight="1" x14ac:dyDescent="0.2">
      <c r="A16" s="17"/>
      <c r="B16" s="81"/>
      <c r="C16" s="18" t="s">
        <v>60</v>
      </c>
      <c r="D16" s="19"/>
      <c r="E16" s="26">
        <v>5</v>
      </c>
      <c r="F16" s="7">
        <v>10805001.039999999</v>
      </c>
      <c r="G16" s="7"/>
      <c r="H16" s="7">
        <f t="shared" si="0"/>
        <v>10805001.039999999</v>
      </c>
      <c r="I16" s="13"/>
      <c r="J16" s="13"/>
      <c r="K16" s="13"/>
      <c r="L16" s="33"/>
      <c r="M16" s="18"/>
      <c r="N16" s="19"/>
      <c r="O16" s="26"/>
      <c r="P16" s="7"/>
    </row>
    <row r="17" spans="1:16" ht="10.9" customHeight="1" x14ac:dyDescent="0.2">
      <c r="A17" s="17"/>
      <c r="B17" s="81"/>
      <c r="C17" s="18" t="s">
        <v>68</v>
      </c>
      <c r="D17" s="19"/>
      <c r="E17" s="26">
        <v>6</v>
      </c>
      <c r="F17" s="7">
        <v>9600000</v>
      </c>
      <c r="G17" s="7"/>
      <c r="H17" s="7">
        <f>F17*'Estado de Resultado 31-12-2015'!N9</f>
        <v>15616010.774864264</v>
      </c>
      <c r="I17" s="13"/>
      <c r="J17" s="13"/>
      <c r="K17" s="13"/>
      <c r="L17" s="33"/>
      <c r="M17" s="18"/>
      <c r="N17" s="19"/>
      <c r="O17" s="26"/>
      <c r="P17" s="7"/>
    </row>
    <row r="18" spans="1:16" ht="10.9" customHeight="1" x14ac:dyDescent="0.2">
      <c r="A18" s="17"/>
      <c r="B18" s="81"/>
      <c r="C18" s="18" t="s">
        <v>11</v>
      </c>
      <c r="D18" s="19"/>
      <c r="E18" s="26">
        <v>7</v>
      </c>
      <c r="F18" s="8">
        <v>6251186.4100000001</v>
      </c>
      <c r="G18" s="7"/>
      <c r="H18" s="8">
        <f t="shared" si="0"/>
        <v>6251186.4100000001</v>
      </c>
      <c r="I18" s="13"/>
      <c r="J18" s="13"/>
      <c r="K18" s="13"/>
      <c r="L18" s="31"/>
      <c r="M18" s="20"/>
      <c r="N18" s="21"/>
      <c r="O18" s="26"/>
      <c r="P18" s="51"/>
    </row>
    <row r="19" spans="1:16" ht="10.9" customHeight="1" x14ac:dyDescent="0.2">
      <c r="A19" s="17"/>
      <c r="B19" s="84" t="s">
        <v>12</v>
      </c>
      <c r="C19" s="20"/>
      <c r="D19" s="21"/>
      <c r="E19" s="26"/>
      <c r="F19" s="51">
        <f>SUM(F14:F18)</f>
        <v>34153121.870000005</v>
      </c>
      <c r="G19" s="7"/>
      <c r="H19" s="51">
        <f>SUM(H14:H18)</f>
        <v>40169132.644864261</v>
      </c>
      <c r="I19" s="13"/>
      <c r="J19" s="13"/>
      <c r="K19" s="13"/>
      <c r="L19" s="31"/>
      <c r="M19" s="20"/>
      <c r="N19" s="19"/>
      <c r="O19" s="26"/>
      <c r="P19" s="7"/>
    </row>
    <row r="20" spans="1:16" ht="10.9" customHeight="1" x14ac:dyDescent="0.2">
      <c r="A20" s="17"/>
      <c r="B20" s="84" t="s">
        <v>13</v>
      </c>
      <c r="C20" s="20"/>
      <c r="D20" s="19"/>
      <c r="E20" s="26"/>
      <c r="F20" s="7"/>
      <c r="G20" s="7"/>
      <c r="H20" s="7"/>
      <c r="I20" s="13"/>
      <c r="J20" s="13"/>
      <c r="K20" s="13"/>
      <c r="L20" s="33"/>
      <c r="M20" s="18"/>
      <c r="N20" s="19"/>
      <c r="O20" s="26"/>
      <c r="P20" s="7"/>
    </row>
    <row r="21" spans="1:16" ht="10.9" customHeight="1" x14ac:dyDescent="0.2">
      <c r="A21" s="17"/>
      <c r="B21" s="81"/>
      <c r="C21" s="18" t="s">
        <v>61</v>
      </c>
      <c r="D21" s="19"/>
      <c r="E21" s="26">
        <v>8</v>
      </c>
      <c r="F21" s="7">
        <v>11733.2</v>
      </c>
      <c r="G21" s="7"/>
      <c r="H21" s="7">
        <v>6416156.0099999998</v>
      </c>
      <c r="I21" s="13"/>
      <c r="J21" s="13"/>
      <c r="K21" s="13"/>
      <c r="L21" s="33"/>
      <c r="M21" s="18"/>
      <c r="N21" s="19"/>
      <c r="O21" s="26"/>
      <c r="P21" s="7"/>
    </row>
    <row r="22" spans="1:16" ht="10.9" customHeight="1" x14ac:dyDescent="0.2">
      <c r="A22" s="17"/>
      <c r="B22" s="81"/>
      <c r="C22" s="18" t="s">
        <v>14</v>
      </c>
      <c r="D22" s="19"/>
      <c r="E22" s="26">
        <v>9</v>
      </c>
      <c r="F22" s="7">
        <f>584284.35+485901+54067.78+632549.55+1939511.15</f>
        <v>3696313.83</v>
      </c>
      <c r="G22" s="7"/>
      <c r="H22" s="7">
        <f>(155111040.67*'Estado de Resultado 31-12-2015'!N9%)+155111040.67</f>
        <v>157634182.00583658</v>
      </c>
      <c r="I22" s="13"/>
      <c r="J22" s="13"/>
      <c r="K22" s="13"/>
      <c r="L22" s="31"/>
      <c r="M22" s="20"/>
      <c r="N22" s="21"/>
      <c r="O22" s="27"/>
      <c r="P22" s="51"/>
    </row>
    <row r="23" spans="1:16" ht="10.9" customHeight="1" x14ac:dyDescent="0.2">
      <c r="A23" s="17"/>
      <c r="B23" s="81"/>
      <c r="C23" s="18" t="s">
        <v>146</v>
      </c>
      <c r="D23" s="19"/>
      <c r="E23" s="26"/>
      <c r="F23" s="8">
        <f>-291056.63-224924.26-54067.78-188705.49-558482.88</f>
        <v>-1317237.04</v>
      </c>
      <c r="G23" s="7"/>
      <c r="H23" s="8">
        <f>(-104514224.64*'Estado de Resultado 31-12-2015'!N9%)-104514224.64</f>
        <v>-106214323.86719252</v>
      </c>
      <c r="I23" s="13"/>
      <c r="J23" s="13"/>
      <c r="K23" s="13"/>
      <c r="L23" s="31"/>
      <c r="M23" s="20"/>
      <c r="N23" s="21"/>
      <c r="O23" s="27"/>
      <c r="P23" s="51"/>
    </row>
    <row r="24" spans="1:16" ht="10.9" customHeight="1" x14ac:dyDescent="0.2">
      <c r="A24" s="17"/>
      <c r="B24" s="84" t="s">
        <v>15</v>
      </c>
      <c r="C24" s="20"/>
      <c r="D24" s="21"/>
      <c r="E24" s="27"/>
      <c r="F24" s="51">
        <f>SUM(F21:F23)</f>
        <v>2390809.9900000002</v>
      </c>
      <c r="G24" s="7"/>
      <c r="H24" s="51">
        <f>SUM(H21:H23)</f>
        <v>57836014.148644045</v>
      </c>
      <c r="I24" s="13"/>
      <c r="J24" s="13"/>
      <c r="K24" s="13"/>
      <c r="L24" s="31"/>
      <c r="M24" s="20"/>
      <c r="N24" s="19"/>
      <c r="O24" s="26"/>
      <c r="P24" s="51"/>
    </row>
    <row r="25" spans="1:16" ht="18" customHeight="1" thickBot="1" x14ac:dyDescent="0.25">
      <c r="A25" s="17"/>
      <c r="B25" s="84" t="s">
        <v>16</v>
      </c>
      <c r="C25" s="20"/>
      <c r="D25" s="19"/>
      <c r="E25" s="26"/>
      <c r="F25" s="52">
        <f>F19+F24</f>
        <v>36543931.860000007</v>
      </c>
      <c r="G25" s="7"/>
      <c r="H25" s="52">
        <f>H19+H24</f>
        <v>98005146.793508306</v>
      </c>
      <c r="I25" s="13"/>
      <c r="J25" s="41">
        <f>F25-F42</f>
        <v>0</v>
      </c>
      <c r="K25" s="41">
        <f>H25-H42</f>
        <v>4.6035200357437134E-3</v>
      </c>
      <c r="L25" s="31"/>
      <c r="M25" s="20"/>
      <c r="N25" s="19"/>
      <c r="O25" s="26"/>
      <c r="P25" s="7"/>
    </row>
    <row r="26" spans="1:16" ht="10.9" customHeight="1" thickTop="1" x14ac:dyDescent="0.2">
      <c r="A26" s="17"/>
      <c r="B26" s="84"/>
      <c r="C26" s="20"/>
      <c r="D26" s="19"/>
      <c r="E26" s="26"/>
      <c r="F26" s="7"/>
      <c r="G26" s="7"/>
      <c r="H26" s="7"/>
      <c r="I26" s="13"/>
      <c r="J26" s="13"/>
      <c r="K26" s="13"/>
      <c r="L26" s="31"/>
      <c r="M26" s="20"/>
      <c r="N26" s="21"/>
      <c r="O26" s="27"/>
      <c r="P26" s="7"/>
    </row>
    <row r="27" spans="1:16" ht="12.75" customHeight="1" x14ac:dyDescent="0.2">
      <c r="A27" s="17"/>
      <c r="B27" s="84" t="s">
        <v>0</v>
      </c>
      <c r="C27" s="20"/>
      <c r="D27" s="21"/>
      <c r="E27" s="27"/>
      <c r="F27" s="7"/>
      <c r="G27" s="7"/>
      <c r="H27" s="7"/>
      <c r="I27" s="13"/>
      <c r="J27" s="13"/>
      <c r="K27" s="13"/>
      <c r="L27" s="32"/>
      <c r="M27" s="20"/>
      <c r="N27" s="21"/>
      <c r="O27" s="27"/>
      <c r="P27" s="7"/>
    </row>
    <row r="28" spans="1:16" ht="10.9" customHeight="1" x14ac:dyDescent="0.2">
      <c r="A28" s="17"/>
      <c r="B28" s="83" t="s">
        <v>2</v>
      </c>
      <c r="C28" s="20"/>
      <c r="D28" s="21"/>
      <c r="E28" s="27"/>
      <c r="F28" s="7"/>
      <c r="G28" s="7"/>
      <c r="H28" s="7"/>
      <c r="I28" s="13"/>
      <c r="J28" s="13"/>
      <c r="K28" s="13"/>
      <c r="L28" s="34"/>
      <c r="M28" s="18"/>
      <c r="N28" s="19"/>
      <c r="O28" s="27"/>
      <c r="P28" s="7"/>
    </row>
    <row r="29" spans="1:16" ht="10.9" customHeight="1" x14ac:dyDescent="0.2">
      <c r="A29" s="17"/>
      <c r="B29" s="87"/>
      <c r="C29" s="18" t="s">
        <v>62</v>
      </c>
      <c r="D29" s="19"/>
      <c r="E29" s="27">
        <v>10</v>
      </c>
      <c r="F29" s="7">
        <f>4947141+12935.7+12428.3+151989.84+13117709.5</f>
        <v>18242204.34</v>
      </c>
      <c r="G29" s="7"/>
      <c r="H29" s="7">
        <f>F29</f>
        <v>18242204.34</v>
      </c>
      <c r="I29" s="13"/>
      <c r="J29" s="13"/>
      <c r="K29" s="13"/>
      <c r="L29" s="33"/>
      <c r="M29" s="19"/>
      <c r="N29" s="28"/>
      <c r="O29" s="27"/>
      <c r="P29" s="7"/>
    </row>
    <row r="30" spans="1:16" ht="12.95" customHeight="1" x14ac:dyDescent="0.2">
      <c r="A30" s="23">
        <v>4</v>
      </c>
      <c r="B30" s="81"/>
      <c r="C30" s="19" t="s">
        <v>63</v>
      </c>
      <c r="D30" s="28"/>
      <c r="E30" s="27">
        <v>12</v>
      </c>
      <c r="F30" s="7">
        <f>81107.33+225180</f>
        <v>306287.33</v>
      </c>
      <c r="G30" s="7"/>
      <c r="H30" s="7">
        <f t="shared" ref="H30:H31" si="1">F30</f>
        <v>306287.33</v>
      </c>
      <c r="I30" s="11"/>
      <c r="J30" s="13"/>
      <c r="K30" s="13"/>
      <c r="L30" s="31"/>
      <c r="M30" s="20"/>
      <c r="N30" s="21"/>
      <c r="O30" s="26"/>
      <c r="P30" s="51"/>
    </row>
    <row r="31" spans="1:16" ht="10.5" customHeight="1" x14ac:dyDescent="0.2">
      <c r="A31" s="17"/>
      <c r="B31" s="83" t="s">
        <v>4</v>
      </c>
      <c r="C31" s="21"/>
      <c r="D31" s="19"/>
      <c r="E31" s="27"/>
      <c r="F31" s="51">
        <f>SUM(F29:F30)</f>
        <v>18548491.669999998</v>
      </c>
      <c r="G31" s="7"/>
      <c r="H31" s="51">
        <f t="shared" si="1"/>
        <v>18548491.669999998</v>
      </c>
      <c r="I31" s="11"/>
      <c r="J31" s="13"/>
      <c r="K31" s="13"/>
      <c r="L31" s="31"/>
      <c r="M31" s="20"/>
      <c r="N31" s="19"/>
      <c r="O31" s="26"/>
      <c r="P31" s="7"/>
    </row>
    <row r="32" spans="1:16" ht="10.9" customHeight="1" x14ac:dyDescent="0.2">
      <c r="A32" s="17"/>
      <c r="B32" s="84" t="s">
        <v>13</v>
      </c>
      <c r="C32" s="20"/>
      <c r="D32" s="19"/>
      <c r="E32" s="26"/>
      <c r="F32" s="7"/>
      <c r="G32" s="7"/>
      <c r="H32" s="7"/>
      <c r="I32" s="11"/>
      <c r="J32" s="11"/>
      <c r="K32" s="11"/>
      <c r="L32" s="33"/>
      <c r="M32" s="18"/>
      <c r="N32" s="19"/>
      <c r="O32" s="26"/>
      <c r="P32" s="7"/>
    </row>
    <row r="33" spans="1:16" ht="10.9" customHeight="1" x14ac:dyDescent="0.2">
      <c r="A33" s="17"/>
      <c r="B33" s="84"/>
      <c r="C33" s="18" t="s">
        <v>71</v>
      </c>
      <c r="D33" s="19"/>
      <c r="E33" s="26">
        <v>11</v>
      </c>
      <c r="F33" s="7">
        <v>16523047.58</v>
      </c>
      <c r="G33" s="7"/>
      <c r="H33" s="7">
        <f>F33</f>
        <v>16523047.58</v>
      </c>
      <c r="I33" s="11"/>
      <c r="J33" s="11"/>
      <c r="K33" s="11"/>
      <c r="L33" s="31"/>
      <c r="M33" s="18"/>
      <c r="N33" s="19"/>
      <c r="O33" s="27"/>
      <c r="P33" s="7"/>
    </row>
    <row r="34" spans="1:16" ht="10.9" customHeight="1" x14ac:dyDescent="0.2">
      <c r="A34" s="17"/>
      <c r="B34" s="84" t="s">
        <v>17</v>
      </c>
      <c r="C34" s="20"/>
      <c r="D34" s="21"/>
      <c r="E34" s="26"/>
      <c r="F34" s="51">
        <f>SUM(F31:F33)</f>
        <v>35071539.25</v>
      </c>
      <c r="G34" s="7"/>
      <c r="H34" s="51">
        <f>SUM(H31:H33)</f>
        <v>35071539.25</v>
      </c>
      <c r="I34" s="11"/>
      <c r="J34" s="13"/>
      <c r="K34" s="13"/>
      <c r="L34" s="31"/>
      <c r="M34" s="18"/>
      <c r="N34" s="19"/>
      <c r="O34" s="27"/>
      <c r="P34" s="7"/>
    </row>
    <row r="35" spans="1:16" ht="10.9" customHeight="1" x14ac:dyDescent="0.2">
      <c r="A35" s="17"/>
      <c r="B35" s="81"/>
      <c r="C35" s="18"/>
      <c r="D35" s="19"/>
      <c r="E35" s="26"/>
      <c r="F35" s="7"/>
      <c r="G35" s="7"/>
      <c r="H35" s="7"/>
      <c r="I35" s="11"/>
      <c r="J35" s="13">
        <v>61770940.759999998</v>
      </c>
      <c r="K35" s="13"/>
      <c r="L35" s="31"/>
      <c r="M35" s="20"/>
      <c r="N35" s="21"/>
      <c r="O35" s="27"/>
      <c r="P35" s="7"/>
    </row>
    <row r="36" spans="1:16" ht="10.9" customHeight="1" x14ac:dyDescent="0.2">
      <c r="A36" s="17"/>
      <c r="B36" s="84" t="s">
        <v>18</v>
      </c>
      <c r="C36" s="20"/>
      <c r="D36" s="19"/>
      <c r="E36" s="26"/>
      <c r="F36" s="7"/>
      <c r="G36" s="7"/>
      <c r="H36" s="7"/>
      <c r="I36" s="11"/>
      <c r="J36" s="13"/>
      <c r="K36" s="13"/>
      <c r="L36" s="31"/>
      <c r="M36" s="20"/>
      <c r="N36" s="21"/>
      <c r="O36" s="27"/>
      <c r="P36" s="51"/>
    </row>
    <row r="37" spans="1:16" ht="10.9" customHeight="1" x14ac:dyDescent="0.2">
      <c r="A37" s="17"/>
      <c r="B37" s="81"/>
      <c r="C37" s="18" t="s">
        <v>19</v>
      </c>
      <c r="D37" s="19"/>
      <c r="E37" s="26">
        <v>13</v>
      </c>
      <c r="F37" s="7">
        <v>1000000</v>
      </c>
      <c r="G37" s="7"/>
      <c r="H37" s="7">
        <v>1000000</v>
      </c>
      <c r="I37" s="11"/>
      <c r="J37" s="13"/>
      <c r="K37" s="13"/>
      <c r="L37" s="13"/>
      <c r="M37" s="13"/>
      <c r="N37" s="13"/>
      <c r="O37" s="13"/>
      <c r="P37" s="13"/>
    </row>
    <row r="38" spans="1:16" ht="10.9" customHeight="1" x14ac:dyDescent="0.2">
      <c r="A38" s="17"/>
      <c r="B38" s="84"/>
      <c r="C38" s="18" t="s">
        <v>20</v>
      </c>
      <c r="D38" s="19"/>
      <c r="E38" s="27">
        <v>14</v>
      </c>
      <c r="F38" s="7">
        <v>100000</v>
      </c>
      <c r="G38" s="7"/>
      <c r="H38" s="7">
        <f>F38*'Estado de Resultado 31-12-2015'!N9</f>
        <v>162666.77890483607</v>
      </c>
      <c r="I38" s="11"/>
      <c r="J38" s="13"/>
      <c r="K38" s="13"/>
      <c r="L38" s="13"/>
      <c r="M38" s="13"/>
      <c r="N38" s="13"/>
      <c r="O38" s="13"/>
      <c r="P38" s="13"/>
    </row>
    <row r="39" spans="1:16" ht="10.5" customHeight="1" x14ac:dyDescent="0.2">
      <c r="A39" s="17"/>
      <c r="B39" s="84"/>
      <c r="C39" s="18" t="s">
        <v>55</v>
      </c>
      <c r="D39" s="19"/>
      <c r="E39" s="27">
        <v>15</v>
      </c>
      <c r="F39" s="7">
        <v>3667640.56</v>
      </c>
      <c r="G39" s="7"/>
      <c r="H39" s="7">
        <f>J35*K39%</f>
        <v>608372995.80336249</v>
      </c>
      <c r="I39" s="11"/>
      <c r="J39" s="13">
        <v>372392.61</v>
      </c>
      <c r="K39" s="13">
        <f>F39*100/J39</f>
        <v>984.88543046007283</v>
      </c>
      <c r="L39" s="13"/>
      <c r="M39" s="13"/>
      <c r="N39" s="13"/>
      <c r="O39" s="13"/>
      <c r="P39" s="13"/>
    </row>
    <row r="40" spans="1:16" ht="10.5" customHeight="1" x14ac:dyDescent="0.2">
      <c r="A40" s="17"/>
      <c r="B40" s="84"/>
      <c r="C40" s="18" t="s">
        <v>73</v>
      </c>
      <c r="D40" s="19"/>
      <c r="E40" s="27">
        <v>16</v>
      </c>
      <c r="F40" s="8">
        <v>-3295247.95</v>
      </c>
      <c r="G40" s="7"/>
      <c r="H40" s="8">
        <f>J35*K40%</f>
        <v>-546602055.0433625</v>
      </c>
      <c r="I40" s="13"/>
      <c r="J40" s="13"/>
      <c r="K40" s="13">
        <f>F40*100/J39</f>
        <v>-884.88543046007283</v>
      </c>
      <c r="L40" s="13"/>
      <c r="M40" s="13"/>
      <c r="N40" s="13"/>
      <c r="O40" s="13"/>
      <c r="P40" s="13"/>
    </row>
    <row r="41" spans="1:16" ht="10.9" customHeight="1" x14ac:dyDescent="0.2">
      <c r="A41" s="17"/>
      <c r="B41" s="84" t="s">
        <v>21</v>
      </c>
      <c r="C41" s="20"/>
      <c r="D41" s="21"/>
      <c r="E41" s="27"/>
      <c r="F41" s="8">
        <f>SUM(F37:F40)</f>
        <v>1472392.6100000003</v>
      </c>
      <c r="G41" s="7"/>
      <c r="H41" s="8">
        <f>SUM(H37:H40)</f>
        <v>62933607.538904786</v>
      </c>
      <c r="I41" s="13"/>
      <c r="J41" s="13"/>
      <c r="K41" s="13"/>
      <c r="L41" s="13"/>
      <c r="M41" s="13"/>
      <c r="N41" s="13"/>
      <c r="O41" s="13"/>
      <c r="P41" s="13"/>
    </row>
    <row r="42" spans="1:16" ht="16.5" customHeight="1" thickBot="1" x14ac:dyDescent="0.25">
      <c r="A42" s="17"/>
      <c r="B42" s="84" t="s">
        <v>22</v>
      </c>
      <c r="C42" s="20"/>
      <c r="D42" s="21"/>
      <c r="E42" s="27"/>
      <c r="F42" s="58">
        <f>F34+F41</f>
        <v>36543931.859999999</v>
      </c>
      <c r="G42" s="7"/>
      <c r="H42" s="58">
        <f>H34+H41</f>
        <v>98005146.788904786</v>
      </c>
      <c r="I42" s="13"/>
      <c r="J42" s="13"/>
      <c r="K42" s="13"/>
      <c r="L42" s="13"/>
      <c r="M42" s="13"/>
      <c r="N42" s="13"/>
      <c r="O42" s="13"/>
      <c r="P42" s="13"/>
    </row>
    <row r="43" spans="1:16" ht="10.9" customHeight="1" thickTop="1" x14ac:dyDescent="0.2">
      <c r="A43" s="17"/>
      <c r="B43" s="22"/>
      <c r="C43" s="21"/>
      <c r="D43" s="21"/>
      <c r="E43" s="27"/>
      <c r="F43" s="12"/>
      <c r="G43" s="14"/>
      <c r="H43" s="12"/>
      <c r="I43" s="13"/>
      <c r="J43" s="13"/>
      <c r="K43" s="13"/>
      <c r="L43" s="13"/>
      <c r="M43" s="13"/>
      <c r="N43" s="13"/>
      <c r="O43" s="13"/>
      <c r="P43" s="13"/>
    </row>
    <row r="44" spans="1:16" ht="12.95" customHeight="1" x14ac:dyDescent="0.2">
      <c r="A44" s="23">
        <v>4</v>
      </c>
      <c r="B44" s="17"/>
      <c r="C44" s="19"/>
      <c r="D44" s="16"/>
      <c r="E44" s="27"/>
      <c r="F44" s="19"/>
      <c r="G44" s="19"/>
      <c r="H44" s="13"/>
      <c r="I44" s="13"/>
      <c r="J44" s="13"/>
      <c r="K44" s="13"/>
      <c r="L44" s="13"/>
      <c r="M44" s="13"/>
      <c r="N44" s="13"/>
      <c r="O44" s="13"/>
      <c r="P44" s="13"/>
    </row>
    <row r="45" spans="1:16" ht="10.5" customHeight="1" x14ac:dyDescent="0.2">
      <c r="A45" s="17"/>
      <c r="B45" s="22"/>
      <c r="C45" s="21"/>
      <c r="D45" s="21"/>
      <c r="E45" s="27"/>
      <c r="F45" s="19"/>
      <c r="G45" s="19"/>
      <c r="H45" s="13"/>
      <c r="I45" s="13"/>
      <c r="J45" s="13"/>
      <c r="K45" s="13"/>
      <c r="L45" s="13"/>
      <c r="M45" s="13"/>
      <c r="N45" s="13"/>
      <c r="O45" s="13"/>
      <c r="P45" s="13"/>
    </row>
    <row r="46" spans="1:16" ht="10.9" customHeight="1" x14ac:dyDescent="0.2">
      <c r="A46" s="17"/>
      <c r="B46" s="17"/>
      <c r="C46" s="18"/>
      <c r="D46" s="19"/>
      <c r="E46" s="26"/>
      <c r="F46" s="19"/>
      <c r="G46" s="19"/>
      <c r="H46" s="13"/>
      <c r="I46" s="13"/>
      <c r="J46" s="13"/>
      <c r="K46" s="13"/>
      <c r="L46" s="13"/>
      <c r="M46" s="13"/>
      <c r="N46" s="13"/>
    </row>
    <row r="47" spans="1:16" ht="10.9" customHeight="1" x14ac:dyDescent="0.2">
      <c r="A47" s="17"/>
      <c r="B47" s="17"/>
      <c r="C47" s="18"/>
      <c r="D47" s="19"/>
      <c r="E47" s="26"/>
      <c r="F47" s="19"/>
      <c r="G47" s="19"/>
      <c r="H47" s="13"/>
      <c r="I47" s="13"/>
      <c r="J47" s="13"/>
      <c r="K47" s="13"/>
      <c r="L47" s="13"/>
      <c r="M47" s="13"/>
      <c r="N47" s="13"/>
    </row>
    <row r="48" spans="1:16" ht="10.9" customHeight="1" x14ac:dyDescent="0.2">
      <c r="A48" s="17"/>
      <c r="B48" s="17"/>
      <c r="C48" s="18"/>
      <c r="D48" s="19"/>
      <c r="E48" s="26"/>
      <c r="F48" s="19"/>
      <c r="G48" s="19"/>
      <c r="H48" s="13"/>
      <c r="I48" s="13"/>
      <c r="J48" s="13"/>
      <c r="K48" s="13"/>
      <c r="L48" s="13"/>
      <c r="M48" s="13"/>
      <c r="N48" s="13"/>
    </row>
    <row r="49" spans="1:16" ht="10.9" customHeight="1" x14ac:dyDescent="0.2">
      <c r="A49" s="17"/>
      <c r="B49" s="9"/>
      <c r="C49" s="20"/>
      <c r="D49" s="21"/>
      <c r="E49" s="27"/>
      <c r="F49" s="15"/>
      <c r="G49" s="19"/>
      <c r="H49" s="11"/>
      <c r="I49" s="11"/>
      <c r="J49" s="11"/>
      <c r="K49" s="11"/>
      <c r="L49" s="11"/>
      <c r="M49" s="11"/>
      <c r="N49" s="11"/>
      <c r="O49" s="6"/>
      <c r="P49" s="6"/>
    </row>
    <row r="50" spans="1:16" ht="10.9" customHeight="1" x14ac:dyDescent="0.2">
      <c r="A50" s="17"/>
      <c r="B50" s="22"/>
      <c r="C50" s="21"/>
      <c r="D50" s="21"/>
      <c r="E50" s="27"/>
      <c r="F50" s="12"/>
      <c r="G50" s="7"/>
      <c r="H50" s="11"/>
      <c r="I50" s="11"/>
      <c r="J50" s="11"/>
      <c r="K50" s="11"/>
      <c r="L50" s="11"/>
      <c r="M50" s="11"/>
      <c r="N50" s="11"/>
      <c r="O50" s="6"/>
      <c r="P50" s="6"/>
    </row>
    <row r="51" spans="1:16" ht="10.9" customHeight="1" x14ac:dyDescent="0.2">
      <c r="A51" s="17"/>
      <c r="B51" s="24"/>
      <c r="C51" s="19"/>
      <c r="D51" s="19"/>
      <c r="E51" s="19"/>
      <c r="F51" s="12"/>
      <c r="G51" s="7"/>
      <c r="H51" s="11"/>
      <c r="I51" s="11"/>
      <c r="J51" s="11"/>
      <c r="K51" s="11"/>
      <c r="L51" s="11"/>
      <c r="M51" s="11"/>
      <c r="N51" s="11"/>
      <c r="O51" s="6"/>
      <c r="P51" s="6"/>
    </row>
    <row r="52" spans="1:16" ht="10.9" customHeight="1" x14ac:dyDescent="0.2">
      <c r="A52" s="17"/>
      <c r="B52" s="24"/>
      <c r="C52" s="19"/>
      <c r="D52" s="19"/>
      <c r="E52" s="19"/>
      <c r="F52" s="12"/>
      <c r="G52" s="7"/>
      <c r="H52" s="11"/>
      <c r="I52" s="11"/>
      <c r="J52" s="11"/>
      <c r="K52" s="11"/>
      <c r="L52" s="11"/>
      <c r="M52" s="11"/>
      <c r="N52" s="11"/>
      <c r="O52" s="6"/>
      <c r="P52" s="6"/>
    </row>
    <row r="53" spans="1:16" ht="10.9" customHeight="1" x14ac:dyDescent="0.2">
      <c r="A53" s="17"/>
      <c r="B53" s="24"/>
      <c r="C53" s="19"/>
      <c r="D53" s="19"/>
      <c r="E53" s="19"/>
      <c r="F53" s="12"/>
      <c r="G53" s="7"/>
      <c r="H53" s="13"/>
      <c r="I53" s="13"/>
      <c r="J53" s="13"/>
      <c r="K53" s="13"/>
      <c r="L53" s="13"/>
      <c r="M53" s="13"/>
      <c r="N53" s="13"/>
    </row>
    <row r="54" spans="1:16" ht="10.9" customHeight="1" x14ac:dyDescent="0.2">
      <c r="A54" s="17"/>
      <c r="B54" s="24" t="s">
        <v>3</v>
      </c>
      <c r="C54" s="17"/>
      <c r="D54" s="17"/>
      <c r="E54" s="17"/>
      <c r="F54" s="17"/>
      <c r="G54" s="17"/>
    </row>
    <row r="55" spans="1:16" ht="10.9" customHeight="1" x14ac:dyDescent="0.2">
      <c r="A55" s="17"/>
      <c r="B55" s="24"/>
      <c r="C55" s="17"/>
      <c r="D55" s="17"/>
      <c r="E55" s="17"/>
      <c r="F55" s="17"/>
      <c r="G55" s="17"/>
    </row>
    <row r="57" spans="1:16" x14ac:dyDescent="0.2">
      <c r="A57" s="96" t="s">
        <v>76</v>
      </c>
      <c r="B57" s="96"/>
      <c r="C57" s="96"/>
      <c r="D57" s="96"/>
      <c r="E57" s="96"/>
      <c r="F57" s="96"/>
      <c r="G57" s="96"/>
      <c r="H57" s="96"/>
    </row>
    <row r="58" spans="1:16" x14ac:dyDescent="0.2">
      <c r="A58" s="96" t="s">
        <v>75</v>
      </c>
      <c r="B58" s="96"/>
      <c r="C58" s="96"/>
      <c r="D58" s="96"/>
      <c r="E58" s="96"/>
      <c r="F58" s="96"/>
      <c r="G58" s="96"/>
      <c r="H58" s="96"/>
    </row>
  </sheetData>
  <mergeCells count="8">
    <mergeCell ref="A58:H58"/>
    <mergeCell ref="D4:F4"/>
    <mergeCell ref="D5:F5"/>
    <mergeCell ref="D6:F6"/>
    <mergeCell ref="D8:F8"/>
    <mergeCell ref="D9:F9"/>
    <mergeCell ref="D7:F7"/>
    <mergeCell ref="A57:H57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"/>
  <sheetViews>
    <sheetView topLeftCell="A35" workbookViewId="0">
      <selection activeCell="A2" sqref="A2:E60"/>
    </sheetView>
  </sheetViews>
  <sheetFormatPr baseColWidth="10" defaultRowHeight="12.75" x14ac:dyDescent="0.2"/>
  <cols>
    <col min="1" max="1" width="37.5703125" style="67" customWidth="1"/>
    <col min="2" max="5" width="20" style="67" customWidth="1"/>
    <col min="6" max="16384" width="11.42578125" style="67"/>
  </cols>
  <sheetData>
    <row r="1" spans="1:5" x14ac:dyDescent="0.2">
      <c r="A1" s="103"/>
      <c r="B1" s="103"/>
      <c r="C1" s="103"/>
      <c r="D1" s="103"/>
      <c r="E1" s="103"/>
    </row>
    <row r="2" spans="1:5" x14ac:dyDescent="0.2">
      <c r="A2" s="95" t="s">
        <v>5</v>
      </c>
      <c r="B2" s="95"/>
      <c r="C2" s="95"/>
      <c r="D2" s="95"/>
      <c r="E2" s="95"/>
    </row>
    <row r="3" spans="1:5" x14ac:dyDescent="0.2">
      <c r="A3" s="104" t="s">
        <v>85</v>
      </c>
      <c r="B3" s="104"/>
      <c r="C3" s="104"/>
      <c r="D3" s="104"/>
      <c r="E3" s="104"/>
    </row>
    <row r="4" spans="1:5" x14ac:dyDescent="0.2">
      <c r="A4" s="104" t="s">
        <v>93</v>
      </c>
      <c r="B4" s="104"/>
      <c r="C4" s="104"/>
      <c r="D4" s="104"/>
      <c r="E4" s="104"/>
    </row>
    <row r="5" spans="1:5" x14ac:dyDescent="0.2">
      <c r="A5" s="104" t="s">
        <v>86</v>
      </c>
      <c r="B5" s="104"/>
      <c r="C5" s="104"/>
      <c r="D5" s="104"/>
      <c r="E5" s="104"/>
    </row>
    <row r="6" spans="1:5" x14ac:dyDescent="0.2">
      <c r="A6" s="68"/>
      <c r="B6" s="69"/>
      <c r="C6" s="69"/>
      <c r="D6" s="68"/>
      <c r="E6" s="68"/>
    </row>
    <row r="7" spans="1:5" ht="13.5" thickBot="1" x14ac:dyDescent="0.25">
      <c r="A7" s="68"/>
      <c r="B7" s="102" t="s">
        <v>87</v>
      </c>
      <c r="C7" s="102"/>
      <c r="D7" s="102"/>
      <c r="E7" s="102"/>
    </row>
    <row r="8" spans="1:5" x14ac:dyDescent="0.2">
      <c r="A8" s="68"/>
      <c r="B8" s="69"/>
      <c r="C8" s="69"/>
      <c r="D8" s="68"/>
      <c r="E8" s="68"/>
    </row>
    <row r="9" spans="1:5" ht="42" customHeight="1" thickBot="1" x14ac:dyDescent="0.25">
      <c r="A9" s="68"/>
      <c r="B9" s="70" t="s">
        <v>19</v>
      </c>
      <c r="C9" s="70" t="s">
        <v>20</v>
      </c>
      <c r="D9" s="70" t="s">
        <v>88</v>
      </c>
      <c r="E9" s="70" t="s">
        <v>89</v>
      </c>
    </row>
    <row r="10" spans="1:5" x14ac:dyDescent="0.2">
      <c r="A10" s="68"/>
      <c r="B10" s="69"/>
      <c r="C10" s="69"/>
      <c r="D10" s="68"/>
      <c r="E10" s="68"/>
    </row>
    <row r="11" spans="1:5" x14ac:dyDescent="0.2">
      <c r="A11" s="71" t="s">
        <v>94</v>
      </c>
      <c r="B11" s="72">
        <v>300000</v>
      </c>
      <c r="C11" s="72">
        <v>23385.69</v>
      </c>
      <c r="D11" s="72">
        <v>835822.34</v>
      </c>
      <c r="E11" s="72">
        <f>SUM(B11:D11)</f>
        <v>1159208.03</v>
      </c>
    </row>
    <row r="12" spans="1:5" x14ac:dyDescent="0.2">
      <c r="A12" s="73"/>
      <c r="B12" s="72"/>
      <c r="C12" s="72"/>
      <c r="D12" s="72"/>
      <c r="E12" s="72"/>
    </row>
    <row r="13" spans="1:5" x14ac:dyDescent="0.2">
      <c r="A13" s="71" t="s">
        <v>90</v>
      </c>
      <c r="B13" s="72">
        <v>0</v>
      </c>
      <c r="C13" s="72">
        <v>0</v>
      </c>
      <c r="D13" s="72">
        <v>0</v>
      </c>
      <c r="E13" s="72">
        <f>SUM(B13:D13)</f>
        <v>0</v>
      </c>
    </row>
    <row r="14" spans="1:5" x14ac:dyDescent="0.2">
      <c r="A14" s="73"/>
      <c r="B14" s="72"/>
      <c r="C14" s="72"/>
      <c r="D14" s="72"/>
      <c r="E14" s="72"/>
    </row>
    <row r="15" spans="1:5" x14ac:dyDescent="0.2">
      <c r="A15" s="71" t="s">
        <v>91</v>
      </c>
      <c r="B15" s="72">
        <v>0</v>
      </c>
      <c r="C15" s="72">
        <v>0</v>
      </c>
      <c r="D15" s="72">
        <v>0</v>
      </c>
      <c r="E15" s="72">
        <f>SUM(B15:D15)</f>
        <v>0</v>
      </c>
    </row>
    <row r="16" spans="1:5" x14ac:dyDescent="0.2">
      <c r="A16" s="73"/>
      <c r="B16" s="72"/>
      <c r="C16" s="72"/>
      <c r="D16" s="72"/>
      <c r="E16" s="72"/>
    </row>
    <row r="17" spans="1:5" ht="13.5" thickBot="1" x14ac:dyDescent="0.25">
      <c r="A17" s="71" t="s">
        <v>92</v>
      </c>
      <c r="B17" s="74">
        <v>0</v>
      </c>
      <c r="C17" s="74">
        <v>0</v>
      </c>
      <c r="D17" s="74">
        <v>609222.42000000004</v>
      </c>
      <c r="E17" s="74">
        <f>D17</f>
        <v>609222.42000000004</v>
      </c>
    </row>
    <row r="18" spans="1:5" x14ac:dyDescent="0.2">
      <c r="A18" s="71"/>
      <c r="B18" s="72"/>
      <c r="C18" s="72"/>
      <c r="D18" s="72"/>
      <c r="E18" s="72"/>
    </row>
    <row r="19" spans="1:5" ht="13.5" thickBot="1" x14ac:dyDescent="0.25">
      <c r="A19" s="71" t="s">
        <v>95</v>
      </c>
      <c r="B19" s="75">
        <f>SUM(B11:B17)</f>
        <v>300000</v>
      </c>
      <c r="C19" s="75">
        <f t="shared" ref="C19:E19" si="0">SUM(C11:C17)</f>
        <v>23385.69</v>
      </c>
      <c r="D19" s="75">
        <f t="shared" si="0"/>
        <v>1445044.76</v>
      </c>
      <c r="E19" s="75">
        <f t="shared" si="0"/>
        <v>1768430.4500000002</v>
      </c>
    </row>
    <row r="20" spans="1:5" ht="13.5" thickTop="1" x14ac:dyDescent="0.2">
      <c r="A20" s="73"/>
      <c r="B20" s="72"/>
      <c r="C20" s="72"/>
      <c r="D20" s="72"/>
      <c r="E20" s="72"/>
    </row>
    <row r="21" spans="1:5" x14ac:dyDescent="0.2">
      <c r="A21" s="71" t="s">
        <v>90</v>
      </c>
      <c r="B21" s="72">
        <v>700000</v>
      </c>
      <c r="C21" s="72">
        <v>0</v>
      </c>
      <c r="D21" s="72">
        <v>0</v>
      </c>
      <c r="E21" s="72">
        <f>SUM(B21:D21)</f>
        <v>700000</v>
      </c>
    </row>
    <row r="22" spans="1:5" x14ac:dyDescent="0.2">
      <c r="A22" s="73"/>
      <c r="B22" s="72"/>
      <c r="C22" s="72"/>
      <c r="D22" s="72"/>
      <c r="E22" s="72"/>
    </row>
    <row r="23" spans="1:5" x14ac:dyDescent="0.2">
      <c r="A23" s="71" t="s">
        <v>91</v>
      </c>
      <c r="B23" s="72">
        <v>0</v>
      </c>
      <c r="C23" s="72">
        <f>30000-23385.69</f>
        <v>6614.3100000000013</v>
      </c>
      <c r="D23" s="72">
        <v>0</v>
      </c>
      <c r="E23" s="72">
        <f>SUM(B23:D23)</f>
        <v>6614.3100000000013</v>
      </c>
    </row>
    <row r="24" spans="1:5" x14ac:dyDescent="0.2">
      <c r="A24" s="73"/>
      <c r="B24" s="72"/>
      <c r="C24" s="72"/>
      <c r="D24" s="72"/>
      <c r="E24" s="72"/>
    </row>
    <row r="25" spans="1:5" ht="13.5" thickBot="1" x14ac:dyDescent="0.25">
      <c r="A25" s="71" t="s">
        <v>92</v>
      </c>
      <c r="B25" s="74">
        <v>0</v>
      </c>
      <c r="C25" s="74">
        <v>0</v>
      </c>
      <c r="D25" s="74">
        <f>1860320.87-6614.31</f>
        <v>1853706.56</v>
      </c>
      <c r="E25" s="74">
        <f>D25</f>
        <v>1853706.56</v>
      </c>
    </row>
    <row r="26" spans="1:5" x14ac:dyDescent="0.2">
      <c r="A26" s="71"/>
      <c r="B26" s="72"/>
      <c r="C26" s="72"/>
      <c r="D26" s="72"/>
      <c r="E26" s="72"/>
    </row>
    <row r="27" spans="1:5" ht="13.5" thickBot="1" x14ac:dyDescent="0.25">
      <c r="A27" s="71" t="s">
        <v>96</v>
      </c>
      <c r="B27" s="75">
        <f>SUM(B19:B25)</f>
        <v>1000000</v>
      </c>
      <c r="C27" s="75">
        <f t="shared" ref="C27:E27" si="1">SUM(C19:C25)</f>
        <v>30000</v>
      </c>
      <c r="D27" s="75">
        <f t="shared" si="1"/>
        <v>3298751.3200000003</v>
      </c>
      <c r="E27" s="75">
        <f t="shared" si="1"/>
        <v>4328751.32</v>
      </c>
    </row>
    <row r="28" spans="1:5" ht="13.5" thickTop="1" x14ac:dyDescent="0.2">
      <c r="A28" s="73"/>
      <c r="B28" s="72"/>
      <c r="C28" s="72"/>
      <c r="D28" s="72"/>
      <c r="E28" s="72"/>
    </row>
    <row r="29" spans="1:5" x14ac:dyDescent="0.2">
      <c r="A29" s="71" t="s">
        <v>90</v>
      </c>
      <c r="B29" s="72">
        <v>0</v>
      </c>
      <c r="C29" s="72">
        <v>0</v>
      </c>
      <c r="D29" s="72">
        <v>0</v>
      </c>
      <c r="E29" s="72">
        <f>SUM(B29:D29)</f>
        <v>0</v>
      </c>
    </row>
    <row r="30" spans="1:5" x14ac:dyDescent="0.2">
      <c r="A30" s="73"/>
      <c r="B30" s="72"/>
      <c r="C30" s="72"/>
      <c r="D30" s="72"/>
      <c r="E30" s="72"/>
    </row>
    <row r="31" spans="1:5" x14ac:dyDescent="0.2">
      <c r="A31" s="71" t="s">
        <v>91</v>
      </c>
      <c r="B31" s="72">
        <v>0</v>
      </c>
      <c r="C31" s="72">
        <v>70000</v>
      </c>
      <c r="D31" s="72">
        <v>0</v>
      </c>
      <c r="E31" s="72">
        <f>SUM(B31:D31)</f>
        <v>70000</v>
      </c>
    </row>
    <row r="32" spans="1:5" x14ac:dyDescent="0.2">
      <c r="A32" s="73"/>
      <c r="B32" s="72"/>
      <c r="C32" s="72"/>
      <c r="D32" s="72"/>
      <c r="E32" s="72"/>
    </row>
    <row r="33" spans="1:5" ht="13.5" thickBot="1" x14ac:dyDescent="0.25">
      <c r="A33" s="71" t="s">
        <v>92</v>
      </c>
      <c r="B33" s="74">
        <v>0</v>
      </c>
      <c r="C33" s="74">
        <v>0</v>
      </c>
      <c r="D33" s="74">
        <f>2903209.29-70000</f>
        <v>2833209.29</v>
      </c>
      <c r="E33" s="74">
        <f>D33</f>
        <v>2833209.29</v>
      </c>
    </row>
    <row r="34" spans="1:5" x14ac:dyDescent="0.2">
      <c r="A34" s="71"/>
      <c r="B34" s="72"/>
      <c r="C34" s="72"/>
      <c r="D34" s="72"/>
      <c r="E34" s="72"/>
    </row>
    <row r="35" spans="1:5" ht="13.5" thickBot="1" x14ac:dyDescent="0.25">
      <c r="A35" s="71" t="s">
        <v>97</v>
      </c>
      <c r="B35" s="75">
        <f>SUM(B27:B33)</f>
        <v>1000000</v>
      </c>
      <c r="C35" s="75">
        <f t="shared" ref="C35:E35" si="2">SUM(C27:C33)</f>
        <v>100000</v>
      </c>
      <c r="D35" s="75">
        <f t="shared" si="2"/>
        <v>6131960.6100000003</v>
      </c>
      <c r="E35" s="75">
        <f t="shared" si="2"/>
        <v>7231960.6100000003</v>
      </c>
    </row>
    <row r="36" spans="1:5" ht="13.5" thickTop="1" x14ac:dyDescent="0.2">
      <c r="E36" s="72"/>
    </row>
    <row r="37" spans="1:5" x14ac:dyDescent="0.2">
      <c r="A37" s="71" t="s">
        <v>90</v>
      </c>
      <c r="B37" s="72">
        <v>0</v>
      </c>
      <c r="C37" s="72">
        <v>0</v>
      </c>
      <c r="D37" s="72">
        <v>0</v>
      </c>
      <c r="E37" s="72">
        <f>SUM(B37:D37)</f>
        <v>0</v>
      </c>
    </row>
    <row r="38" spans="1:5" x14ac:dyDescent="0.2">
      <c r="A38" s="73"/>
      <c r="B38" s="72"/>
      <c r="C38" s="72"/>
      <c r="D38" s="72"/>
      <c r="E38" s="72"/>
    </row>
    <row r="39" spans="1:5" x14ac:dyDescent="0.2">
      <c r="A39" s="71" t="s">
        <v>91</v>
      </c>
      <c r="B39" s="72">
        <v>0</v>
      </c>
      <c r="C39" s="72">
        <v>0</v>
      </c>
      <c r="D39" s="72">
        <v>0</v>
      </c>
      <c r="E39" s="72">
        <f>SUM(B39:D39)</f>
        <v>0</v>
      </c>
    </row>
    <row r="40" spans="1:5" x14ac:dyDescent="0.2">
      <c r="A40" s="73"/>
      <c r="B40" s="72"/>
      <c r="C40" s="72"/>
      <c r="D40" s="72"/>
      <c r="E40" s="72"/>
    </row>
    <row r="41" spans="1:5" ht="13.5" thickBot="1" x14ac:dyDescent="0.25">
      <c r="A41" s="71" t="s">
        <v>92</v>
      </c>
      <c r="B41" s="74">
        <v>0</v>
      </c>
      <c r="C41" s="74">
        <v>0</v>
      </c>
      <c r="D41" s="74">
        <v>3511071.64</v>
      </c>
      <c r="E41" s="74">
        <f>D41</f>
        <v>3511071.64</v>
      </c>
    </row>
    <row r="42" spans="1:5" x14ac:dyDescent="0.2">
      <c r="A42" s="71"/>
      <c r="B42" s="72"/>
      <c r="C42" s="72"/>
      <c r="D42" s="72"/>
      <c r="E42" s="72"/>
    </row>
    <row r="43" spans="1:5" ht="13.5" thickBot="1" x14ac:dyDescent="0.25">
      <c r="A43" s="71" t="s">
        <v>98</v>
      </c>
      <c r="B43" s="75">
        <f>SUM(B35:B41)</f>
        <v>1000000</v>
      </c>
      <c r="C43" s="75">
        <f t="shared" ref="C43:E43" si="3">SUM(C35:C41)</f>
        <v>100000</v>
      </c>
      <c r="D43" s="75">
        <f t="shared" si="3"/>
        <v>9643032.25</v>
      </c>
      <c r="E43" s="75">
        <f t="shared" si="3"/>
        <v>10743032.25</v>
      </c>
    </row>
    <row r="44" spans="1:5" ht="13.5" thickTop="1" x14ac:dyDescent="0.2">
      <c r="E44" s="72"/>
    </row>
    <row r="45" spans="1:5" x14ac:dyDescent="0.2">
      <c r="A45" s="71" t="s">
        <v>90</v>
      </c>
      <c r="B45" s="72">
        <v>0</v>
      </c>
      <c r="C45" s="72">
        <v>0</v>
      </c>
      <c r="D45" s="72">
        <v>0</v>
      </c>
      <c r="E45" s="72">
        <f>SUM(B45:D45)</f>
        <v>0</v>
      </c>
    </row>
    <row r="46" spans="1:5" x14ac:dyDescent="0.2">
      <c r="A46" s="73"/>
      <c r="B46" s="72"/>
      <c r="C46" s="72"/>
      <c r="D46" s="72"/>
      <c r="E46" s="72"/>
    </row>
    <row r="47" spans="1:5" x14ac:dyDescent="0.2">
      <c r="A47" s="71" t="s">
        <v>91</v>
      </c>
      <c r="B47" s="72">
        <v>0</v>
      </c>
      <c r="C47" s="72">
        <v>0</v>
      </c>
      <c r="D47" s="72">
        <v>0</v>
      </c>
      <c r="E47" s="72">
        <f>SUM(B47:D47)</f>
        <v>0</v>
      </c>
    </row>
    <row r="48" spans="1:5" x14ac:dyDescent="0.2">
      <c r="A48" s="73"/>
      <c r="B48" s="72"/>
      <c r="C48" s="72"/>
      <c r="D48" s="72"/>
      <c r="E48" s="72"/>
    </row>
    <row r="49" spans="1:5" ht="13.5" thickBot="1" x14ac:dyDescent="0.25">
      <c r="A49" s="71" t="s">
        <v>92</v>
      </c>
      <c r="B49" s="74">
        <v>0</v>
      </c>
      <c r="C49" s="74">
        <v>0</v>
      </c>
      <c r="D49" s="74">
        <v>-5975391.6900000004</v>
      </c>
      <c r="E49" s="74">
        <f>D49</f>
        <v>-5975391.6900000004</v>
      </c>
    </row>
    <row r="50" spans="1:5" x14ac:dyDescent="0.2">
      <c r="A50" s="71"/>
      <c r="B50" s="72"/>
      <c r="C50" s="72"/>
      <c r="D50" s="72"/>
      <c r="E50" s="72"/>
    </row>
    <row r="51" spans="1:5" ht="13.5" thickBot="1" x14ac:dyDescent="0.25">
      <c r="A51" s="71" t="s">
        <v>99</v>
      </c>
      <c r="B51" s="75">
        <f>SUM(B43:B49)</f>
        <v>1000000</v>
      </c>
      <c r="C51" s="75">
        <f t="shared" ref="C51:E51" si="4">SUM(C43:C49)</f>
        <v>100000</v>
      </c>
      <c r="D51" s="75">
        <f t="shared" si="4"/>
        <v>3667640.5599999996</v>
      </c>
      <c r="E51" s="75">
        <f t="shared" si="4"/>
        <v>4767640.5599999996</v>
      </c>
    </row>
    <row r="52" spans="1:5" ht="13.5" thickTop="1" x14ac:dyDescent="0.2">
      <c r="E52" s="72"/>
    </row>
    <row r="53" spans="1:5" x14ac:dyDescent="0.2">
      <c r="A53" s="71" t="s">
        <v>90</v>
      </c>
      <c r="B53" s="72">
        <v>0</v>
      </c>
      <c r="C53" s="72">
        <v>0</v>
      </c>
      <c r="D53" s="72">
        <v>0</v>
      </c>
      <c r="E53" s="72">
        <f>SUM(B53:D53)</f>
        <v>0</v>
      </c>
    </row>
    <row r="54" spans="1:5" x14ac:dyDescent="0.2">
      <c r="A54" s="73"/>
      <c r="B54" s="72"/>
      <c r="C54" s="72"/>
      <c r="D54" s="72"/>
      <c r="E54" s="72"/>
    </row>
    <row r="55" spans="1:5" x14ac:dyDescent="0.2">
      <c r="A55" s="71" t="s">
        <v>91</v>
      </c>
      <c r="B55" s="72">
        <v>0</v>
      </c>
      <c r="C55" s="72">
        <v>0</v>
      </c>
      <c r="D55" s="72">
        <v>0</v>
      </c>
      <c r="E55" s="72">
        <f>SUM(B55:D55)</f>
        <v>0</v>
      </c>
    </row>
    <row r="56" spans="1:5" x14ac:dyDescent="0.2">
      <c r="A56" s="73"/>
      <c r="B56" s="72"/>
      <c r="C56" s="72"/>
      <c r="D56" s="72"/>
      <c r="E56" s="72"/>
    </row>
    <row r="57" spans="1:5" ht="13.5" thickBot="1" x14ac:dyDescent="0.25">
      <c r="A57" s="71" t="s">
        <v>92</v>
      </c>
      <c r="B57" s="74">
        <v>0</v>
      </c>
      <c r="C57" s="74">
        <v>0</v>
      </c>
      <c r="D57" s="74">
        <v>-3295247.95</v>
      </c>
      <c r="E57" s="74">
        <f>D57</f>
        <v>-3295247.95</v>
      </c>
    </row>
    <row r="58" spans="1:5" x14ac:dyDescent="0.2">
      <c r="A58" s="71"/>
      <c r="B58" s="72"/>
      <c r="C58" s="72"/>
      <c r="D58" s="72"/>
      <c r="E58" s="72"/>
    </row>
    <row r="59" spans="1:5" ht="13.5" thickBot="1" x14ac:dyDescent="0.25">
      <c r="A59" s="71" t="s">
        <v>100</v>
      </c>
      <c r="B59" s="75">
        <f>SUM(B51:B57)</f>
        <v>1000000</v>
      </c>
      <c r="C59" s="75">
        <f t="shared" ref="C59:E59" si="5">SUM(C51:C57)</f>
        <v>100000</v>
      </c>
      <c r="D59" s="75">
        <f t="shared" si="5"/>
        <v>372392.6099999994</v>
      </c>
      <c r="E59" s="75">
        <f t="shared" si="5"/>
        <v>1472392.6099999994</v>
      </c>
    </row>
    <row r="60" spans="1:5" ht="13.5" thickTop="1" x14ac:dyDescent="0.2"/>
  </sheetData>
  <mergeCells count="6">
    <mergeCell ref="B7:E7"/>
    <mergeCell ref="A1:E1"/>
    <mergeCell ref="A2:E2"/>
    <mergeCell ref="A3:E3"/>
    <mergeCell ref="A4:E4"/>
    <mergeCell ref="A5:E5"/>
  </mergeCells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 de Cambios Patrimonio</vt:lpstr>
      <vt:lpstr>Estado de Flujos de Efectivos</vt:lpstr>
      <vt:lpstr>Estado de Resultado 31-12-2015</vt:lpstr>
      <vt:lpstr>Balance al 31-12-2015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ContabilidadA</dc:creator>
  <cp:lastModifiedBy>Contaduria</cp:lastModifiedBy>
  <cp:lastPrinted>2017-06-27T19:04:14Z</cp:lastPrinted>
  <dcterms:created xsi:type="dcterms:W3CDTF">2015-03-18T13:50:11Z</dcterms:created>
  <dcterms:modified xsi:type="dcterms:W3CDTF">2017-06-27T19:07:08Z</dcterms:modified>
</cp:coreProperties>
</file>