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44D11FD5-3D79-4BBD-9D36-05D15D07616E}" xr6:coauthVersionLast="45" xr6:coauthVersionMax="45" xr10:uidLastSave="{00000000-0000-0000-0000-000000000000}"/>
  <bookViews>
    <workbookView xWindow="-120" yWindow="-120" windowWidth="21840" windowHeight="13290" xr2:uid="{CE307485-4333-4A00-A2B3-A8E7CFE2CC33}"/>
  </bookViews>
  <sheets>
    <sheet name="Hoja1" sheetId="1" r:id="rId1"/>
  </sheets>
  <definedNames>
    <definedName name="_xlnm._FilterDatabase" localSheetId="0" hidden="1">Hoja1!$A$7:$AP$166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2" i="1" l="1"/>
  <c r="Y83" i="1"/>
  <c r="W83" i="1"/>
  <c r="W150" i="1" l="1"/>
  <c r="Y150" i="1" s="1"/>
  <c r="W82" i="1"/>
  <c r="Y82" i="1" s="1"/>
  <c r="W76" i="1"/>
  <c r="Y76" i="1" s="1"/>
  <c r="S74" i="1"/>
  <c r="S13" i="1"/>
  <c r="Y13" i="1"/>
  <c r="W13" i="1"/>
  <c r="W135" i="1" l="1"/>
  <c r="Y135" i="1" s="1"/>
  <c r="W81" i="1"/>
  <c r="Y81" i="1" s="1"/>
  <c r="W134" i="1"/>
  <c r="Y134" i="1" s="1"/>
  <c r="W105" i="1"/>
  <c r="Y105" i="1" s="1"/>
  <c r="W87" i="1"/>
  <c r="Y87" i="1" s="1"/>
  <c r="W153" i="1"/>
  <c r="Y153" i="1" s="1"/>
  <c r="Y140" i="1"/>
  <c r="W140" i="1"/>
  <c r="Y132" i="1"/>
  <c r="W132" i="1"/>
  <c r="Y93" i="1"/>
  <c r="W93" i="1"/>
  <c r="Y86" i="1"/>
  <c r="W86" i="1"/>
  <c r="Y84" i="1"/>
  <c r="W84" i="1"/>
  <c r="Y79" i="1"/>
  <c r="W79" i="1"/>
  <c r="Y65" i="1"/>
  <c r="W65" i="1"/>
  <c r="Q153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8" i="1"/>
  <c r="AL168" i="1"/>
  <c r="AK168" i="1"/>
  <c r="AI168" i="1"/>
  <c r="AE168" i="1"/>
  <c r="AC168" i="1"/>
  <c r="AB168" i="1"/>
  <c r="Z168" i="1"/>
  <c r="Y168" i="1"/>
  <c r="W168" i="1"/>
  <c r="V168" i="1"/>
  <c r="K176" i="1" s="1"/>
  <c r="K182" i="1" s="1"/>
  <c r="T168" i="1"/>
  <c r="J176" i="1" s="1"/>
  <c r="S168" i="1"/>
  <c r="J174" i="1" s="1"/>
  <c r="R168" i="1"/>
  <c r="J182" i="1" l="1"/>
  <c r="M182" i="1" s="1"/>
  <c r="Q168" i="1"/>
</calcChain>
</file>

<file path=xl/sharedStrings.xml><?xml version="1.0" encoding="utf-8"?>
<sst xmlns="http://schemas.openxmlformats.org/spreadsheetml/2006/main" count="4030" uniqueCount="562">
  <si>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</si>
  <si>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</si>
  <si>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</si>
  <si>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</si>
  <si>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</si>
  <si>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</si>
  <si>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</si>
  <si>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</si>
  <si>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</si>
  <si>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</si>
  <si>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</si>
  <si>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</si>
  <si>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</si>
  <si>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</si>
  <si>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</si>
  <si>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</si>
  <si>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</si>
  <si>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</si>
  <si>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</si>
  <si>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</si>
  <si>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</si>
  <si>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</si>
  <si>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</si>
  <si>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</si>
  <si>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</si>
  <si>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</si>
  <si>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</si>
  <si>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</si>
  <si>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</si>
  <si>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</si>
  <si>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</si>
  <si>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</si>
  <si>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</si>
  <si>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</si>
  <si>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</si>
  <si>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</si>
  <si>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</si>
  <si>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</si>
  <si>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</si>
  <si>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</si>
  <si>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</si>
  <si>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</si>
  <si>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</si>
  <si>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</si>
  <si>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</si>
  <si>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</si>
  <si>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01/11/2020</t>
  </si>
  <si>
    <t>0301</t>
  </si>
  <si>
    <t>001</t>
  </si>
  <si>
    <t>Z1B8026797</t>
  </si>
  <si>
    <t>-</t>
  </si>
  <si>
    <t>FC</t>
  </si>
  <si>
    <t>00091861-00091921</t>
  </si>
  <si>
    <t/>
  </si>
  <si>
    <t>VENTAS NO CONTRIBUYENTES</t>
  </si>
  <si>
    <t>16</t>
  </si>
  <si>
    <t>2</t>
  </si>
  <si>
    <t>00091922</t>
  </si>
  <si>
    <t>CRISTIAN GOMEZ</t>
  </si>
  <si>
    <t>V11202283-6</t>
  </si>
  <si>
    <t>3</t>
  </si>
  <si>
    <t>00091923-00091945</t>
  </si>
  <si>
    <t>4</t>
  </si>
  <si>
    <t>002</t>
  </si>
  <si>
    <t>Z1B8026622</t>
  </si>
  <si>
    <t>00273689-00273786</t>
  </si>
  <si>
    <t>5</t>
  </si>
  <si>
    <t>003</t>
  </si>
  <si>
    <t>Z1B8027648</t>
  </si>
  <si>
    <t>00238643-00238688</t>
  </si>
  <si>
    <t>6</t>
  </si>
  <si>
    <t>004</t>
  </si>
  <si>
    <t>Z1B8026803</t>
  </si>
  <si>
    <t>00062490-00062520</t>
  </si>
  <si>
    <t>7</t>
  </si>
  <si>
    <t>00062521</t>
  </si>
  <si>
    <t>AARON CICCOLELLA</t>
  </si>
  <si>
    <t>V142022350</t>
  </si>
  <si>
    <t>8</t>
  </si>
  <si>
    <t>9</t>
  </si>
  <si>
    <t>005</t>
  </si>
  <si>
    <t>Z1B8026520</t>
  </si>
  <si>
    <t>00100283-00100308</t>
  </si>
  <si>
    <t>10</t>
  </si>
  <si>
    <t>02/11/2020</t>
  </si>
  <si>
    <t>00091946-00091955</t>
  </si>
  <si>
    <t>11</t>
  </si>
  <si>
    <t>00091956</t>
  </si>
  <si>
    <t>CARLOS</t>
  </si>
  <si>
    <t>V840028472</t>
  </si>
  <si>
    <t>12</t>
  </si>
  <si>
    <t>00091957-00092016</t>
  </si>
  <si>
    <t>13</t>
  </si>
  <si>
    <t>00273787-00273797</t>
  </si>
  <si>
    <t>14</t>
  </si>
  <si>
    <t>00273798-00273866</t>
  </si>
  <si>
    <t>15</t>
  </si>
  <si>
    <t>00238689-00238691</t>
  </si>
  <si>
    <t>00238692</t>
  </si>
  <si>
    <t>EMBUTIDOS BIG CERDY</t>
  </si>
  <si>
    <t>J29482061-1</t>
  </si>
  <si>
    <t>17</t>
  </si>
  <si>
    <t>00238693-00238744</t>
  </si>
  <si>
    <t>18</t>
  </si>
  <si>
    <t>19</t>
  </si>
  <si>
    <t>00100309-00100314</t>
  </si>
  <si>
    <t>20</t>
  </si>
  <si>
    <t>03/11/2020</t>
  </si>
  <si>
    <t>00092017-00092106</t>
  </si>
  <si>
    <t>21</t>
  </si>
  <si>
    <t>NC</t>
  </si>
  <si>
    <t>00000157</t>
  </si>
  <si>
    <t>00092060</t>
  </si>
  <si>
    <t>VEN</t>
  </si>
  <si>
    <t>OSWALDO MARCANE</t>
  </si>
  <si>
    <t>V4430427</t>
  </si>
  <si>
    <t>22</t>
  </si>
  <si>
    <t>00273867-00273869</t>
  </si>
  <si>
    <t>23</t>
  </si>
  <si>
    <t>00273870</t>
  </si>
  <si>
    <t>DISRIBUIDORA LA MATERA C.A</t>
  </si>
  <si>
    <t>J409522342</t>
  </si>
  <si>
    <t>24</t>
  </si>
  <si>
    <t>00273871-00273874</t>
  </si>
  <si>
    <t>25</t>
  </si>
  <si>
    <t>00273875</t>
  </si>
  <si>
    <t>INVERSIONES REPLAYS</t>
  </si>
  <si>
    <t>J403472645</t>
  </si>
  <si>
    <t>26</t>
  </si>
  <si>
    <t>00273876-00273934</t>
  </si>
  <si>
    <t>27</t>
  </si>
  <si>
    <t>00273935</t>
  </si>
  <si>
    <t>ALVUAN</t>
  </si>
  <si>
    <t>J-40470248-2</t>
  </si>
  <si>
    <t>28</t>
  </si>
  <si>
    <t>00273936-00273955</t>
  </si>
  <si>
    <t>29</t>
  </si>
  <si>
    <t>00238745-00238800</t>
  </si>
  <si>
    <t>30</t>
  </si>
  <si>
    <t>00062592-00062624</t>
  </si>
  <si>
    <t>31</t>
  </si>
  <si>
    <t>00100315-00100338</t>
  </si>
  <si>
    <t>32</t>
  </si>
  <si>
    <t>04/11/2020</t>
  </si>
  <si>
    <t>00092107-00092132</t>
  </si>
  <si>
    <t>33</t>
  </si>
  <si>
    <t>00092133</t>
  </si>
  <si>
    <t>34</t>
  </si>
  <si>
    <t>00092134-00092186</t>
  </si>
  <si>
    <t>35</t>
  </si>
  <si>
    <t>00273956-00273996</t>
  </si>
  <si>
    <t>36</t>
  </si>
  <si>
    <t>00273997</t>
  </si>
  <si>
    <t>37</t>
  </si>
  <si>
    <t>00273998-00274014</t>
  </si>
  <si>
    <t>38</t>
  </si>
  <si>
    <t>00238801-00238829</t>
  </si>
  <si>
    <t>39</t>
  </si>
  <si>
    <t>00238830</t>
  </si>
  <si>
    <t>SERVICIOS FUNERARIO CHACON C.A</t>
  </si>
  <si>
    <t>J406322504</t>
  </si>
  <si>
    <t>40</t>
  </si>
  <si>
    <t>00238831-00238861</t>
  </si>
  <si>
    <t>41</t>
  </si>
  <si>
    <t>00062625-00062659</t>
  </si>
  <si>
    <t>43</t>
  </si>
  <si>
    <t>44</t>
  </si>
  <si>
    <t>00100339-00100352</t>
  </si>
  <si>
    <t>45</t>
  </si>
  <si>
    <t>00100353</t>
  </si>
  <si>
    <t>CRISTIAM GOMES</t>
  </si>
  <si>
    <t>V112022836</t>
  </si>
  <si>
    <t>46</t>
  </si>
  <si>
    <t>00100354-00100358</t>
  </si>
  <si>
    <t>47</t>
  </si>
  <si>
    <t>05/11/2020</t>
  </si>
  <si>
    <t>00092187-00092191</t>
  </si>
  <si>
    <t>48</t>
  </si>
  <si>
    <t>00092192</t>
  </si>
  <si>
    <t>INVERSIONES ALVUAN C.A</t>
  </si>
  <si>
    <t>J404702482</t>
  </si>
  <si>
    <t>49</t>
  </si>
  <si>
    <t>00092193-00092271</t>
  </si>
  <si>
    <t>50</t>
  </si>
  <si>
    <t>00092272</t>
  </si>
  <si>
    <t>INVERSIONES INYALAR C.A</t>
  </si>
  <si>
    <t>J405404760</t>
  </si>
  <si>
    <t>51</t>
  </si>
  <si>
    <t>00092273</t>
  </si>
  <si>
    <t>52</t>
  </si>
  <si>
    <t>00092274-00092275</t>
  </si>
  <si>
    <t>53</t>
  </si>
  <si>
    <t>00000158</t>
  </si>
  <si>
    <t>00238791</t>
  </si>
  <si>
    <t>SERGIO PALENCIA</t>
  </si>
  <si>
    <t>V16923816</t>
  </si>
  <si>
    <t>54</t>
  </si>
  <si>
    <t>00274015</t>
  </si>
  <si>
    <t>PRODUCTOS YSERVICIOS DE LIMPIEZA BALVARO. CA</t>
  </si>
  <si>
    <t>J407958909</t>
  </si>
  <si>
    <t>55</t>
  </si>
  <si>
    <t>00274016-00274063</t>
  </si>
  <si>
    <t>56</t>
  </si>
  <si>
    <t>00238862-00238922</t>
  </si>
  <si>
    <t>57</t>
  </si>
  <si>
    <t>00062669-00062710</t>
  </si>
  <si>
    <t>58</t>
  </si>
  <si>
    <t>00100359-00100395</t>
  </si>
  <si>
    <t>59</t>
  </si>
  <si>
    <t>06/11/2020</t>
  </si>
  <si>
    <t>00092276-00092317</t>
  </si>
  <si>
    <t>60</t>
  </si>
  <si>
    <t>00092318</t>
  </si>
  <si>
    <t>MIGUEL ALVAREZ</t>
  </si>
  <si>
    <t>V14772733</t>
  </si>
  <si>
    <t>61</t>
  </si>
  <si>
    <t>00092319-00092395</t>
  </si>
  <si>
    <t>62</t>
  </si>
  <si>
    <t>00274064-00274102</t>
  </si>
  <si>
    <t>63</t>
  </si>
  <si>
    <t>00238923-00238941</t>
  </si>
  <si>
    <t>64</t>
  </si>
  <si>
    <t>00238942</t>
  </si>
  <si>
    <t>CORPORACION GALACTICA JARDINES DE LOS TEQUES C.A</t>
  </si>
  <si>
    <t>J-31456740-3</t>
  </si>
  <si>
    <t>65</t>
  </si>
  <si>
    <t>00238943</t>
  </si>
  <si>
    <t>66</t>
  </si>
  <si>
    <t>00238944-00239002</t>
  </si>
  <si>
    <t>67</t>
  </si>
  <si>
    <t>00000192</t>
  </si>
  <si>
    <t>68</t>
  </si>
  <si>
    <t>00062711-00062728</t>
  </si>
  <si>
    <t>69</t>
  </si>
  <si>
    <t>00062729</t>
  </si>
  <si>
    <t>E/S CHARALLAVE N1 C.A</t>
  </si>
  <si>
    <t>J00365298-9</t>
  </si>
  <si>
    <t>70</t>
  </si>
  <si>
    <t>71</t>
  </si>
  <si>
    <t>00000124</t>
  </si>
  <si>
    <t>00062734</t>
  </si>
  <si>
    <t>JERRY ARMAS</t>
  </si>
  <si>
    <t>V20411218</t>
  </si>
  <si>
    <t>72</t>
  </si>
  <si>
    <t>00100396-00100434</t>
  </si>
  <si>
    <t>73</t>
  </si>
  <si>
    <t>07/11/2020</t>
  </si>
  <si>
    <t>00092396-00092507</t>
  </si>
  <si>
    <t>74</t>
  </si>
  <si>
    <t>00274103-00274189</t>
  </si>
  <si>
    <t>75</t>
  </si>
  <si>
    <t>00239003-00239091</t>
  </si>
  <si>
    <t>76</t>
  </si>
  <si>
    <t>77</t>
  </si>
  <si>
    <t>00100435-00100511</t>
  </si>
  <si>
    <t>78</t>
  </si>
  <si>
    <t>08/11/2020</t>
  </si>
  <si>
    <t>00092508-00092569</t>
  </si>
  <si>
    <t>79</t>
  </si>
  <si>
    <t>00092570</t>
  </si>
  <si>
    <t>POLINAC,C.A.</t>
  </si>
  <si>
    <t>J000413002</t>
  </si>
  <si>
    <t>80</t>
  </si>
  <si>
    <t>00092571-00092605</t>
  </si>
  <si>
    <t>81</t>
  </si>
  <si>
    <t>00274190-00274260</t>
  </si>
  <si>
    <t>82</t>
  </si>
  <si>
    <t>00239092-00239124</t>
  </si>
  <si>
    <t>83</t>
  </si>
  <si>
    <t>00239125</t>
  </si>
  <si>
    <t>84</t>
  </si>
  <si>
    <t>00239126-00239145</t>
  </si>
  <si>
    <t>85</t>
  </si>
  <si>
    <t>00062782-00062826</t>
  </si>
  <si>
    <t>86</t>
  </si>
  <si>
    <t>00100512-00100542</t>
  </si>
  <si>
    <t>87</t>
  </si>
  <si>
    <t>09/11/2020</t>
  </si>
  <si>
    <t>00092606-00092669</t>
  </si>
  <si>
    <t>88</t>
  </si>
  <si>
    <t>00274261</t>
  </si>
  <si>
    <t>TAMBOCAR LOS TEQUES C.A</t>
  </si>
  <si>
    <t>J-002220244</t>
  </si>
  <si>
    <t>89</t>
  </si>
  <si>
    <t>00274262-00274337</t>
  </si>
  <si>
    <t>90</t>
  </si>
  <si>
    <t>00000206</t>
  </si>
  <si>
    <t>00274269</t>
  </si>
  <si>
    <t>MARINNY GARCIA</t>
  </si>
  <si>
    <t>V3589403</t>
  </si>
  <si>
    <t>91</t>
  </si>
  <si>
    <t>00239146-00239185</t>
  </si>
  <si>
    <t>92</t>
  </si>
  <si>
    <t>00239186</t>
  </si>
  <si>
    <t>93</t>
  </si>
  <si>
    <t>00239187-00239195</t>
  </si>
  <si>
    <t>94</t>
  </si>
  <si>
    <t>00062827-00062856</t>
  </si>
  <si>
    <t>95</t>
  </si>
  <si>
    <t>00100543-00100590</t>
  </si>
  <si>
    <t>96</t>
  </si>
  <si>
    <t>10/11/2020</t>
  </si>
  <si>
    <t>00092670-00092735</t>
  </si>
  <si>
    <t>97</t>
  </si>
  <si>
    <t>00274338-00274359</t>
  </si>
  <si>
    <t>98</t>
  </si>
  <si>
    <t>00274360</t>
  </si>
  <si>
    <t>INVERSINES VEN 2017</t>
  </si>
  <si>
    <t>J410776790</t>
  </si>
  <si>
    <t>99</t>
  </si>
  <si>
    <t>00274361-00274440</t>
  </si>
  <si>
    <t>100</t>
  </si>
  <si>
    <t>00239196-00239259</t>
  </si>
  <si>
    <t>101</t>
  </si>
  <si>
    <t>00000194</t>
  </si>
  <si>
    <t>00239165</t>
  </si>
  <si>
    <t>LUIS HERNANDEZ</t>
  </si>
  <si>
    <t>V6457091</t>
  </si>
  <si>
    <t>102</t>
  </si>
  <si>
    <t>00062857-00062889</t>
  </si>
  <si>
    <t>103</t>
  </si>
  <si>
    <t>00062890</t>
  </si>
  <si>
    <t>FRIOS CAPITAL 452 CA</t>
  </si>
  <si>
    <t>J500432852</t>
  </si>
  <si>
    <t>104</t>
  </si>
  <si>
    <t>00062891-00062904</t>
  </si>
  <si>
    <t>105</t>
  </si>
  <si>
    <t>00100591-00100620</t>
  </si>
  <si>
    <t>106</t>
  </si>
  <si>
    <t>11/11/2020</t>
  </si>
  <si>
    <t>00092736-00092757</t>
  </si>
  <si>
    <t>107</t>
  </si>
  <si>
    <t>00092758</t>
  </si>
  <si>
    <t>108</t>
  </si>
  <si>
    <t>00092759-00092779</t>
  </si>
  <si>
    <t>109</t>
  </si>
  <si>
    <t>00000159</t>
  </si>
  <si>
    <t>00092682</t>
  </si>
  <si>
    <t>ALEXANDER MONTILLA</t>
  </si>
  <si>
    <t>V12833488</t>
  </si>
  <si>
    <t>110</t>
  </si>
  <si>
    <t>00274441-00274515</t>
  </si>
  <si>
    <t>111</t>
  </si>
  <si>
    <t>00274516</t>
  </si>
  <si>
    <t>112</t>
  </si>
  <si>
    <t>00274517-00274531</t>
  </si>
  <si>
    <t>113</t>
  </si>
  <si>
    <t>00274532</t>
  </si>
  <si>
    <t>CARLOS BARRIOS</t>
  </si>
  <si>
    <t>V22667526-0</t>
  </si>
  <si>
    <t>114</t>
  </si>
  <si>
    <t>00274533-00274544</t>
  </si>
  <si>
    <t>115</t>
  </si>
  <si>
    <t>00000208</t>
  </si>
  <si>
    <t>00274538</t>
  </si>
  <si>
    <t>BELLORIN MARIA</t>
  </si>
  <si>
    <t>V18740040</t>
  </si>
  <si>
    <t>116</t>
  </si>
  <si>
    <t>00239260-00239328</t>
  </si>
  <si>
    <t>117</t>
  </si>
  <si>
    <t>00239329</t>
  </si>
  <si>
    <t>PD SEGUROS.</t>
  </si>
  <si>
    <t>J-41111737-4</t>
  </si>
  <si>
    <t>118</t>
  </si>
  <si>
    <t>00239330-00239337</t>
  </si>
  <si>
    <t>119</t>
  </si>
  <si>
    <t>00239338</t>
  </si>
  <si>
    <t>120</t>
  </si>
  <si>
    <t>00239339-00239346</t>
  </si>
  <si>
    <t>121</t>
  </si>
  <si>
    <t>00000196</t>
  </si>
  <si>
    <t>00239278</t>
  </si>
  <si>
    <t>CARLOS ALFONZO</t>
  </si>
  <si>
    <t>V5451762</t>
  </si>
  <si>
    <t>122</t>
  </si>
  <si>
    <t>00062905-00062928</t>
  </si>
  <si>
    <t>123</t>
  </si>
  <si>
    <t>00062929</t>
  </si>
  <si>
    <t>124</t>
  </si>
  <si>
    <t>00062930-00062956</t>
  </si>
  <si>
    <t>125</t>
  </si>
  <si>
    <t>00100621-00100623</t>
  </si>
  <si>
    <t>126</t>
  </si>
  <si>
    <t>12/11/2020</t>
  </si>
  <si>
    <t>00092780-00092851</t>
  </si>
  <si>
    <t>127</t>
  </si>
  <si>
    <t>00000160</t>
  </si>
  <si>
    <t>00092801</t>
  </si>
  <si>
    <t>NANCY RICO</t>
  </si>
  <si>
    <t>V5524472</t>
  </si>
  <si>
    <t>128</t>
  </si>
  <si>
    <t>00274545-00274610</t>
  </si>
  <si>
    <t>129</t>
  </si>
  <si>
    <t>00239347-00239447</t>
  </si>
  <si>
    <t>130</t>
  </si>
  <si>
    <t>00062957-00062986</t>
  </si>
  <si>
    <t>131</t>
  </si>
  <si>
    <t>00062987</t>
  </si>
  <si>
    <t>132</t>
  </si>
  <si>
    <t>00062988-00062991</t>
  </si>
  <si>
    <t>133</t>
  </si>
  <si>
    <t>00100624-00100643</t>
  </si>
  <si>
    <t>134</t>
  </si>
  <si>
    <t>13/11/2020</t>
  </si>
  <si>
    <t>00092852-00092956</t>
  </si>
  <si>
    <t>135</t>
  </si>
  <si>
    <t>00000161</t>
  </si>
  <si>
    <t>00092888</t>
  </si>
  <si>
    <t>EDWAR HERNANDEZ</t>
  </si>
  <si>
    <t>V11821841</t>
  </si>
  <si>
    <t>136</t>
  </si>
  <si>
    <t>00000162</t>
  </si>
  <si>
    <t>00092934</t>
  </si>
  <si>
    <t>WILL MARQUEZ</t>
  </si>
  <si>
    <t xml:space="preserve">V15713118 </t>
  </si>
  <si>
    <t>137</t>
  </si>
  <si>
    <t>00274611-00274634</t>
  </si>
  <si>
    <t>138</t>
  </si>
  <si>
    <t>00274635</t>
  </si>
  <si>
    <t>FRIGORIFICO GENESIS AN-CAR C.A</t>
  </si>
  <si>
    <t>J-30282006-5</t>
  </si>
  <si>
    <t>139</t>
  </si>
  <si>
    <t>00274636-00274701</t>
  </si>
  <si>
    <t>140</t>
  </si>
  <si>
    <t>00239448-00239460</t>
  </si>
  <si>
    <t>141</t>
  </si>
  <si>
    <t>00239461</t>
  </si>
  <si>
    <t>CORPORACION K1308 C.A</t>
  </si>
  <si>
    <t>J-31720063-2</t>
  </si>
  <si>
    <t>142</t>
  </si>
  <si>
    <t>00239462-00239520</t>
  </si>
  <si>
    <t>143</t>
  </si>
  <si>
    <t>00000198</t>
  </si>
  <si>
    <t>00239479</t>
  </si>
  <si>
    <t>JOEL MARMOLE</t>
  </si>
  <si>
    <t>V23526413</t>
  </si>
  <si>
    <t>144</t>
  </si>
  <si>
    <t>00062992-00063043</t>
  </si>
  <si>
    <t>145</t>
  </si>
  <si>
    <t>00000125</t>
  </si>
  <si>
    <t>00063012</t>
  </si>
  <si>
    <t>JOSE DANIEL</t>
  </si>
  <si>
    <t>V17979437</t>
  </si>
  <si>
    <t>146</t>
  </si>
  <si>
    <t>00100644-00100684</t>
  </si>
  <si>
    <t>147</t>
  </si>
  <si>
    <t>14/11/2020</t>
  </si>
  <si>
    <t>148</t>
  </si>
  <si>
    <t>00274702-00274770</t>
  </si>
  <si>
    <t>149</t>
  </si>
  <si>
    <t>00239521-00239609</t>
  </si>
  <si>
    <t>150</t>
  </si>
  <si>
    <t>151</t>
  </si>
  <si>
    <t>152</t>
  </si>
  <si>
    <t>153</t>
  </si>
  <si>
    <t>00100685-00100748</t>
  </si>
  <si>
    <t>154</t>
  </si>
  <si>
    <t>15/11/2020</t>
  </si>
  <si>
    <t>00093040-00093129</t>
  </si>
  <si>
    <t>155</t>
  </si>
  <si>
    <t>00274771-00274832</t>
  </si>
  <si>
    <t>156</t>
  </si>
  <si>
    <t>00239610-00239633</t>
  </si>
  <si>
    <t>157</t>
  </si>
  <si>
    <t>00239634</t>
  </si>
  <si>
    <t>158</t>
  </si>
  <si>
    <t>00239635-00239664</t>
  </si>
  <si>
    <t>159</t>
  </si>
  <si>
    <t>00000199</t>
  </si>
  <si>
    <t>00239650</t>
  </si>
  <si>
    <t>GRECIA HUERTA</t>
  </si>
  <si>
    <t>V19015666</t>
  </si>
  <si>
    <t>00100749-00100813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</si>
  <si>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</si>
  <si>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</si>
  <si>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</si>
  <si>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</si>
  <si>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</si>
  <si>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</si>
  <si>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</si>
  <si>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</si>
  <si>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</si>
  <si>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01-11-20 HASTA 15-11-20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</si>
  <si>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</si>
  <si>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</si>
  <si>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</si>
  <si>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</si>
  <si>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</si>
  <si>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</si>
  <si>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</si>
  <si>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</si>
  <si>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</si>
  <si>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</si>
  <si>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</si>
  <si>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0788</t>
  </si>
  <si>
    <t>0787</t>
  </si>
  <si>
    <t>0789</t>
  </si>
  <si>
    <t>00092957-00093024</t>
  </si>
  <si>
    <t>0790</t>
  </si>
  <si>
    <t>00093025-00093039</t>
  </si>
  <si>
    <t>1736</t>
  </si>
  <si>
    <t>1737</t>
  </si>
  <si>
    <t>1738</t>
  </si>
  <si>
    <t>1739</t>
  </si>
  <si>
    <t>1740</t>
  </si>
  <si>
    <t>1742</t>
  </si>
  <si>
    <t>1743</t>
  </si>
  <si>
    <t>1745</t>
  </si>
  <si>
    <t>1741</t>
  </si>
  <si>
    <t>1744</t>
  </si>
  <si>
    <t>1856</t>
  </si>
  <si>
    <t>1746</t>
  </si>
  <si>
    <t>1747</t>
  </si>
  <si>
    <t>1748</t>
  </si>
  <si>
    <t>1749</t>
  </si>
  <si>
    <t>1855</t>
  </si>
  <si>
    <t>1586</t>
  </si>
  <si>
    <t>1859</t>
  </si>
  <si>
    <t>1857</t>
  </si>
  <si>
    <t>1858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</si>
  <si>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</si>
  <si>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</si>
  <si>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</si>
  <si>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</si>
  <si>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</si>
  <si>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</si>
  <si>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</si>
  <si>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</si>
  <si>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</si>
  <si>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0791</t>
  </si>
  <si>
    <t>1750</t>
  </si>
  <si>
    <t>1869</t>
  </si>
  <si>
    <t>00062522-00062541</t>
  </si>
  <si>
    <t>00062542-00062591</t>
  </si>
  <si>
    <t>00062660-00062668</t>
  </si>
  <si>
    <t>00062730-00062752</t>
  </si>
  <si>
    <t>00062753-00062781</t>
  </si>
  <si>
    <t>0792</t>
  </si>
  <si>
    <t>0793</t>
  </si>
  <si>
    <t>0794</t>
  </si>
  <si>
    <t>0795</t>
  </si>
  <si>
    <t>0796</t>
  </si>
  <si>
    <t>00063044-00063084</t>
  </si>
  <si>
    <t>0797</t>
  </si>
  <si>
    <t>0798</t>
  </si>
  <si>
    <t>00063085-00063125</t>
  </si>
  <si>
    <t>1622</t>
  </si>
  <si>
    <t>1623</t>
  </si>
  <si>
    <t>1624</t>
  </si>
  <si>
    <t>1625</t>
  </si>
  <si>
    <t>1626</t>
  </si>
  <si>
    <t>1627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</si>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</sst>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D9C4-8C01-476C-BB5A-360CA1F002AC}">
  <dimension ref="A2:AP182"/>
  <sheetViews>
    <sheetView tabSelected="1" workbookViewId="0">
      <selection activeCell="F166" sqref="F16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5.85546875" style="8" bestFit="1" customWidth="1"/>
    <col min="24" max="24" width="20" style="3" bestFit="1" customWidth="1"/>
    <col min="25" max="25" width="15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2.28515625" style="8" bestFit="1" customWidth="1"/>
    <col min="36" max="36" width="21.5703125" style="3" bestFit="1" customWidth="1"/>
    <col min="37" max="37" width="12.2851562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4" t="s">
        <v>482</v>
      </c>
      <c r="B4" s="24"/>
      <c r="C4" s="24"/>
      <c r="D4" s="24"/>
      <c r="E4" s="24"/>
      <c r="F4" s="24"/>
      <c r="G4" s="24"/>
      <c r="H4" s="24"/>
      <c r="I4" s="24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483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 t="shared" ref="Q8:Q39" si="0">SUM(S8:AP8)</f>
        <v>136006224.0088</v>
      </c>
      <c r="R8" s="18">
        <v>0</v>
      </c>
      <c r="S8" s="18">
        <v>96568230.310000002</v>
      </c>
      <c r="T8" s="18">
        <v>0</v>
      </c>
      <c r="U8" s="16" t="s">
        <v>50</v>
      </c>
      <c r="V8" s="18">
        <v>0</v>
      </c>
      <c r="W8" s="18">
        <v>33998270.43</v>
      </c>
      <c r="X8" s="16" t="s">
        <v>55</v>
      </c>
      <c r="Y8" s="18">
        <v>5439723.2687999997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56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483</v>
      </c>
      <c r="G9" s="16" t="s">
        <v>51</v>
      </c>
      <c r="H9" s="16" t="s">
        <v>57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58</v>
      </c>
      <c r="P9" s="16" t="s">
        <v>59</v>
      </c>
      <c r="Q9" s="18">
        <f t="shared" si="0"/>
        <v>1071356</v>
      </c>
      <c r="R9" s="18">
        <v>0</v>
      </c>
      <c r="S9" s="18">
        <v>136396</v>
      </c>
      <c r="T9" s="18">
        <v>806000</v>
      </c>
      <c r="U9" s="16" t="s">
        <v>55</v>
      </c>
      <c r="V9" s="18">
        <v>128960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60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483</v>
      </c>
      <c r="G10" s="16" t="s">
        <v>51</v>
      </c>
      <c r="H10" s="16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51125833.52799999</v>
      </c>
      <c r="R10" s="18">
        <v>0</v>
      </c>
      <c r="S10" s="18">
        <v>38256488.679999992</v>
      </c>
      <c r="T10" s="18">
        <v>0</v>
      </c>
      <c r="U10" s="16" t="s">
        <v>50</v>
      </c>
      <c r="V10" s="18">
        <v>0</v>
      </c>
      <c r="W10" s="18">
        <v>11094262.800000001</v>
      </c>
      <c r="X10" s="16" t="s">
        <v>55</v>
      </c>
      <c r="Y10" s="18">
        <v>1775082.0479999997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x14ac:dyDescent="0.25">
      <c r="A11" s="16" t="s">
        <v>62</v>
      </c>
      <c r="B11" s="14" t="s">
        <v>46</v>
      </c>
      <c r="C11" s="13" t="s">
        <v>47</v>
      </c>
      <c r="D11" s="13" t="s">
        <v>63</v>
      </c>
      <c r="E11" s="13" t="s">
        <v>64</v>
      </c>
      <c r="F11" s="13" t="s">
        <v>500</v>
      </c>
      <c r="G11" s="13" t="s">
        <v>51</v>
      </c>
      <c r="H11" s="13" t="s">
        <v>65</v>
      </c>
      <c r="I11" s="15" t="s">
        <v>53</v>
      </c>
      <c r="J11" s="15" t="s">
        <v>53</v>
      </c>
      <c r="K11" s="15" t="s">
        <v>53</v>
      </c>
      <c r="L11" s="15" t="s">
        <v>53</v>
      </c>
      <c r="M11" s="15">
        <v>0</v>
      </c>
      <c r="N11" s="13" t="s">
        <v>53</v>
      </c>
      <c r="O11" s="13" t="s">
        <v>54</v>
      </c>
      <c r="P11" s="13" t="s">
        <v>53</v>
      </c>
      <c r="Q11" s="15">
        <f t="shared" si="0"/>
        <v>230288207.78160003</v>
      </c>
      <c r="R11" s="15">
        <v>0</v>
      </c>
      <c r="S11" s="15">
        <v>158116070.75000003</v>
      </c>
      <c r="T11" s="15">
        <v>0</v>
      </c>
      <c r="U11" s="13" t="s">
        <v>50</v>
      </c>
      <c r="V11" s="15">
        <v>0</v>
      </c>
      <c r="W11" s="15">
        <v>62217359.50999999</v>
      </c>
      <c r="X11" s="13" t="s">
        <v>50</v>
      </c>
      <c r="Y11" s="15">
        <v>9954777.5216000006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s="19" customFormat="1" x14ac:dyDescent="0.25">
      <c r="A12" s="16" t="s">
        <v>66</v>
      </c>
      <c r="B12" s="17" t="s">
        <v>46</v>
      </c>
      <c r="C12" s="16" t="s">
        <v>47</v>
      </c>
      <c r="D12" s="16" t="s">
        <v>67</v>
      </c>
      <c r="E12" s="16" t="s">
        <v>68</v>
      </c>
      <c r="F12" s="16" t="s">
        <v>515</v>
      </c>
      <c r="G12" s="16" t="s">
        <v>51</v>
      </c>
      <c r="H12" s="16" t="s">
        <v>69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80102352.998400003</v>
      </c>
      <c r="R12" s="18">
        <v>0</v>
      </c>
      <c r="S12" s="18">
        <v>54918552.040000007</v>
      </c>
      <c r="T12" s="18">
        <v>0</v>
      </c>
      <c r="U12" s="16" t="s">
        <v>50</v>
      </c>
      <c r="V12" s="18">
        <v>0</v>
      </c>
      <c r="W12" s="18">
        <v>21710173.239999998</v>
      </c>
      <c r="X12" s="16" t="s">
        <v>50</v>
      </c>
      <c r="Y12" s="18">
        <v>3473627.7183999997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70</v>
      </c>
      <c r="B13" s="17" t="s">
        <v>46</v>
      </c>
      <c r="C13" s="16" t="s">
        <v>47</v>
      </c>
      <c r="D13" s="16" t="s">
        <v>71</v>
      </c>
      <c r="E13" s="16" t="s">
        <v>72</v>
      </c>
      <c r="F13" s="16" t="s">
        <v>490</v>
      </c>
      <c r="G13" s="16" t="s">
        <v>51</v>
      </c>
      <c r="H13" s="16" t="s">
        <v>73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54</v>
      </c>
      <c r="P13" s="16" t="s">
        <v>53</v>
      </c>
      <c r="Q13" s="18">
        <f t="shared" si="0"/>
        <v>74009618.020399988</v>
      </c>
      <c r="R13" s="18">
        <v>0</v>
      </c>
      <c r="S13" s="18">
        <f>70800129.55-7376070</f>
        <v>63424059.549999997</v>
      </c>
      <c r="T13" s="18">
        <v>0</v>
      </c>
      <c r="U13" s="16" t="s">
        <v>50</v>
      </c>
      <c r="V13" s="18">
        <v>0</v>
      </c>
      <c r="W13" s="18">
        <f>9901633.44-776152</f>
        <v>9125481.4399999995</v>
      </c>
      <c r="X13" s="16" t="s">
        <v>50</v>
      </c>
      <c r="Y13" s="18">
        <f>1584261.3504-124184.32</f>
        <v>1460077.0304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74</v>
      </c>
      <c r="B14" s="17" t="s">
        <v>46</v>
      </c>
      <c r="C14" s="16" t="s">
        <v>47</v>
      </c>
      <c r="D14" s="16" t="s">
        <v>71</v>
      </c>
      <c r="E14" s="16" t="s">
        <v>72</v>
      </c>
      <c r="F14" s="16" t="s">
        <v>490</v>
      </c>
      <c r="G14" s="16" t="s">
        <v>51</v>
      </c>
      <c r="H14" s="16" t="s">
        <v>75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76</v>
      </c>
      <c r="P14" s="16" t="s">
        <v>77</v>
      </c>
      <c r="Q14" s="18">
        <f t="shared" si="0"/>
        <v>5168661.8880000003</v>
      </c>
      <c r="R14" s="18">
        <v>0</v>
      </c>
      <c r="S14" s="18">
        <v>4157192</v>
      </c>
      <c r="T14" s="18">
        <v>871956.8</v>
      </c>
      <c r="U14" s="16" t="s">
        <v>55</v>
      </c>
      <c r="V14" s="18">
        <v>139513.08799999999</v>
      </c>
      <c r="W14" s="18">
        <v>0</v>
      </c>
      <c r="X14" s="16" t="s">
        <v>50</v>
      </c>
      <c r="Y14" s="18">
        <v>0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6" t="s">
        <v>78</v>
      </c>
      <c r="B15" s="17" t="s">
        <v>46</v>
      </c>
      <c r="C15" s="16" t="s">
        <v>47</v>
      </c>
      <c r="D15" s="16" t="s">
        <v>71</v>
      </c>
      <c r="E15" s="16" t="s">
        <v>72</v>
      </c>
      <c r="F15" s="16" t="s">
        <v>490</v>
      </c>
      <c r="G15" s="16" t="s">
        <v>51</v>
      </c>
      <c r="H15" s="16" t="s">
        <v>532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18">
        <f t="shared" si="0"/>
        <v>41336223.580399998</v>
      </c>
      <c r="R15" s="18">
        <v>0</v>
      </c>
      <c r="S15" s="18">
        <v>30764161.999999996</v>
      </c>
      <c r="T15" s="18">
        <v>0</v>
      </c>
      <c r="U15" s="16" t="s">
        <v>50</v>
      </c>
      <c r="V15" s="18">
        <v>0</v>
      </c>
      <c r="W15" s="18">
        <v>9113846.1900000013</v>
      </c>
      <c r="X15" s="16" t="s">
        <v>50</v>
      </c>
      <c r="Y15" s="18">
        <v>1458215.3903999999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x14ac:dyDescent="0.25">
      <c r="A16" s="16" t="s">
        <v>79</v>
      </c>
      <c r="B16" s="14" t="s">
        <v>46</v>
      </c>
      <c r="C16" s="13" t="s">
        <v>47</v>
      </c>
      <c r="D16" s="13" t="s">
        <v>80</v>
      </c>
      <c r="E16" s="13" t="s">
        <v>81</v>
      </c>
      <c r="F16" s="13" t="s">
        <v>546</v>
      </c>
      <c r="G16" s="13" t="s">
        <v>51</v>
      </c>
      <c r="H16" s="13" t="s">
        <v>82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54</v>
      </c>
      <c r="P16" s="13" t="s">
        <v>53</v>
      </c>
      <c r="Q16" s="15">
        <f t="shared" si="0"/>
        <v>57219458.266799994</v>
      </c>
      <c r="R16" s="15">
        <v>0</v>
      </c>
      <c r="S16" s="15">
        <v>33196791.509999994</v>
      </c>
      <c r="T16" s="15">
        <v>0</v>
      </c>
      <c r="U16" s="13" t="s">
        <v>50</v>
      </c>
      <c r="V16" s="15">
        <v>0</v>
      </c>
      <c r="W16" s="15">
        <v>20709195.48</v>
      </c>
      <c r="X16" s="13" t="s">
        <v>55</v>
      </c>
      <c r="Y16" s="15">
        <v>3313471.2768000001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s="19" customFormat="1" x14ac:dyDescent="0.25">
      <c r="A17" s="16" t="s">
        <v>83</v>
      </c>
      <c r="B17" s="17" t="s">
        <v>84</v>
      </c>
      <c r="C17" s="16" t="s">
        <v>47</v>
      </c>
      <c r="D17" s="16" t="s">
        <v>48</v>
      </c>
      <c r="E17" s="16" t="s">
        <v>49</v>
      </c>
      <c r="F17" s="16" t="s">
        <v>484</v>
      </c>
      <c r="G17" s="16" t="s">
        <v>51</v>
      </c>
      <c r="H17" s="16" t="s">
        <v>85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 t="shared" si="0"/>
        <v>14592557.304800002</v>
      </c>
      <c r="R17" s="18">
        <v>0</v>
      </c>
      <c r="S17" s="18">
        <v>12144446</v>
      </c>
      <c r="T17" s="18">
        <v>0</v>
      </c>
      <c r="U17" s="16" t="s">
        <v>50</v>
      </c>
      <c r="V17" s="18">
        <v>0</v>
      </c>
      <c r="W17" s="18">
        <v>2110440.7800000003</v>
      </c>
      <c r="X17" s="16" t="s">
        <v>50</v>
      </c>
      <c r="Y17" s="18">
        <v>337670.52480000001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6" t="s">
        <v>86</v>
      </c>
      <c r="B18" s="17" t="s">
        <v>84</v>
      </c>
      <c r="C18" s="16" t="s">
        <v>47</v>
      </c>
      <c r="D18" s="16" t="s">
        <v>48</v>
      </c>
      <c r="E18" s="16" t="s">
        <v>49</v>
      </c>
      <c r="F18" s="16" t="s">
        <v>484</v>
      </c>
      <c r="G18" s="16" t="s">
        <v>51</v>
      </c>
      <c r="H18" s="16" t="s">
        <v>87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88</v>
      </c>
      <c r="P18" s="16" t="s">
        <v>89</v>
      </c>
      <c r="Q18" s="18">
        <f t="shared" si="0"/>
        <v>657792</v>
      </c>
      <c r="R18" s="18">
        <v>0</v>
      </c>
      <c r="S18" s="18">
        <v>320000</v>
      </c>
      <c r="T18" s="18">
        <v>291200</v>
      </c>
      <c r="U18" s="16" t="s">
        <v>55</v>
      </c>
      <c r="V18" s="18">
        <v>46592</v>
      </c>
      <c r="W18" s="18">
        <v>0</v>
      </c>
      <c r="X18" s="16" t="s">
        <v>50</v>
      </c>
      <c r="Y18" s="18">
        <v>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90</v>
      </c>
      <c r="B19" s="17" t="s">
        <v>84</v>
      </c>
      <c r="C19" s="16" t="s">
        <v>47</v>
      </c>
      <c r="D19" s="16" t="s">
        <v>48</v>
      </c>
      <c r="E19" s="16" t="s">
        <v>49</v>
      </c>
      <c r="F19" s="16" t="s">
        <v>484</v>
      </c>
      <c r="G19" s="16" t="s">
        <v>51</v>
      </c>
      <c r="H19" s="16" t="s">
        <v>91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 t="shared" si="0"/>
        <v>127862967.05599999</v>
      </c>
      <c r="R19" s="18">
        <v>0</v>
      </c>
      <c r="S19" s="18">
        <v>74573550.620000005</v>
      </c>
      <c r="T19" s="18">
        <v>0</v>
      </c>
      <c r="U19" s="16" t="s">
        <v>50</v>
      </c>
      <c r="V19" s="18">
        <v>0</v>
      </c>
      <c r="W19" s="18">
        <v>45939152.100000001</v>
      </c>
      <c r="X19" s="16" t="s">
        <v>50</v>
      </c>
      <c r="Y19" s="18">
        <v>7350264.3359999992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92</v>
      </c>
      <c r="B20" s="17" t="s">
        <v>84</v>
      </c>
      <c r="C20" s="16" t="s">
        <v>47</v>
      </c>
      <c r="D20" s="16" t="s">
        <v>63</v>
      </c>
      <c r="E20" s="16" t="s">
        <v>64</v>
      </c>
      <c r="F20" s="16" t="s">
        <v>501</v>
      </c>
      <c r="G20" s="16" t="s">
        <v>51</v>
      </c>
      <c r="H20" s="16" t="s">
        <v>93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 t="shared" si="0"/>
        <v>15612851.634399999</v>
      </c>
      <c r="R20" s="18">
        <v>0</v>
      </c>
      <c r="S20" s="18">
        <v>10747476</v>
      </c>
      <c r="T20" s="18">
        <v>0</v>
      </c>
      <c r="U20" s="16" t="s">
        <v>50</v>
      </c>
      <c r="V20" s="18">
        <v>0</v>
      </c>
      <c r="W20" s="18">
        <v>4194289.34</v>
      </c>
      <c r="X20" s="16" t="s">
        <v>55</v>
      </c>
      <c r="Y20" s="18">
        <v>671086.29440000001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6" t="s">
        <v>94</v>
      </c>
      <c r="B21" s="17" t="s">
        <v>84</v>
      </c>
      <c r="C21" s="16" t="s">
        <v>47</v>
      </c>
      <c r="D21" s="16" t="s">
        <v>63</v>
      </c>
      <c r="E21" s="16" t="s">
        <v>64</v>
      </c>
      <c r="F21" s="16" t="s">
        <v>501</v>
      </c>
      <c r="G21" s="16" t="s">
        <v>51</v>
      </c>
      <c r="H21" s="16" t="s">
        <v>95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54</v>
      </c>
      <c r="P21" s="16" t="s">
        <v>53</v>
      </c>
      <c r="Q21" s="18">
        <f t="shared" si="0"/>
        <v>136839342.1392</v>
      </c>
      <c r="R21" s="18">
        <v>0</v>
      </c>
      <c r="S21" s="18">
        <v>101734463.55</v>
      </c>
      <c r="T21" s="18">
        <v>0</v>
      </c>
      <c r="U21" s="16" t="s">
        <v>50</v>
      </c>
      <c r="V21" s="18">
        <v>0</v>
      </c>
      <c r="W21" s="18">
        <v>30262826.370000001</v>
      </c>
      <c r="X21" s="16" t="s">
        <v>50</v>
      </c>
      <c r="Y21" s="18">
        <v>4842052.2191999992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6" t="s">
        <v>96</v>
      </c>
      <c r="B22" s="17" t="s">
        <v>84</v>
      </c>
      <c r="C22" s="16" t="s">
        <v>47</v>
      </c>
      <c r="D22" s="16" t="s">
        <v>67</v>
      </c>
      <c r="E22" s="16" t="s">
        <v>68</v>
      </c>
      <c r="F22" s="16" t="s">
        <v>516</v>
      </c>
      <c r="G22" s="16" t="s">
        <v>51</v>
      </c>
      <c r="H22" s="16" t="s">
        <v>97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4695211.46</v>
      </c>
      <c r="R22" s="18">
        <v>0</v>
      </c>
      <c r="S22" s="18">
        <v>3976197.0599999996</v>
      </c>
      <c r="T22" s="18">
        <v>0</v>
      </c>
      <c r="U22" s="16" t="s">
        <v>50</v>
      </c>
      <c r="V22" s="18">
        <v>0</v>
      </c>
      <c r="W22" s="18">
        <v>619840</v>
      </c>
      <c r="X22" s="16" t="s">
        <v>50</v>
      </c>
      <c r="Y22" s="18">
        <v>99174.399999999994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 t="s">
        <v>55</v>
      </c>
      <c r="B23" s="17" t="s">
        <v>84</v>
      </c>
      <c r="C23" s="16" t="s">
        <v>47</v>
      </c>
      <c r="D23" s="16" t="s">
        <v>67</v>
      </c>
      <c r="E23" s="16" t="s">
        <v>68</v>
      </c>
      <c r="F23" s="16" t="s">
        <v>510</v>
      </c>
      <c r="G23" s="16" t="s">
        <v>51</v>
      </c>
      <c r="H23" s="16" t="s">
        <v>98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99</v>
      </c>
      <c r="P23" s="16" t="s">
        <v>100</v>
      </c>
      <c r="Q23" s="18">
        <f t="shared" si="0"/>
        <v>3123796</v>
      </c>
      <c r="R23" s="18">
        <v>0</v>
      </c>
      <c r="S23" s="18">
        <v>3123796</v>
      </c>
      <c r="T23" s="18">
        <v>0</v>
      </c>
      <c r="U23" s="16" t="s">
        <v>50</v>
      </c>
      <c r="V23" s="18">
        <v>0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6" t="s">
        <v>101</v>
      </c>
      <c r="B24" s="17" t="s">
        <v>84</v>
      </c>
      <c r="C24" s="16" t="s">
        <v>47</v>
      </c>
      <c r="D24" s="16" t="s">
        <v>67</v>
      </c>
      <c r="E24" s="16" t="s">
        <v>68</v>
      </c>
      <c r="F24" s="16" t="s">
        <v>510</v>
      </c>
      <c r="G24" s="16" t="s">
        <v>51</v>
      </c>
      <c r="H24" s="16" t="s">
        <v>102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54</v>
      </c>
      <c r="P24" s="16" t="s">
        <v>53</v>
      </c>
      <c r="Q24" s="18">
        <f t="shared" si="0"/>
        <v>154158346.02680001</v>
      </c>
      <c r="R24" s="18">
        <v>0</v>
      </c>
      <c r="S24" s="18">
        <v>104797948.04000001</v>
      </c>
      <c r="T24" s="18">
        <v>0</v>
      </c>
      <c r="U24" s="16" t="s">
        <v>50</v>
      </c>
      <c r="V24" s="18">
        <v>0</v>
      </c>
      <c r="W24" s="18">
        <v>42552067.230000004</v>
      </c>
      <c r="X24" s="16" t="s">
        <v>50</v>
      </c>
      <c r="Y24" s="18">
        <v>6808330.7568000006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s="19" customFormat="1" x14ac:dyDescent="0.25">
      <c r="A25" s="16" t="s">
        <v>103</v>
      </c>
      <c r="B25" s="17" t="s">
        <v>84</v>
      </c>
      <c r="C25" s="16" t="s">
        <v>47</v>
      </c>
      <c r="D25" s="16" t="s">
        <v>71</v>
      </c>
      <c r="E25" s="16" t="s">
        <v>72</v>
      </c>
      <c r="F25" s="16" t="s">
        <v>491</v>
      </c>
      <c r="G25" s="16" t="s">
        <v>51</v>
      </c>
      <c r="H25" s="16" t="s">
        <v>533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54</v>
      </c>
      <c r="P25" s="16" t="s">
        <v>53</v>
      </c>
      <c r="Q25" s="18">
        <f t="shared" si="0"/>
        <v>124680260.37680002</v>
      </c>
      <c r="R25" s="18">
        <v>0</v>
      </c>
      <c r="S25" s="18">
        <v>98324282.040000007</v>
      </c>
      <c r="T25" s="18">
        <v>0</v>
      </c>
      <c r="U25" s="16" t="s">
        <v>50</v>
      </c>
      <c r="V25" s="18">
        <v>0</v>
      </c>
      <c r="W25" s="18">
        <v>22720670.979999997</v>
      </c>
      <c r="X25" s="16" t="s">
        <v>50</v>
      </c>
      <c r="Y25" s="18">
        <v>3635307.3567999997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x14ac:dyDescent="0.25">
      <c r="A26" s="16" t="s">
        <v>104</v>
      </c>
      <c r="B26" s="14" t="s">
        <v>84</v>
      </c>
      <c r="C26" s="13" t="s">
        <v>47</v>
      </c>
      <c r="D26" s="13" t="s">
        <v>80</v>
      </c>
      <c r="E26" s="13" t="s">
        <v>81</v>
      </c>
      <c r="F26" s="13" t="s">
        <v>547</v>
      </c>
      <c r="G26" s="13" t="s">
        <v>51</v>
      </c>
      <c r="H26" s="13" t="s">
        <v>105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 t="shared" si="0"/>
        <v>5953344</v>
      </c>
      <c r="R26" s="15">
        <v>0</v>
      </c>
      <c r="S26" s="15">
        <v>5338080</v>
      </c>
      <c r="T26" s="15">
        <v>0</v>
      </c>
      <c r="U26" s="13" t="s">
        <v>50</v>
      </c>
      <c r="V26" s="15">
        <v>0</v>
      </c>
      <c r="W26" s="15">
        <v>530400</v>
      </c>
      <c r="X26" s="13" t="s">
        <v>55</v>
      </c>
      <c r="Y26" s="15">
        <v>84864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19" customFormat="1" x14ac:dyDescent="0.25">
      <c r="A27" s="16" t="s">
        <v>106</v>
      </c>
      <c r="B27" s="17" t="s">
        <v>107</v>
      </c>
      <c r="C27" s="16" t="s">
        <v>47</v>
      </c>
      <c r="D27" s="16" t="s">
        <v>48</v>
      </c>
      <c r="E27" s="16" t="s">
        <v>49</v>
      </c>
      <c r="F27" s="16" t="s">
        <v>485</v>
      </c>
      <c r="G27" s="16" t="s">
        <v>51</v>
      </c>
      <c r="H27" s="16" t="s">
        <v>108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54</v>
      </c>
      <c r="P27" s="16" t="s">
        <v>53</v>
      </c>
      <c r="Q27" s="18">
        <f t="shared" si="0"/>
        <v>162509839.162</v>
      </c>
      <c r="R27" s="18">
        <v>0</v>
      </c>
      <c r="S27" s="18">
        <v>121177288.78</v>
      </c>
      <c r="T27" s="18">
        <v>0</v>
      </c>
      <c r="U27" s="16" t="s">
        <v>50</v>
      </c>
      <c r="V27" s="18">
        <v>0</v>
      </c>
      <c r="W27" s="18">
        <v>35631508.949999996</v>
      </c>
      <c r="X27" s="16" t="s">
        <v>55</v>
      </c>
      <c r="Y27" s="18">
        <v>5701041.4320000019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6" t="s">
        <v>109</v>
      </c>
      <c r="B28" s="17" t="s">
        <v>107</v>
      </c>
      <c r="C28" s="16" t="s">
        <v>47</v>
      </c>
      <c r="D28" s="16" t="s">
        <v>48</v>
      </c>
      <c r="E28" s="16" t="s">
        <v>49</v>
      </c>
      <c r="F28" s="16" t="s">
        <v>485</v>
      </c>
      <c r="G28" s="16" t="s">
        <v>110</v>
      </c>
      <c r="H28" s="16" t="s">
        <v>53</v>
      </c>
      <c r="I28" s="18" t="s">
        <v>111</v>
      </c>
      <c r="J28" s="18" t="s">
        <v>53</v>
      </c>
      <c r="K28" s="18" t="s">
        <v>112</v>
      </c>
      <c r="L28" s="18" t="s">
        <v>107</v>
      </c>
      <c r="M28" s="18">
        <v>711048</v>
      </c>
      <c r="N28" s="16" t="s">
        <v>113</v>
      </c>
      <c r="O28" s="16" t="s">
        <v>114</v>
      </c>
      <c r="P28" s="16" t="s">
        <v>115</v>
      </c>
      <c r="Q28" s="18">
        <f t="shared" si="0"/>
        <v>-711048</v>
      </c>
      <c r="R28" s="18">
        <v>0</v>
      </c>
      <c r="S28" s="18">
        <v>-711048</v>
      </c>
      <c r="T28" s="18">
        <v>0</v>
      </c>
      <c r="U28" s="16" t="s">
        <v>50</v>
      </c>
      <c r="V28" s="18">
        <v>0</v>
      </c>
      <c r="W28" s="18">
        <v>0</v>
      </c>
      <c r="X28" s="16" t="s">
        <v>50</v>
      </c>
      <c r="Y28" s="18">
        <v>0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6" t="s">
        <v>116</v>
      </c>
      <c r="B29" s="17" t="s">
        <v>107</v>
      </c>
      <c r="C29" s="16" t="s">
        <v>47</v>
      </c>
      <c r="D29" s="16" t="s">
        <v>63</v>
      </c>
      <c r="E29" s="16" t="s">
        <v>64</v>
      </c>
      <c r="F29" s="16" t="s">
        <v>502</v>
      </c>
      <c r="G29" s="16" t="s">
        <v>51</v>
      </c>
      <c r="H29" s="16" t="s">
        <v>117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 t="shared" si="0"/>
        <v>6431402</v>
      </c>
      <c r="R29" s="18">
        <v>0</v>
      </c>
      <c r="S29" s="18">
        <v>4012570</v>
      </c>
      <c r="T29" s="18">
        <v>0</v>
      </c>
      <c r="U29" s="16" t="s">
        <v>50</v>
      </c>
      <c r="V29" s="18">
        <v>0</v>
      </c>
      <c r="W29" s="18">
        <v>2085200</v>
      </c>
      <c r="X29" s="16" t="s">
        <v>50</v>
      </c>
      <c r="Y29" s="18">
        <v>333632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6" t="s">
        <v>118</v>
      </c>
      <c r="B30" s="17" t="s">
        <v>107</v>
      </c>
      <c r="C30" s="16" t="s">
        <v>47</v>
      </c>
      <c r="D30" s="16" t="s">
        <v>63</v>
      </c>
      <c r="E30" s="16" t="s">
        <v>64</v>
      </c>
      <c r="F30" s="16" t="s">
        <v>502</v>
      </c>
      <c r="G30" s="16" t="s">
        <v>51</v>
      </c>
      <c r="H30" s="16" t="s">
        <v>119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120</v>
      </c>
      <c r="P30" s="16" t="s">
        <v>121</v>
      </c>
      <c r="Q30" s="18">
        <f t="shared" si="0"/>
        <v>1404000</v>
      </c>
      <c r="R30" s="18">
        <v>0</v>
      </c>
      <c r="S30" s="18">
        <v>1404000</v>
      </c>
      <c r="T30" s="18">
        <v>0</v>
      </c>
      <c r="U30" s="16" t="s">
        <v>50</v>
      </c>
      <c r="V30" s="18">
        <v>0</v>
      </c>
      <c r="W30" s="18">
        <v>0</v>
      </c>
      <c r="X30" s="16" t="s">
        <v>50</v>
      </c>
      <c r="Y30" s="18">
        <v>0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122</v>
      </c>
      <c r="B31" s="17" t="s">
        <v>107</v>
      </c>
      <c r="C31" s="16" t="s">
        <v>47</v>
      </c>
      <c r="D31" s="16" t="s">
        <v>63</v>
      </c>
      <c r="E31" s="16" t="s">
        <v>64</v>
      </c>
      <c r="F31" s="16" t="s">
        <v>502</v>
      </c>
      <c r="G31" s="16" t="s">
        <v>51</v>
      </c>
      <c r="H31" s="16" t="s">
        <v>123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54</v>
      </c>
      <c r="P31" s="16" t="s">
        <v>53</v>
      </c>
      <c r="Q31" s="18">
        <f t="shared" si="0"/>
        <v>1430356</v>
      </c>
      <c r="R31" s="18">
        <v>0</v>
      </c>
      <c r="S31" s="18">
        <v>1430356</v>
      </c>
      <c r="T31" s="18">
        <v>0</v>
      </c>
      <c r="U31" s="16" t="s">
        <v>50</v>
      </c>
      <c r="V31" s="18">
        <v>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124</v>
      </c>
      <c r="B32" s="17" t="s">
        <v>107</v>
      </c>
      <c r="C32" s="16" t="s">
        <v>47</v>
      </c>
      <c r="D32" s="16" t="s">
        <v>63</v>
      </c>
      <c r="E32" s="16" t="s">
        <v>64</v>
      </c>
      <c r="F32" s="16" t="s">
        <v>502</v>
      </c>
      <c r="G32" s="16" t="s">
        <v>51</v>
      </c>
      <c r="H32" s="16" t="s">
        <v>125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126</v>
      </c>
      <c r="P32" s="16" t="s">
        <v>127</v>
      </c>
      <c r="Q32" s="18">
        <f t="shared" si="0"/>
        <v>2029024.4</v>
      </c>
      <c r="R32" s="18">
        <v>0</v>
      </c>
      <c r="S32" s="18">
        <v>1997658</v>
      </c>
      <c r="T32" s="18">
        <v>27040</v>
      </c>
      <c r="U32" s="16" t="s">
        <v>55</v>
      </c>
      <c r="V32" s="18">
        <v>4326.3999999999996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128</v>
      </c>
      <c r="B33" s="17" t="s">
        <v>107</v>
      </c>
      <c r="C33" s="16" t="s">
        <v>47</v>
      </c>
      <c r="D33" s="16" t="s">
        <v>63</v>
      </c>
      <c r="E33" s="16" t="s">
        <v>64</v>
      </c>
      <c r="F33" s="16" t="s">
        <v>502</v>
      </c>
      <c r="G33" s="16" t="s">
        <v>51</v>
      </c>
      <c r="H33" s="16" t="s">
        <v>129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54</v>
      </c>
      <c r="P33" s="16" t="s">
        <v>53</v>
      </c>
      <c r="Q33" s="18">
        <f t="shared" si="0"/>
        <v>143957794.9628</v>
      </c>
      <c r="R33" s="18">
        <v>0</v>
      </c>
      <c r="S33" s="18">
        <v>106815678.59999999</v>
      </c>
      <c r="T33" s="18">
        <v>0</v>
      </c>
      <c r="U33" s="16" t="s">
        <v>50</v>
      </c>
      <c r="V33" s="18">
        <v>0</v>
      </c>
      <c r="W33" s="18">
        <v>32019065.830000006</v>
      </c>
      <c r="X33" s="16" t="s">
        <v>55</v>
      </c>
      <c r="Y33" s="18">
        <v>5123050.5327999983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130</v>
      </c>
      <c r="B34" s="17" t="s">
        <v>107</v>
      </c>
      <c r="C34" s="16" t="s">
        <v>47</v>
      </c>
      <c r="D34" s="16" t="s">
        <v>63</v>
      </c>
      <c r="E34" s="16" t="s">
        <v>64</v>
      </c>
      <c r="F34" s="16" t="s">
        <v>502</v>
      </c>
      <c r="G34" s="16" t="s">
        <v>51</v>
      </c>
      <c r="H34" s="16" t="s">
        <v>131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132</v>
      </c>
      <c r="P34" s="16" t="s">
        <v>133</v>
      </c>
      <c r="Q34" s="18">
        <f t="shared" si="0"/>
        <v>12928689.6</v>
      </c>
      <c r="R34" s="18">
        <v>0</v>
      </c>
      <c r="S34" s="18">
        <v>12384000</v>
      </c>
      <c r="T34" s="18">
        <v>469560</v>
      </c>
      <c r="U34" s="16" t="s">
        <v>55</v>
      </c>
      <c r="V34" s="18">
        <v>75129.600000000006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134</v>
      </c>
      <c r="B35" s="17" t="s">
        <v>107</v>
      </c>
      <c r="C35" s="16" t="s">
        <v>47</v>
      </c>
      <c r="D35" s="16" t="s">
        <v>63</v>
      </c>
      <c r="E35" s="16" t="s">
        <v>64</v>
      </c>
      <c r="F35" s="16" t="s">
        <v>502</v>
      </c>
      <c r="G35" s="16" t="s">
        <v>51</v>
      </c>
      <c r="H35" s="16" t="s">
        <v>135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0"/>
        <v>50935403.780000001</v>
      </c>
      <c r="R35" s="18">
        <v>0</v>
      </c>
      <c r="S35" s="18">
        <v>37756894.340000004</v>
      </c>
      <c r="T35" s="18">
        <v>0</v>
      </c>
      <c r="U35" s="16" t="s">
        <v>50</v>
      </c>
      <c r="V35" s="18">
        <v>0</v>
      </c>
      <c r="W35" s="18">
        <v>11360784</v>
      </c>
      <c r="X35" s="16" t="s">
        <v>50</v>
      </c>
      <c r="Y35" s="18">
        <v>1817725.4400000004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136</v>
      </c>
      <c r="B36" s="17" t="s">
        <v>107</v>
      </c>
      <c r="C36" s="16" t="s">
        <v>47</v>
      </c>
      <c r="D36" s="16" t="s">
        <v>67</v>
      </c>
      <c r="E36" s="16" t="s">
        <v>68</v>
      </c>
      <c r="F36" s="16" t="s">
        <v>518</v>
      </c>
      <c r="G36" s="16" t="s">
        <v>51</v>
      </c>
      <c r="H36" s="16" t="s">
        <v>137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 t="shared" si="0"/>
        <v>141350665.66040003</v>
      </c>
      <c r="R36" s="18">
        <v>0</v>
      </c>
      <c r="S36" s="18">
        <v>106896288.60000002</v>
      </c>
      <c r="T36" s="18">
        <v>0</v>
      </c>
      <c r="U36" s="16" t="s">
        <v>50</v>
      </c>
      <c r="V36" s="18">
        <v>0</v>
      </c>
      <c r="W36" s="18">
        <v>29702049.190000001</v>
      </c>
      <c r="X36" s="16" t="s">
        <v>55</v>
      </c>
      <c r="Y36" s="18">
        <v>4752327.8703999994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138</v>
      </c>
      <c r="B37" s="17" t="s">
        <v>107</v>
      </c>
      <c r="C37" s="16" t="s">
        <v>47</v>
      </c>
      <c r="D37" s="16" t="s">
        <v>71</v>
      </c>
      <c r="E37" s="16" t="s">
        <v>72</v>
      </c>
      <c r="F37" s="16" t="s">
        <v>492</v>
      </c>
      <c r="G37" s="16" t="s">
        <v>51</v>
      </c>
      <c r="H37" s="16" t="s">
        <v>139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54</v>
      </c>
      <c r="P37" s="16" t="s">
        <v>53</v>
      </c>
      <c r="Q37" s="18">
        <f t="shared" si="0"/>
        <v>145487364.44</v>
      </c>
      <c r="R37" s="18">
        <v>0</v>
      </c>
      <c r="S37" s="18">
        <v>99620598.760000005</v>
      </c>
      <c r="T37" s="18">
        <v>0</v>
      </c>
      <c r="U37" s="16" t="s">
        <v>50</v>
      </c>
      <c r="V37" s="18">
        <v>0</v>
      </c>
      <c r="W37" s="18">
        <v>39540315.240000002</v>
      </c>
      <c r="X37" s="16" t="s">
        <v>50</v>
      </c>
      <c r="Y37" s="18">
        <v>6326450.4400000004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x14ac:dyDescent="0.25">
      <c r="A38" s="16" t="s">
        <v>140</v>
      </c>
      <c r="B38" s="14" t="s">
        <v>107</v>
      </c>
      <c r="C38" s="13" t="s">
        <v>47</v>
      </c>
      <c r="D38" s="13" t="s">
        <v>80</v>
      </c>
      <c r="E38" s="13" t="s">
        <v>81</v>
      </c>
      <c r="F38" s="13" t="s">
        <v>548</v>
      </c>
      <c r="G38" s="13" t="s">
        <v>51</v>
      </c>
      <c r="H38" s="13" t="s">
        <v>141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54</v>
      </c>
      <c r="P38" s="13" t="s">
        <v>53</v>
      </c>
      <c r="Q38" s="15">
        <f t="shared" si="0"/>
        <v>55797973.976400003</v>
      </c>
      <c r="R38" s="15">
        <v>0</v>
      </c>
      <c r="S38" s="15">
        <v>34341663.600000001</v>
      </c>
      <c r="T38" s="15">
        <v>0</v>
      </c>
      <c r="U38" s="13" t="s">
        <v>50</v>
      </c>
      <c r="V38" s="15">
        <v>0</v>
      </c>
      <c r="W38" s="15">
        <v>18496819.289999999</v>
      </c>
      <c r="X38" s="13" t="s">
        <v>55</v>
      </c>
      <c r="Y38" s="15">
        <v>2959491.0864000004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s="19" customFormat="1" x14ac:dyDescent="0.25">
      <c r="A39" s="16" t="s">
        <v>142</v>
      </c>
      <c r="B39" s="17" t="s">
        <v>143</v>
      </c>
      <c r="C39" s="16" t="s">
        <v>47</v>
      </c>
      <c r="D39" s="16" t="s">
        <v>48</v>
      </c>
      <c r="E39" s="16" t="s">
        <v>49</v>
      </c>
      <c r="F39" s="16" t="s">
        <v>486</v>
      </c>
      <c r="G39" s="16" t="s">
        <v>51</v>
      </c>
      <c r="H39" s="16" t="s">
        <v>144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54</v>
      </c>
      <c r="P39" s="16" t="s">
        <v>53</v>
      </c>
      <c r="Q39" s="18">
        <f t="shared" si="0"/>
        <v>59178079.053599991</v>
      </c>
      <c r="R39" s="18">
        <v>0</v>
      </c>
      <c r="S39" s="18">
        <v>33833662.209999993</v>
      </c>
      <c r="T39" s="18">
        <v>0</v>
      </c>
      <c r="U39" s="16" t="s">
        <v>50</v>
      </c>
      <c r="V39" s="18">
        <v>0</v>
      </c>
      <c r="W39" s="18">
        <v>21848635.210000001</v>
      </c>
      <c r="X39" s="16" t="s">
        <v>50</v>
      </c>
      <c r="Y39" s="18">
        <v>3495781.6335999998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16" t="s">
        <v>145</v>
      </c>
      <c r="B40" s="17" t="s">
        <v>143</v>
      </c>
      <c r="C40" s="16" t="s">
        <v>47</v>
      </c>
      <c r="D40" s="16" t="s">
        <v>48</v>
      </c>
      <c r="E40" s="16" t="s">
        <v>49</v>
      </c>
      <c r="F40" s="16" t="s">
        <v>486</v>
      </c>
      <c r="G40" s="16" t="s">
        <v>51</v>
      </c>
      <c r="H40" s="16" t="s">
        <v>146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58</v>
      </c>
      <c r="P40" s="16" t="s">
        <v>59</v>
      </c>
      <c r="Q40" s="18">
        <f t="shared" ref="Q40:Q71" si="1">SUM(S40:AP40)</f>
        <v>3704389.8</v>
      </c>
      <c r="R40" s="18">
        <v>0</v>
      </c>
      <c r="S40" s="18">
        <v>633777</v>
      </c>
      <c r="T40" s="18">
        <v>2647080</v>
      </c>
      <c r="U40" s="16" t="s">
        <v>55</v>
      </c>
      <c r="V40" s="18">
        <v>423532.79999999999</v>
      </c>
      <c r="W40" s="18">
        <v>0</v>
      </c>
      <c r="X40" s="16" t="s">
        <v>50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147</v>
      </c>
      <c r="B41" s="17" t="s">
        <v>143</v>
      </c>
      <c r="C41" s="16" t="s">
        <v>47</v>
      </c>
      <c r="D41" s="16" t="s">
        <v>48</v>
      </c>
      <c r="E41" s="16" t="s">
        <v>49</v>
      </c>
      <c r="F41" s="16" t="s">
        <v>486</v>
      </c>
      <c r="G41" s="16" t="s">
        <v>51</v>
      </c>
      <c r="H41" s="16" t="s">
        <v>148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 t="shared" si="1"/>
        <v>95759986.879199997</v>
      </c>
      <c r="R41" s="18">
        <v>0</v>
      </c>
      <c r="S41" s="18">
        <v>57200717.32</v>
      </c>
      <c r="T41" s="18">
        <v>0</v>
      </c>
      <c r="U41" s="16" t="s">
        <v>50</v>
      </c>
      <c r="V41" s="18">
        <v>0</v>
      </c>
      <c r="W41" s="18">
        <v>33240749.619999997</v>
      </c>
      <c r="X41" s="16" t="s">
        <v>55</v>
      </c>
      <c r="Y41" s="18">
        <v>5318519.9391999999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149</v>
      </c>
      <c r="B42" s="17" t="s">
        <v>143</v>
      </c>
      <c r="C42" s="16" t="s">
        <v>47</v>
      </c>
      <c r="D42" s="16" t="s">
        <v>63</v>
      </c>
      <c r="E42" s="16" t="s">
        <v>64</v>
      </c>
      <c r="F42" s="16" t="s">
        <v>503</v>
      </c>
      <c r="G42" s="16" t="s">
        <v>51</v>
      </c>
      <c r="H42" s="16" t="s">
        <v>150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 t="shared" si="1"/>
        <v>72505461.126800001</v>
      </c>
      <c r="R42" s="18">
        <v>0</v>
      </c>
      <c r="S42" s="18">
        <v>50887668.670000002</v>
      </c>
      <c r="T42" s="18">
        <v>0</v>
      </c>
      <c r="U42" s="16" t="s">
        <v>50</v>
      </c>
      <c r="V42" s="18">
        <v>0</v>
      </c>
      <c r="W42" s="18">
        <v>18636027.98</v>
      </c>
      <c r="X42" s="16" t="s">
        <v>55</v>
      </c>
      <c r="Y42" s="18">
        <v>2981764.4768000008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151</v>
      </c>
      <c r="B43" s="17" t="s">
        <v>143</v>
      </c>
      <c r="C43" s="16" t="s">
        <v>47</v>
      </c>
      <c r="D43" s="16" t="s">
        <v>63</v>
      </c>
      <c r="E43" s="16" t="s">
        <v>64</v>
      </c>
      <c r="F43" s="16" t="s">
        <v>503</v>
      </c>
      <c r="G43" s="16" t="s">
        <v>51</v>
      </c>
      <c r="H43" s="16" t="s">
        <v>152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76</v>
      </c>
      <c r="P43" s="16" t="s">
        <v>77</v>
      </c>
      <c r="Q43" s="18">
        <f t="shared" si="1"/>
        <v>3180518.3232</v>
      </c>
      <c r="R43" s="18">
        <v>0</v>
      </c>
      <c r="S43" s="18">
        <v>997737.60000000009</v>
      </c>
      <c r="T43" s="18">
        <v>1881707.52</v>
      </c>
      <c r="U43" s="16" t="s">
        <v>55</v>
      </c>
      <c r="V43" s="18">
        <v>301073.20319999999</v>
      </c>
      <c r="W43" s="18">
        <v>0</v>
      </c>
      <c r="X43" s="16" t="s">
        <v>50</v>
      </c>
      <c r="Y43" s="18">
        <v>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153</v>
      </c>
      <c r="B44" s="17" t="s">
        <v>143</v>
      </c>
      <c r="C44" s="16" t="s">
        <v>47</v>
      </c>
      <c r="D44" s="16" t="s">
        <v>63</v>
      </c>
      <c r="E44" s="16" t="s">
        <v>64</v>
      </c>
      <c r="F44" s="16" t="s">
        <v>503</v>
      </c>
      <c r="G44" s="16" t="s">
        <v>51</v>
      </c>
      <c r="H44" s="16" t="s">
        <v>154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54</v>
      </c>
      <c r="P44" s="16" t="s">
        <v>53</v>
      </c>
      <c r="Q44" s="18">
        <f t="shared" si="1"/>
        <v>22291723.453199998</v>
      </c>
      <c r="R44" s="18">
        <v>0</v>
      </c>
      <c r="S44" s="18">
        <v>15638373.199999999</v>
      </c>
      <c r="T44" s="18">
        <v>0</v>
      </c>
      <c r="U44" s="16" t="s">
        <v>50</v>
      </c>
      <c r="V44" s="18">
        <v>0</v>
      </c>
      <c r="W44" s="18">
        <v>5735646.7699999996</v>
      </c>
      <c r="X44" s="16" t="s">
        <v>50</v>
      </c>
      <c r="Y44" s="18">
        <v>917703.48320000002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6" t="s">
        <v>155</v>
      </c>
      <c r="B45" s="17" t="s">
        <v>143</v>
      </c>
      <c r="C45" s="16" t="s">
        <v>47</v>
      </c>
      <c r="D45" s="16" t="s">
        <v>67</v>
      </c>
      <c r="E45" s="16" t="s">
        <v>68</v>
      </c>
      <c r="F45" s="16" t="s">
        <v>519</v>
      </c>
      <c r="G45" s="16" t="s">
        <v>51</v>
      </c>
      <c r="H45" s="16" t="s">
        <v>156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1"/>
        <v>47557473.313600004</v>
      </c>
      <c r="R45" s="18">
        <v>0</v>
      </c>
      <c r="S45" s="18">
        <v>34117033.600000001</v>
      </c>
      <c r="T45" s="18">
        <v>0</v>
      </c>
      <c r="U45" s="16" t="s">
        <v>50</v>
      </c>
      <c r="V45" s="18">
        <v>0</v>
      </c>
      <c r="W45" s="18">
        <v>11586585.960000001</v>
      </c>
      <c r="X45" s="16" t="s">
        <v>50</v>
      </c>
      <c r="Y45" s="18">
        <v>1853853.7535999999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157</v>
      </c>
      <c r="B46" s="17" t="s">
        <v>143</v>
      </c>
      <c r="C46" s="16" t="s">
        <v>47</v>
      </c>
      <c r="D46" s="16" t="s">
        <v>67</v>
      </c>
      <c r="E46" s="16" t="s">
        <v>68</v>
      </c>
      <c r="F46" s="16" t="s">
        <v>519</v>
      </c>
      <c r="G46" s="16" t="s">
        <v>51</v>
      </c>
      <c r="H46" s="16" t="s">
        <v>158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159</v>
      </c>
      <c r="P46" s="16" t="s">
        <v>160</v>
      </c>
      <c r="Q46" s="18">
        <f t="shared" si="1"/>
        <v>6958192.1172000002</v>
      </c>
      <c r="R46" s="18">
        <v>0</v>
      </c>
      <c r="S46" s="18">
        <v>5149680</v>
      </c>
      <c r="T46" s="18">
        <v>1559062.17</v>
      </c>
      <c r="U46" s="16" t="s">
        <v>55</v>
      </c>
      <c r="V46" s="18">
        <v>249449.9472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6" t="s">
        <v>161</v>
      </c>
      <c r="B47" s="17" t="s">
        <v>143</v>
      </c>
      <c r="C47" s="16" t="s">
        <v>47</v>
      </c>
      <c r="D47" s="16" t="s">
        <v>67</v>
      </c>
      <c r="E47" s="16" t="s">
        <v>68</v>
      </c>
      <c r="F47" s="16" t="s">
        <v>519</v>
      </c>
      <c r="G47" s="16" t="s">
        <v>51</v>
      </c>
      <c r="H47" s="16" t="s">
        <v>162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1"/>
        <v>67682416.831200004</v>
      </c>
      <c r="R47" s="18">
        <v>0</v>
      </c>
      <c r="S47" s="18">
        <v>45867011.600000001</v>
      </c>
      <c r="T47" s="18">
        <v>0</v>
      </c>
      <c r="U47" s="16" t="s">
        <v>50</v>
      </c>
      <c r="V47" s="18">
        <v>0</v>
      </c>
      <c r="W47" s="18">
        <v>18806383.82</v>
      </c>
      <c r="X47" s="16" t="s">
        <v>50</v>
      </c>
      <c r="Y47" s="18">
        <v>3009021.4112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163</v>
      </c>
      <c r="B48" s="17" t="s">
        <v>143</v>
      </c>
      <c r="C48" s="16" t="s">
        <v>47</v>
      </c>
      <c r="D48" s="16" t="s">
        <v>71</v>
      </c>
      <c r="E48" s="16" t="s">
        <v>72</v>
      </c>
      <c r="F48" s="16" t="s">
        <v>493</v>
      </c>
      <c r="G48" s="16" t="s">
        <v>51</v>
      </c>
      <c r="H48" s="16" t="s">
        <v>164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1"/>
        <v>58532297.740400001</v>
      </c>
      <c r="R48" s="18">
        <v>0</v>
      </c>
      <c r="S48" s="18">
        <v>39453926</v>
      </c>
      <c r="T48" s="18">
        <v>0</v>
      </c>
      <c r="U48" s="16" t="s">
        <v>50</v>
      </c>
      <c r="V48" s="18">
        <v>0</v>
      </c>
      <c r="W48" s="18">
        <v>16446872.189999999</v>
      </c>
      <c r="X48" s="16" t="s">
        <v>50</v>
      </c>
      <c r="Y48" s="18">
        <v>2631499.5504000001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561</v>
      </c>
      <c r="B49" s="17" t="s">
        <v>143</v>
      </c>
      <c r="C49" s="16" t="s">
        <v>47</v>
      </c>
      <c r="D49" s="16" t="s">
        <v>71</v>
      </c>
      <c r="E49" s="16" t="s">
        <v>72</v>
      </c>
      <c r="F49" s="16" t="s">
        <v>495</v>
      </c>
      <c r="G49" s="16" t="s">
        <v>51</v>
      </c>
      <c r="H49" s="16" t="s">
        <v>534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54</v>
      </c>
      <c r="P49" s="16" t="s">
        <v>53</v>
      </c>
      <c r="Q49" s="18">
        <f t="shared" si="1"/>
        <v>20795181.82</v>
      </c>
      <c r="R49" s="18">
        <v>0</v>
      </c>
      <c r="S49" s="18">
        <v>16427077.199999999</v>
      </c>
      <c r="T49" s="18">
        <v>0</v>
      </c>
      <c r="U49" s="16" t="s">
        <v>50</v>
      </c>
      <c r="V49" s="18">
        <v>0</v>
      </c>
      <c r="W49" s="18">
        <v>3765607.43</v>
      </c>
      <c r="X49" s="16" t="s">
        <v>50</v>
      </c>
      <c r="Y49" s="18">
        <v>602497.18999999994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 t="s">
        <v>165</v>
      </c>
      <c r="B50" s="17" t="s">
        <v>143</v>
      </c>
      <c r="C50" s="16" t="s">
        <v>47</v>
      </c>
      <c r="D50" s="16" t="s">
        <v>80</v>
      </c>
      <c r="E50" s="16" t="s">
        <v>81</v>
      </c>
      <c r="F50" s="16" t="s">
        <v>549</v>
      </c>
      <c r="G50" s="16" t="s">
        <v>51</v>
      </c>
      <c r="H50" s="16" t="s">
        <v>167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1"/>
        <v>25229420.2784</v>
      </c>
      <c r="R50" s="18">
        <v>0</v>
      </c>
      <c r="S50" s="18">
        <v>22051605.799999997</v>
      </c>
      <c r="T50" s="18">
        <v>0</v>
      </c>
      <c r="U50" s="16" t="s">
        <v>50</v>
      </c>
      <c r="V50" s="18">
        <v>0</v>
      </c>
      <c r="W50" s="18">
        <v>2739495.24</v>
      </c>
      <c r="X50" s="16" t="s">
        <v>50</v>
      </c>
      <c r="Y50" s="18">
        <v>438319.23840000003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166</v>
      </c>
      <c r="B51" s="17" t="s">
        <v>143</v>
      </c>
      <c r="C51" s="16" t="s">
        <v>47</v>
      </c>
      <c r="D51" s="16" t="s">
        <v>80</v>
      </c>
      <c r="E51" s="16" t="s">
        <v>81</v>
      </c>
      <c r="F51" s="16" t="s">
        <v>549</v>
      </c>
      <c r="G51" s="16" t="s">
        <v>51</v>
      </c>
      <c r="H51" s="16" t="s">
        <v>169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170</v>
      </c>
      <c r="P51" s="16" t="s">
        <v>171</v>
      </c>
      <c r="Q51" s="18">
        <f t="shared" si="1"/>
        <v>3143472</v>
      </c>
      <c r="R51" s="18">
        <v>0</v>
      </c>
      <c r="S51" s="18">
        <v>3143472</v>
      </c>
      <c r="T51" s="18">
        <v>0</v>
      </c>
      <c r="U51" s="16" t="s">
        <v>50</v>
      </c>
      <c r="V51" s="18">
        <v>0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168</v>
      </c>
      <c r="B52" s="17" t="s">
        <v>143</v>
      </c>
      <c r="C52" s="16" t="s">
        <v>47</v>
      </c>
      <c r="D52" s="16" t="s">
        <v>80</v>
      </c>
      <c r="E52" s="16" t="s">
        <v>81</v>
      </c>
      <c r="F52" s="16" t="s">
        <v>549</v>
      </c>
      <c r="G52" s="16" t="s">
        <v>51</v>
      </c>
      <c r="H52" s="16" t="s">
        <v>173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 t="shared" si="1"/>
        <v>32523325.240000002</v>
      </c>
      <c r="R52" s="18">
        <v>0</v>
      </c>
      <c r="S52" s="18">
        <v>27765371.800000001</v>
      </c>
      <c r="T52" s="18">
        <v>0</v>
      </c>
      <c r="U52" s="16" t="s">
        <v>50</v>
      </c>
      <c r="V52" s="18">
        <v>0</v>
      </c>
      <c r="W52" s="18">
        <v>4101684</v>
      </c>
      <c r="X52" s="16" t="s">
        <v>55</v>
      </c>
      <c r="Y52" s="18">
        <v>656269.43999999994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6" t="s">
        <v>172</v>
      </c>
      <c r="B53" s="17" t="s">
        <v>175</v>
      </c>
      <c r="C53" s="16" t="s">
        <v>47</v>
      </c>
      <c r="D53" s="16" t="s">
        <v>48</v>
      </c>
      <c r="E53" s="16" t="s">
        <v>49</v>
      </c>
      <c r="F53" s="16" t="s">
        <v>487</v>
      </c>
      <c r="G53" s="16" t="s">
        <v>51</v>
      </c>
      <c r="H53" s="16" t="s">
        <v>176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 t="shared" si="1"/>
        <v>2891284.8</v>
      </c>
      <c r="R53" s="18">
        <v>0</v>
      </c>
      <c r="S53" s="18">
        <v>2286426</v>
      </c>
      <c r="T53" s="18">
        <v>0</v>
      </c>
      <c r="U53" s="16" t="s">
        <v>50</v>
      </c>
      <c r="V53" s="18">
        <v>0</v>
      </c>
      <c r="W53" s="18">
        <v>521430</v>
      </c>
      <c r="X53" s="16" t="s">
        <v>55</v>
      </c>
      <c r="Y53" s="18">
        <v>83428.800000000003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6" t="s">
        <v>174</v>
      </c>
      <c r="B54" s="17" t="s">
        <v>175</v>
      </c>
      <c r="C54" s="16" t="s">
        <v>47</v>
      </c>
      <c r="D54" s="16" t="s">
        <v>48</v>
      </c>
      <c r="E54" s="16" t="s">
        <v>49</v>
      </c>
      <c r="F54" s="16" t="s">
        <v>487</v>
      </c>
      <c r="G54" s="16" t="s">
        <v>51</v>
      </c>
      <c r="H54" s="16" t="s">
        <v>178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179</v>
      </c>
      <c r="P54" s="16" t="s">
        <v>180</v>
      </c>
      <c r="Q54" s="18">
        <f t="shared" si="1"/>
        <v>2759161.6</v>
      </c>
      <c r="R54" s="18">
        <v>0</v>
      </c>
      <c r="S54" s="18">
        <v>1149824</v>
      </c>
      <c r="T54" s="18">
        <v>1387360</v>
      </c>
      <c r="U54" s="16" t="s">
        <v>55</v>
      </c>
      <c r="V54" s="18">
        <v>221977.60000000001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6" t="s">
        <v>177</v>
      </c>
      <c r="B55" s="17" t="s">
        <v>175</v>
      </c>
      <c r="C55" s="16" t="s">
        <v>47</v>
      </c>
      <c r="D55" s="16" t="s">
        <v>48</v>
      </c>
      <c r="E55" s="16" t="s">
        <v>49</v>
      </c>
      <c r="F55" s="16" t="s">
        <v>487</v>
      </c>
      <c r="G55" s="16" t="s">
        <v>51</v>
      </c>
      <c r="H55" s="16" t="s">
        <v>182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 t="shared" si="1"/>
        <v>171060927.3168</v>
      </c>
      <c r="R55" s="18">
        <v>0</v>
      </c>
      <c r="S55" s="18">
        <v>126859804.2</v>
      </c>
      <c r="T55" s="18">
        <v>0</v>
      </c>
      <c r="U55" s="16" t="s">
        <v>50</v>
      </c>
      <c r="V55" s="18">
        <v>0</v>
      </c>
      <c r="W55" s="18">
        <v>38104416.480000004</v>
      </c>
      <c r="X55" s="16" t="s">
        <v>55</v>
      </c>
      <c r="Y55" s="18">
        <v>6096706.6367999986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181</v>
      </c>
      <c r="B56" s="17" t="s">
        <v>175</v>
      </c>
      <c r="C56" s="16" t="s">
        <v>47</v>
      </c>
      <c r="D56" s="16" t="s">
        <v>48</v>
      </c>
      <c r="E56" s="16" t="s">
        <v>49</v>
      </c>
      <c r="F56" s="16" t="s">
        <v>487</v>
      </c>
      <c r="G56" s="16" t="s">
        <v>51</v>
      </c>
      <c r="H56" s="16" t="s">
        <v>184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185</v>
      </c>
      <c r="P56" s="16" t="s">
        <v>186</v>
      </c>
      <c r="Q56" s="18">
        <f t="shared" si="1"/>
        <v>11903777.6</v>
      </c>
      <c r="R56" s="18">
        <v>0</v>
      </c>
      <c r="S56" s="18">
        <v>6841120</v>
      </c>
      <c r="T56" s="18">
        <v>4364360</v>
      </c>
      <c r="U56" s="16" t="s">
        <v>55</v>
      </c>
      <c r="V56" s="18">
        <v>698297.6</v>
      </c>
      <c r="W56" s="18">
        <v>0</v>
      </c>
      <c r="X56" s="16" t="s">
        <v>50</v>
      </c>
      <c r="Y56" s="18">
        <v>0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6" t="s">
        <v>183</v>
      </c>
      <c r="B57" s="17" t="s">
        <v>175</v>
      </c>
      <c r="C57" s="16" t="s">
        <v>47</v>
      </c>
      <c r="D57" s="16" t="s">
        <v>48</v>
      </c>
      <c r="E57" s="16" t="s">
        <v>49</v>
      </c>
      <c r="F57" s="16" t="s">
        <v>487</v>
      </c>
      <c r="G57" s="16" t="s">
        <v>51</v>
      </c>
      <c r="H57" s="16" t="s">
        <v>188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185</v>
      </c>
      <c r="P57" s="16" t="s">
        <v>186</v>
      </c>
      <c r="Q57" s="18">
        <f t="shared" si="1"/>
        <v>2399259.2000000002</v>
      </c>
      <c r="R57" s="18">
        <v>0</v>
      </c>
      <c r="S57" s="18">
        <v>2305160</v>
      </c>
      <c r="T57" s="18">
        <v>81120</v>
      </c>
      <c r="U57" s="16" t="s">
        <v>55</v>
      </c>
      <c r="V57" s="18">
        <v>12979.2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187</v>
      </c>
      <c r="B58" s="17" t="s">
        <v>175</v>
      </c>
      <c r="C58" s="16" t="s">
        <v>47</v>
      </c>
      <c r="D58" s="16" t="s">
        <v>48</v>
      </c>
      <c r="E58" s="16" t="s">
        <v>49</v>
      </c>
      <c r="F58" s="16" t="s">
        <v>487</v>
      </c>
      <c r="G58" s="16" t="s">
        <v>51</v>
      </c>
      <c r="H58" s="16" t="s">
        <v>190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 t="shared" si="1"/>
        <v>1407398</v>
      </c>
      <c r="R58" s="18">
        <v>0</v>
      </c>
      <c r="S58" s="18">
        <v>1407398</v>
      </c>
      <c r="T58" s="18">
        <v>0</v>
      </c>
      <c r="U58" s="16" t="s">
        <v>50</v>
      </c>
      <c r="V58" s="18">
        <v>0</v>
      </c>
      <c r="W58" s="18">
        <v>0</v>
      </c>
      <c r="X58" s="16" t="s">
        <v>50</v>
      </c>
      <c r="Y58" s="18">
        <v>0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9" customFormat="1" x14ac:dyDescent="0.25">
      <c r="A59" s="16" t="s">
        <v>189</v>
      </c>
      <c r="B59" s="17" t="s">
        <v>175</v>
      </c>
      <c r="C59" s="16" t="s">
        <v>47</v>
      </c>
      <c r="D59" s="16" t="s">
        <v>48</v>
      </c>
      <c r="E59" s="16" t="s">
        <v>49</v>
      </c>
      <c r="F59" s="16" t="s">
        <v>487</v>
      </c>
      <c r="G59" s="16" t="s">
        <v>110</v>
      </c>
      <c r="H59" s="16" t="s">
        <v>53</v>
      </c>
      <c r="I59" s="18" t="s">
        <v>192</v>
      </c>
      <c r="J59" s="18" t="s">
        <v>53</v>
      </c>
      <c r="K59" s="18" t="s">
        <v>193</v>
      </c>
      <c r="L59" s="18" t="s">
        <v>107</v>
      </c>
      <c r="M59" s="18">
        <v>2890763.12</v>
      </c>
      <c r="N59" s="16" t="s">
        <v>113</v>
      </c>
      <c r="O59" s="16" t="s">
        <v>194</v>
      </c>
      <c r="P59" s="16" t="s">
        <v>195</v>
      </c>
      <c r="Q59" s="18">
        <f t="shared" si="1"/>
        <v>-744657.19759999996</v>
      </c>
      <c r="R59" s="18">
        <v>0</v>
      </c>
      <c r="S59" s="18">
        <v>0</v>
      </c>
      <c r="T59" s="18">
        <v>0</v>
      </c>
      <c r="U59" s="16" t="s">
        <v>50</v>
      </c>
      <c r="V59" s="18">
        <v>0</v>
      </c>
      <c r="W59" s="18">
        <v>-641945.86</v>
      </c>
      <c r="X59" s="16" t="s">
        <v>55</v>
      </c>
      <c r="Y59" s="18">
        <v>-102711.3376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6" t="s">
        <v>191</v>
      </c>
      <c r="B60" s="17" t="s">
        <v>175</v>
      </c>
      <c r="C60" s="16" t="s">
        <v>47</v>
      </c>
      <c r="D60" s="16" t="s">
        <v>63</v>
      </c>
      <c r="E60" s="16" t="s">
        <v>64</v>
      </c>
      <c r="F60" s="16" t="s">
        <v>504</v>
      </c>
      <c r="G60" s="16" t="s">
        <v>51</v>
      </c>
      <c r="H60" s="16" t="s">
        <v>197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198</v>
      </c>
      <c r="P60" s="16" t="s">
        <v>199</v>
      </c>
      <c r="Q60" s="18">
        <f t="shared" si="1"/>
        <v>12623696.16</v>
      </c>
      <c r="R60" s="18">
        <v>0</v>
      </c>
      <c r="S60" s="18">
        <v>2015640</v>
      </c>
      <c r="T60" s="18">
        <v>9144876</v>
      </c>
      <c r="U60" s="16" t="s">
        <v>55</v>
      </c>
      <c r="V60" s="18">
        <v>1463180.16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6" t="s">
        <v>196</v>
      </c>
      <c r="B61" s="17" t="s">
        <v>175</v>
      </c>
      <c r="C61" s="16" t="s">
        <v>47</v>
      </c>
      <c r="D61" s="16" t="s">
        <v>63</v>
      </c>
      <c r="E61" s="16" t="s">
        <v>64</v>
      </c>
      <c r="F61" s="16" t="s">
        <v>504</v>
      </c>
      <c r="G61" s="16" t="s">
        <v>51</v>
      </c>
      <c r="H61" s="16" t="s">
        <v>201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54</v>
      </c>
      <c r="P61" s="16" t="s">
        <v>53</v>
      </c>
      <c r="Q61" s="18">
        <f t="shared" si="1"/>
        <v>82757668.860399991</v>
      </c>
      <c r="R61" s="18">
        <v>0</v>
      </c>
      <c r="S61" s="18">
        <v>62920051.599999994</v>
      </c>
      <c r="T61" s="18">
        <v>0</v>
      </c>
      <c r="U61" s="16" t="s">
        <v>50</v>
      </c>
      <c r="V61" s="18">
        <v>0</v>
      </c>
      <c r="W61" s="18">
        <v>17101394.190000001</v>
      </c>
      <c r="X61" s="16" t="s">
        <v>55</v>
      </c>
      <c r="Y61" s="18">
        <v>2736223.0704000001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200</v>
      </c>
      <c r="B62" s="17" t="s">
        <v>175</v>
      </c>
      <c r="C62" s="16" t="s">
        <v>47</v>
      </c>
      <c r="D62" s="16" t="s">
        <v>67</v>
      </c>
      <c r="E62" s="16" t="s">
        <v>68</v>
      </c>
      <c r="F62" s="16" t="s">
        <v>517</v>
      </c>
      <c r="G62" s="16" t="s">
        <v>51</v>
      </c>
      <c r="H62" s="16" t="s">
        <v>203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54</v>
      </c>
      <c r="P62" s="16" t="s">
        <v>53</v>
      </c>
      <c r="Q62" s="18">
        <f t="shared" si="1"/>
        <v>121467351.89480001</v>
      </c>
      <c r="R62" s="18">
        <v>0</v>
      </c>
      <c r="S62" s="18">
        <v>89656910.820000008</v>
      </c>
      <c r="T62" s="18">
        <v>0</v>
      </c>
      <c r="U62" s="16" t="s">
        <v>50</v>
      </c>
      <c r="V62" s="18">
        <v>0</v>
      </c>
      <c r="W62" s="18">
        <v>27422794.030000005</v>
      </c>
      <c r="X62" s="16" t="s">
        <v>55</v>
      </c>
      <c r="Y62" s="18">
        <v>4387647.0448000003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202</v>
      </c>
      <c r="B63" s="17" t="s">
        <v>175</v>
      </c>
      <c r="C63" s="16" t="s">
        <v>47</v>
      </c>
      <c r="D63" s="16" t="s">
        <v>71</v>
      </c>
      <c r="E63" s="16" t="s">
        <v>72</v>
      </c>
      <c r="F63" s="16" t="s">
        <v>494</v>
      </c>
      <c r="G63" s="16" t="s">
        <v>51</v>
      </c>
      <c r="H63" s="16" t="s">
        <v>205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1"/>
        <v>92918699.297199994</v>
      </c>
      <c r="R63" s="18">
        <v>0</v>
      </c>
      <c r="S63" s="18">
        <v>66121368</v>
      </c>
      <c r="T63" s="18">
        <v>0</v>
      </c>
      <c r="U63" s="16" t="s">
        <v>50</v>
      </c>
      <c r="V63" s="18">
        <v>0</v>
      </c>
      <c r="W63" s="18">
        <v>23101147.670000002</v>
      </c>
      <c r="X63" s="16" t="s">
        <v>55</v>
      </c>
      <c r="Y63" s="18">
        <v>3696183.6272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x14ac:dyDescent="0.25">
      <c r="A64" s="16" t="s">
        <v>204</v>
      </c>
      <c r="B64" s="14" t="s">
        <v>175</v>
      </c>
      <c r="C64" s="13" t="s">
        <v>47</v>
      </c>
      <c r="D64" s="13" t="s">
        <v>80</v>
      </c>
      <c r="E64" s="13" t="s">
        <v>81</v>
      </c>
      <c r="F64" s="13" t="s">
        <v>550</v>
      </c>
      <c r="G64" s="13" t="s">
        <v>51</v>
      </c>
      <c r="H64" s="13" t="s">
        <v>207</v>
      </c>
      <c r="I64" s="15" t="s">
        <v>53</v>
      </c>
      <c r="J64" s="15" t="s">
        <v>53</v>
      </c>
      <c r="K64" s="15" t="s">
        <v>53</v>
      </c>
      <c r="L64" s="15" t="s">
        <v>53</v>
      </c>
      <c r="M64" s="15">
        <v>0</v>
      </c>
      <c r="N64" s="13" t="s">
        <v>53</v>
      </c>
      <c r="O64" s="13" t="s">
        <v>54</v>
      </c>
      <c r="P64" s="13" t="s">
        <v>53</v>
      </c>
      <c r="Q64" s="15">
        <f t="shared" si="1"/>
        <v>105586599.6772</v>
      </c>
      <c r="R64" s="15">
        <v>0</v>
      </c>
      <c r="S64" s="15">
        <v>97218617</v>
      </c>
      <c r="T64" s="15">
        <v>0</v>
      </c>
      <c r="U64" s="13" t="s">
        <v>50</v>
      </c>
      <c r="V64" s="15">
        <v>0</v>
      </c>
      <c r="W64" s="15">
        <v>7213778.1699999999</v>
      </c>
      <c r="X64" s="13" t="s">
        <v>55</v>
      </c>
      <c r="Y64" s="15">
        <v>1154204.5072000001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53</v>
      </c>
      <c r="AN64" s="13" t="s">
        <v>53</v>
      </c>
      <c r="AO64" s="14" t="s">
        <v>53</v>
      </c>
      <c r="AP64" s="13" t="s">
        <v>53</v>
      </c>
    </row>
    <row r="65" spans="1:42" s="19" customFormat="1" x14ac:dyDescent="0.25">
      <c r="A65" s="16" t="s">
        <v>206</v>
      </c>
      <c r="B65" s="17" t="s">
        <v>209</v>
      </c>
      <c r="C65" s="16" t="s">
        <v>47</v>
      </c>
      <c r="D65" s="16" t="s">
        <v>48</v>
      </c>
      <c r="E65" s="16" t="s">
        <v>49</v>
      </c>
      <c r="F65" s="16" t="s">
        <v>488</v>
      </c>
      <c r="G65" s="16" t="s">
        <v>51</v>
      </c>
      <c r="H65" s="16" t="s">
        <v>210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1"/>
        <v>100509441.21079999</v>
      </c>
      <c r="R65" s="18">
        <v>0</v>
      </c>
      <c r="S65" s="18">
        <v>81309813</v>
      </c>
      <c r="T65" s="18">
        <v>0</v>
      </c>
      <c r="U65" s="16" t="s">
        <v>50</v>
      </c>
      <c r="V65" s="18">
        <v>0</v>
      </c>
      <c r="W65" s="18">
        <f>16344703.63+206700</f>
        <v>16551403.630000001</v>
      </c>
      <c r="X65" s="16" t="s">
        <v>50</v>
      </c>
      <c r="Y65" s="18">
        <f>+W65*0.16</f>
        <v>2648224.5808000001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208</v>
      </c>
      <c r="B66" s="17" t="s">
        <v>209</v>
      </c>
      <c r="C66" s="16" t="s">
        <v>47</v>
      </c>
      <c r="D66" s="16" t="s">
        <v>48</v>
      </c>
      <c r="E66" s="16" t="s">
        <v>49</v>
      </c>
      <c r="F66" s="16" t="s">
        <v>488</v>
      </c>
      <c r="G66" s="16" t="s">
        <v>51</v>
      </c>
      <c r="H66" s="16" t="s">
        <v>212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213</v>
      </c>
      <c r="P66" s="16" t="s">
        <v>214</v>
      </c>
      <c r="Q66" s="18">
        <f t="shared" si="1"/>
        <v>320000</v>
      </c>
      <c r="R66" s="18">
        <v>0</v>
      </c>
      <c r="S66" s="18">
        <v>320000</v>
      </c>
      <c r="T66" s="18">
        <v>0</v>
      </c>
      <c r="U66" s="16" t="s">
        <v>50</v>
      </c>
      <c r="V66" s="18">
        <v>0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16" t="s">
        <v>211</v>
      </c>
      <c r="B67" s="17" t="s">
        <v>209</v>
      </c>
      <c r="C67" s="16" t="s">
        <v>47</v>
      </c>
      <c r="D67" s="16" t="s">
        <v>48</v>
      </c>
      <c r="E67" s="16" t="s">
        <v>49</v>
      </c>
      <c r="F67" s="16" t="s">
        <v>488</v>
      </c>
      <c r="G67" s="16" t="s">
        <v>51</v>
      </c>
      <c r="H67" s="16" t="s">
        <v>216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18">
        <f t="shared" si="1"/>
        <v>153766246.09480006</v>
      </c>
      <c r="R67" s="18">
        <v>0</v>
      </c>
      <c r="S67" s="18">
        <v>107421445.24000004</v>
      </c>
      <c r="T67" s="18">
        <v>0</v>
      </c>
      <c r="U67" s="16" t="s">
        <v>50</v>
      </c>
      <c r="V67" s="18">
        <v>0</v>
      </c>
      <c r="W67" s="18">
        <v>39952414.530000001</v>
      </c>
      <c r="X67" s="16" t="s">
        <v>55</v>
      </c>
      <c r="Y67" s="18">
        <v>6392386.3248000005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x14ac:dyDescent="0.25">
      <c r="A68" s="16" t="s">
        <v>215</v>
      </c>
      <c r="B68" s="14" t="s">
        <v>209</v>
      </c>
      <c r="C68" s="13" t="s">
        <v>47</v>
      </c>
      <c r="D68" s="13" t="s">
        <v>63</v>
      </c>
      <c r="E68" s="13" t="s">
        <v>64</v>
      </c>
      <c r="F68" s="13" t="s">
        <v>508</v>
      </c>
      <c r="G68" s="13" t="s">
        <v>51</v>
      </c>
      <c r="H68" s="13" t="s">
        <v>218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3" t="s">
        <v>53</v>
      </c>
      <c r="O68" s="13" t="s">
        <v>54</v>
      </c>
      <c r="P68" s="13" t="s">
        <v>53</v>
      </c>
      <c r="Q68" s="15">
        <f t="shared" si="1"/>
        <v>79698159.854400009</v>
      </c>
      <c r="R68" s="15">
        <v>0</v>
      </c>
      <c r="S68" s="15">
        <v>48132508.000000007</v>
      </c>
      <c r="T68" s="15">
        <v>0</v>
      </c>
      <c r="U68" s="13" t="s">
        <v>50</v>
      </c>
      <c r="V68" s="15">
        <v>0</v>
      </c>
      <c r="W68" s="15">
        <v>27211768.839999996</v>
      </c>
      <c r="X68" s="13" t="s">
        <v>55</v>
      </c>
      <c r="Y68" s="15">
        <v>4353883.0144000007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53</v>
      </c>
      <c r="AN68" s="13" t="s">
        <v>53</v>
      </c>
      <c r="AO68" s="14" t="s">
        <v>53</v>
      </c>
      <c r="AP68" s="13" t="s">
        <v>53</v>
      </c>
    </row>
    <row r="69" spans="1:42" s="19" customFormat="1" x14ac:dyDescent="0.25">
      <c r="A69" s="16" t="s">
        <v>217</v>
      </c>
      <c r="B69" s="17" t="s">
        <v>209</v>
      </c>
      <c r="C69" s="16" t="s">
        <v>47</v>
      </c>
      <c r="D69" s="16" t="s">
        <v>67</v>
      </c>
      <c r="E69" s="16" t="s">
        <v>68</v>
      </c>
      <c r="F69" s="16" t="s">
        <v>520</v>
      </c>
      <c r="G69" s="16" t="s">
        <v>51</v>
      </c>
      <c r="H69" s="16" t="s">
        <v>220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 t="shared" si="1"/>
        <v>122445153.62920001</v>
      </c>
      <c r="R69" s="18">
        <v>0</v>
      </c>
      <c r="S69" s="18">
        <v>102194314</v>
      </c>
      <c r="T69" s="18">
        <v>0</v>
      </c>
      <c r="U69" s="16" t="s">
        <v>50</v>
      </c>
      <c r="V69" s="18">
        <v>0</v>
      </c>
      <c r="W69" s="18">
        <v>17457620.370000001</v>
      </c>
      <c r="X69" s="16" t="s">
        <v>55</v>
      </c>
      <c r="Y69" s="18">
        <v>2793219.2592000002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219</v>
      </c>
      <c r="B70" s="17" t="s">
        <v>209</v>
      </c>
      <c r="C70" s="16" t="s">
        <v>47</v>
      </c>
      <c r="D70" s="16" t="s">
        <v>67</v>
      </c>
      <c r="E70" s="16" t="s">
        <v>68</v>
      </c>
      <c r="F70" s="16" t="s">
        <v>520</v>
      </c>
      <c r="G70" s="16" t="s">
        <v>51</v>
      </c>
      <c r="H70" s="16" t="s">
        <v>222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223</v>
      </c>
      <c r="P70" s="16" t="s">
        <v>224</v>
      </c>
      <c r="Q70" s="18">
        <f t="shared" si="1"/>
        <v>6154148</v>
      </c>
      <c r="R70" s="18">
        <v>0</v>
      </c>
      <c r="S70" s="18">
        <v>0</v>
      </c>
      <c r="T70" s="18">
        <v>5305300</v>
      </c>
      <c r="U70" s="16" t="s">
        <v>55</v>
      </c>
      <c r="V70" s="18">
        <v>848848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221</v>
      </c>
      <c r="B71" s="17" t="s">
        <v>209</v>
      </c>
      <c r="C71" s="16" t="s">
        <v>47</v>
      </c>
      <c r="D71" s="16" t="s">
        <v>67</v>
      </c>
      <c r="E71" s="16" t="s">
        <v>68</v>
      </c>
      <c r="F71" s="16" t="s">
        <v>520</v>
      </c>
      <c r="G71" s="16" t="s">
        <v>51</v>
      </c>
      <c r="H71" s="16" t="s">
        <v>226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223</v>
      </c>
      <c r="P71" s="16" t="s">
        <v>224</v>
      </c>
      <c r="Q71" s="18">
        <f t="shared" si="1"/>
        <v>6154148</v>
      </c>
      <c r="R71" s="18">
        <v>0</v>
      </c>
      <c r="S71" s="18">
        <v>0</v>
      </c>
      <c r="T71" s="18">
        <v>5305300</v>
      </c>
      <c r="U71" s="16" t="s">
        <v>55</v>
      </c>
      <c r="V71" s="18">
        <v>848848</v>
      </c>
      <c r="W71" s="18">
        <v>0</v>
      </c>
      <c r="X71" s="16" t="s">
        <v>50</v>
      </c>
      <c r="Y71" s="18">
        <v>0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6" t="s">
        <v>225</v>
      </c>
      <c r="B72" s="17" t="s">
        <v>209</v>
      </c>
      <c r="C72" s="16" t="s">
        <v>47</v>
      </c>
      <c r="D72" s="16" t="s">
        <v>67</v>
      </c>
      <c r="E72" s="16" t="s">
        <v>68</v>
      </c>
      <c r="F72" s="16" t="s">
        <v>520</v>
      </c>
      <c r="G72" s="16" t="s">
        <v>51</v>
      </c>
      <c r="H72" s="16" t="s">
        <v>228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18">
        <f t="shared" ref="Q72:Q103" si="2">SUM(S72:AP72)</f>
        <v>158966101.53839999</v>
      </c>
      <c r="R72" s="18">
        <v>0</v>
      </c>
      <c r="S72" s="18">
        <v>105674789.5</v>
      </c>
      <c r="T72" s="18">
        <v>0</v>
      </c>
      <c r="U72" s="16" t="s">
        <v>50</v>
      </c>
      <c r="V72" s="18">
        <v>0</v>
      </c>
      <c r="W72" s="18">
        <v>45940786.240000002</v>
      </c>
      <c r="X72" s="16" t="s">
        <v>55</v>
      </c>
      <c r="Y72" s="18">
        <v>7350525.7983999997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6" t="s">
        <v>227</v>
      </c>
      <c r="B73" s="17" t="s">
        <v>209</v>
      </c>
      <c r="C73" s="16" t="s">
        <v>47</v>
      </c>
      <c r="D73" s="16" t="s">
        <v>67</v>
      </c>
      <c r="E73" s="16" t="s">
        <v>68</v>
      </c>
      <c r="F73" s="16" t="s">
        <v>520</v>
      </c>
      <c r="G73" s="16" t="s">
        <v>110</v>
      </c>
      <c r="H73" s="16" t="s">
        <v>53</v>
      </c>
      <c r="I73" s="18" t="s">
        <v>230</v>
      </c>
      <c r="J73" s="18" t="s">
        <v>53</v>
      </c>
      <c r="K73" s="18" t="s">
        <v>222</v>
      </c>
      <c r="L73" s="18" t="s">
        <v>209</v>
      </c>
      <c r="M73" s="18">
        <v>6154148</v>
      </c>
      <c r="N73" s="16" t="s">
        <v>113</v>
      </c>
      <c r="O73" s="16" t="s">
        <v>223</v>
      </c>
      <c r="P73" s="16" t="s">
        <v>224</v>
      </c>
      <c r="Q73" s="18">
        <f t="shared" si="2"/>
        <v>-6154148</v>
      </c>
      <c r="R73" s="18">
        <v>0</v>
      </c>
      <c r="S73" s="18">
        <v>0</v>
      </c>
      <c r="T73" s="18">
        <v>-5305300</v>
      </c>
      <c r="U73" s="16" t="s">
        <v>55</v>
      </c>
      <c r="V73" s="18">
        <v>-848848</v>
      </c>
      <c r="W73" s="18">
        <v>0</v>
      </c>
      <c r="X73" s="16" t="s">
        <v>50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6" t="s">
        <v>229</v>
      </c>
      <c r="B74" s="17" t="s">
        <v>209</v>
      </c>
      <c r="C74" s="16" t="s">
        <v>47</v>
      </c>
      <c r="D74" s="16" t="s">
        <v>71</v>
      </c>
      <c r="E74" s="16" t="s">
        <v>72</v>
      </c>
      <c r="F74" s="16" t="s">
        <v>496</v>
      </c>
      <c r="G74" s="16" t="s">
        <v>51</v>
      </c>
      <c r="H74" s="16" t="s">
        <v>232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 t="shared" si="2"/>
        <v>26657915.9296</v>
      </c>
      <c r="R74" s="18">
        <v>0</v>
      </c>
      <c r="S74" s="18">
        <f>25184329.64-838850</f>
        <v>24345479.640000001</v>
      </c>
      <c r="T74" s="18">
        <v>0</v>
      </c>
      <c r="U74" s="16" t="s">
        <v>50</v>
      </c>
      <c r="V74" s="18">
        <v>0</v>
      </c>
      <c r="W74" s="18">
        <v>1993479.56</v>
      </c>
      <c r="X74" s="16" t="s">
        <v>50</v>
      </c>
      <c r="Y74" s="18">
        <v>318956.72960000002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6" t="s">
        <v>231</v>
      </c>
      <c r="B75" s="17" t="s">
        <v>209</v>
      </c>
      <c r="C75" s="16" t="s">
        <v>47</v>
      </c>
      <c r="D75" s="16" t="s">
        <v>71</v>
      </c>
      <c r="E75" s="16" t="s">
        <v>72</v>
      </c>
      <c r="F75" s="16" t="s">
        <v>496</v>
      </c>
      <c r="G75" s="16" t="s">
        <v>51</v>
      </c>
      <c r="H75" s="16" t="s">
        <v>234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6" t="s">
        <v>53</v>
      </c>
      <c r="O75" s="16" t="s">
        <v>235</v>
      </c>
      <c r="P75" s="16" t="s">
        <v>236</v>
      </c>
      <c r="Q75" s="18">
        <f t="shared" si="2"/>
        <v>25211089.899999999</v>
      </c>
      <c r="R75" s="18">
        <v>0</v>
      </c>
      <c r="S75" s="18">
        <v>23964275.5</v>
      </c>
      <c r="T75" s="18">
        <v>1074840</v>
      </c>
      <c r="U75" s="16" t="s">
        <v>55</v>
      </c>
      <c r="V75" s="18">
        <v>171974.39999999999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9" customFormat="1" x14ac:dyDescent="0.25">
      <c r="A76" s="16" t="s">
        <v>233</v>
      </c>
      <c r="B76" s="17" t="s">
        <v>209</v>
      </c>
      <c r="C76" s="16" t="s">
        <v>47</v>
      </c>
      <c r="D76" s="16" t="s">
        <v>71</v>
      </c>
      <c r="E76" s="16" t="s">
        <v>72</v>
      </c>
      <c r="F76" s="16" t="s">
        <v>496</v>
      </c>
      <c r="G76" s="16" t="s">
        <v>51</v>
      </c>
      <c r="H76" s="16" t="s">
        <v>535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6" t="s">
        <v>53</v>
      </c>
      <c r="O76" s="16" t="s">
        <v>54</v>
      </c>
      <c r="P76" s="16" t="s">
        <v>53</v>
      </c>
      <c r="Q76" s="18">
        <f t="shared" si="2"/>
        <v>66379143.082799993</v>
      </c>
      <c r="R76" s="18">
        <v>0</v>
      </c>
      <c r="S76" s="18">
        <v>51155009.509999998</v>
      </c>
      <c r="T76" s="18">
        <v>0</v>
      </c>
      <c r="U76" s="16" t="s">
        <v>50</v>
      </c>
      <c r="V76" s="18">
        <v>0</v>
      </c>
      <c r="W76" s="18">
        <f>12917553.08+206700</f>
        <v>13124253.08</v>
      </c>
      <c r="X76" s="16" t="s">
        <v>50</v>
      </c>
      <c r="Y76" s="18">
        <f>+W76*0.16</f>
        <v>2099880.4928000001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6" t="s">
        <v>237</v>
      </c>
      <c r="B77" s="17" t="s">
        <v>209</v>
      </c>
      <c r="C77" s="16" t="s">
        <v>47</v>
      </c>
      <c r="D77" s="16" t="s">
        <v>71</v>
      </c>
      <c r="E77" s="16" t="s">
        <v>72</v>
      </c>
      <c r="F77" s="16" t="s">
        <v>496</v>
      </c>
      <c r="G77" s="16" t="s">
        <v>110</v>
      </c>
      <c r="H77" s="16" t="s">
        <v>53</v>
      </c>
      <c r="I77" s="18" t="s">
        <v>239</v>
      </c>
      <c r="J77" s="18" t="s">
        <v>53</v>
      </c>
      <c r="K77" s="18" t="s">
        <v>240</v>
      </c>
      <c r="L77" s="18" t="s">
        <v>209</v>
      </c>
      <c r="M77" s="18">
        <v>13745536.689999999</v>
      </c>
      <c r="N77" s="16" t="s">
        <v>113</v>
      </c>
      <c r="O77" s="16" t="s">
        <v>241</v>
      </c>
      <c r="P77" s="16" t="s">
        <v>242</v>
      </c>
      <c r="Q77" s="18">
        <f t="shared" si="2"/>
        <v>-887630.01</v>
      </c>
      <c r="R77" s="18">
        <v>0</v>
      </c>
      <c r="S77" s="18">
        <v>-887630.01</v>
      </c>
      <c r="T77" s="18">
        <v>0</v>
      </c>
      <c r="U77" s="16" t="s">
        <v>50</v>
      </c>
      <c r="V77" s="18">
        <v>0</v>
      </c>
      <c r="W77" s="18">
        <v>0</v>
      </c>
      <c r="X77" s="16" t="s">
        <v>50</v>
      </c>
      <c r="Y77" s="18">
        <v>0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x14ac:dyDescent="0.25">
      <c r="A78" s="16" t="s">
        <v>238</v>
      </c>
      <c r="B78" s="14" t="s">
        <v>209</v>
      </c>
      <c r="C78" s="13" t="s">
        <v>47</v>
      </c>
      <c r="D78" s="13" t="s">
        <v>80</v>
      </c>
      <c r="E78" s="13" t="s">
        <v>81</v>
      </c>
      <c r="F78" s="13" t="s">
        <v>551</v>
      </c>
      <c r="G78" s="13" t="s">
        <v>51</v>
      </c>
      <c r="H78" s="13" t="s">
        <v>244</v>
      </c>
      <c r="I78" s="15" t="s">
        <v>53</v>
      </c>
      <c r="J78" s="15" t="s">
        <v>53</v>
      </c>
      <c r="K78" s="15" t="s">
        <v>53</v>
      </c>
      <c r="L78" s="15" t="s">
        <v>53</v>
      </c>
      <c r="M78" s="15">
        <v>0</v>
      </c>
      <c r="N78" s="13" t="s">
        <v>53</v>
      </c>
      <c r="O78" s="13" t="s">
        <v>54</v>
      </c>
      <c r="P78" s="13" t="s">
        <v>53</v>
      </c>
      <c r="Q78" s="15">
        <f t="shared" si="2"/>
        <v>135884271.472</v>
      </c>
      <c r="R78" s="15">
        <v>0</v>
      </c>
      <c r="S78" s="15">
        <v>104122851.8</v>
      </c>
      <c r="T78" s="15">
        <v>0</v>
      </c>
      <c r="U78" s="13" t="s">
        <v>50</v>
      </c>
      <c r="V78" s="15">
        <v>0</v>
      </c>
      <c r="W78" s="15">
        <v>27380534.199999999</v>
      </c>
      <c r="X78" s="13" t="s">
        <v>50</v>
      </c>
      <c r="Y78" s="15">
        <v>4380885.4720000001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53</v>
      </c>
      <c r="AN78" s="13" t="s">
        <v>53</v>
      </c>
      <c r="AO78" s="14" t="s">
        <v>53</v>
      </c>
      <c r="AP78" s="13" t="s">
        <v>53</v>
      </c>
    </row>
    <row r="79" spans="1:42" s="19" customFormat="1" x14ac:dyDescent="0.25">
      <c r="A79" s="16" t="s">
        <v>243</v>
      </c>
      <c r="B79" s="17" t="s">
        <v>246</v>
      </c>
      <c r="C79" s="16" t="s">
        <v>47</v>
      </c>
      <c r="D79" s="16" t="s">
        <v>48</v>
      </c>
      <c r="E79" s="16" t="s">
        <v>49</v>
      </c>
      <c r="F79" s="16" t="s">
        <v>489</v>
      </c>
      <c r="G79" s="16" t="s">
        <v>51</v>
      </c>
      <c r="H79" s="16" t="s">
        <v>247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 t="shared" si="2"/>
        <v>306359118.75599998</v>
      </c>
      <c r="R79" s="18">
        <v>0</v>
      </c>
      <c r="S79" s="18">
        <v>215143641.51999998</v>
      </c>
      <c r="T79" s="18">
        <v>0</v>
      </c>
      <c r="U79" s="16" t="s">
        <v>50</v>
      </c>
      <c r="V79" s="18">
        <v>0</v>
      </c>
      <c r="W79" s="18">
        <f>78215952.1+418080</f>
        <v>78634032.099999994</v>
      </c>
      <c r="X79" s="16" t="s">
        <v>55</v>
      </c>
      <c r="Y79" s="18">
        <f>+W79*0.16</f>
        <v>12581445.136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x14ac:dyDescent="0.25">
      <c r="A80" s="16" t="s">
        <v>245</v>
      </c>
      <c r="B80" s="14" t="s">
        <v>246</v>
      </c>
      <c r="C80" s="13" t="s">
        <v>47</v>
      </c>
      <c r="D80" s="13" t="s">
        <v>63</v>
      </c>
      <c r="E80" s="13" t="s">
        <v>64</v>
      </c>
      <c r="F80" s="13" t="s">
        <v>505</v>
      </c>
      <c r="G80" s="13" t="s">
        <v>51</v>
      </c>
      <c r="H80" s="13" t="s">
        <v>249</v>
      </c>
      <c r="I80" s="15" t="s">
        <v>53</v>
      </c>
      <c r="J80" s="15" t="s">
        <v>53</v>
      </c>
      <c r="K80" s="15" t="s">
        <v>53</v>
      </c>
      <c r="L80" s="15" t="s">
        <v>53</v>
      </c>
      <c r="M80" s="15">
        <v>0</v>
      </c>
      <c r="N80" s="13" t="s">
        <v>53</v>
      </c>
      <c r="O80" s="13" t="s">
        <v>54</v>
      </c>
      <c r="P80" s="13" t="s">
        <v>53</v>
      </c>
      <c r="Q80" s="15">
        <f t="shared" si="2"/>
        <v>212508185.42879999</v>
      </c>
      <c r="R80" s="15">
        <v>0</v>
      </c>
      <c r="S80" s="15">
        <v>144004654.33999997</v>
      </c>
      <c r="T80" s="15">
        <v>0</v>
      </c>
      <c r="U80" s="13" t="s">
        <v>50</v>
      </c>
      <c r="V80" s="15">
        <v>0</v>
      </c>
      <c r="W80" s="15">
        <v>59054768.18</v>
      </c>
      <c r="X80" s="13" t="s">
        <v>50</v>
      </c>
      <c r="Y80" s="15">
        <v>9448762.9087999985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53</v>
      </c>
      <c r="AN80" s="13" t="s">
        <v>53</v>
      </c>
      <c r="AO80" s="14" t="s">
        <v>53</v>
      </c>
      <c r="AP80" s="13" t="s">
        <v>53</v>
      </c>
    </row>
    <row r="81" spans="1:42" s="19" customFormat="1" x14ac:dyDescent="0.25">
      <c r="A81" s="16" t="s">
        <v>248</v>
      </c>
      <c r="B81" s="17" t="s">
        <v>246</v>
      </c>
      <c r="C81" s="16" t="s">
        <v>47</v>
      </c>
      <c r="D81" s="16" t="s">
        <v>67</v>
      </c>
      <c r="E81" s="16" t="s">
        <v>68</v>
      </c>
      <c r="F81" s="16" t="s">
        <v>521</v>
      </c>
      <c r="G81" s="16" t="s">
        <v>51</v>
      </c>
      <c r="H81" s="16" t="s">
        <v>251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54</v>
      </c>
      <c r="P81" s="16" t="s">
        <v>53</v>
      </c>
      <c r="Q81" s="18">
        <f t="shared" si="2"/>
        <v>211559694.09720007</v>
      </c>
      <c r="R81" s="18">
        <v>0</v>
      </c>
      <c r="S81" s="18">
        <v>149386660.02000004</v>
      </c>
      <c r="T81" s="18">
        <v>0</v>
      </c>
      <c r="U81" s="16" t="s">
        <v>50</v>
      </c>
      <c r="V81" s="18">
        <v>0</v>
      </c>
      <c r="W81" s="18">
        <f>53179363.17+418080</f>
        <v>53597443.170000002</v>
      </c>
      <c r="X81" s="16" t="s">
        <v>55</v>
      </c>
      <c r="Y81" s="18">
        <f>+W81*0.16</f>
        <v>8575590.9072000012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16" t="s">
        <v>250</v>
      </c>
      <c r="B82" s="17" t="s">
        <v>246</v>
      </c>
      <c r="C82" s="16" t="s">
        <v>47</v>
      </c>
      <c r="D82" s="16" t="s">
        <v>71</v>
      </c>
      <c r="E82" s="16" t="s">
        <v>72</v>
      </c>
      <c r="F82" s="16" t="s">
        <v>498</v>
      </c>
      <c r="G82" s="16" t="s">
        <v>51</v>
      </c>
      <c r="H82" s="16" t="s">
        <v>536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54</v>
      </c>
      <c r="P82" s="16" t="s">
        <v>53</v>
      </c>
      <c r="Q82" s="18">
        <f t="shared" si="2"/>
        <v>113575576.8996</v>
      </c>
      <c r="R82" s="18">
        <v>0</v>
      </c>
      <c r="S82" s="18">
        <v>99942848.799999997</v>
      </c>
      <c r="T82" s="18">
        <v>0</v>
      </c>
      <c r="U82" s="16" t="s">
        <v>50</v>
      </c>
      <c r="V82" s="18">
        <v>0</v>
      </c>
      <c r="W82" s="18">
        <f>11543311.81+209040</f>
        <v>11752351.810000001</v>
      </c>
      <c r="X82" s="16" t="s">
        <v>50</v>
      </c>
      <c r="Y82" s="18">
        <f>+W82*0.16</f>
        <v>1880376.2896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x14ac:dyDescent="0.25">
      <c r="A83" s="16" t="s">
        <v>252</v>
      </c>
      <c r="B83" s="14" t="s">
        <v>246</v>
      </c>
      <c r="C83" s="13" t="s">
        <v>47</v>
      </c>
      <c r="D83" s="13" t="s">
        <v>80</v>
      </c>
      <c r="E83" s="13" t="s">
        <v>81</v>
      </c>
      <c r="F83" s="13" t="s">
        <v>552</v>
      </c>
      <c r="G83" s="13" t="s">
        <v>51</v>
      </c>
      <c r="H83" s="13" t="s">
        <v>254</v>
      </c>
      <c r="I83" s="15" t="s">
        <v>53</v>
      </c>
      <c r="J83" s="15" t="s">
        <v>53</v>
      </c>
      <c r="K83" s="15" t="s">
        <v>53</v>
      </c>
      <c r="L83" s="15" t="s">
        <v>53</v>
      </c>
      <c r="M83" s="15">
        <v>0</v>
      </c>
      <c r="N83" s="13" t="s">
        <v>53</v>
      </c>
      <c r="O83" s="13" t="s">
        <v>54</v>
      </c>
      <c r="P83" s="13" t="s">
        <v>53</v>
      </c>
      <c r="Q83" s="15">
        <f t="shared" si="2"/>
        <v>297671627.9896</v>
      </c>
      <c r="R83" s="15">
        <v>0</v>
      </c>
      <c r="S83" s="15">
        <v>227007256</v>
      </c>
      <c r="T83" s="15">
        <v>0</v>
      </c>
      <c r="U83" s="13" t="s">
        <v>50</v>
      </c>
      <c r="V83" s="15">
        <v>0</v>
      </c>
      <c r="W83" s="15">
        <f>60499482.06+418080</f>
        <v>60917562.060000002</v>
      </c>
      <c r="X83" s="13" t="s">
        <v>55</v>
      </c>
      <c r="Y83" s="15">
        <f>+W83*0.16</f>
        <v>9746809.9296000004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4" t="s">
        <v>53</v>
      </c>
      <c r="AN83" s="13" t="s">
        <v>53</v>
      </c>
      <c r="AO83" s="14" t="s">
        <v>53</v>
      </c>
      <c r="AP83" s="13" t="s">
        <v>53</v>
      </c>
    </row>
    <row r="84" spans="1:42" s="19" customFormat="1" x14ac:dyDescent="0.25">
      <c r="A84" s="16" t="s">
        <v>253</v>
      </c>
      <c r="B84" s="17" t="s">
        <v>256</v>
      </c>
      <c r="C84" s="16" t="s">
        <v>47</v>
      </c>
      <c r="D84" s="16" t="s">
        <v>48</v>
      </c>
      <c r="E84" s="16" t="s">
        <v>49</v>
      </c>
      <c r="F84" s="16" t="s">
        <v>490</v>
      </c>
      <c r="G84" s="16" t="s">
        <v>51</v>
      </c>
      <c r="H84" s="16" t="s">
        <v>257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54</v>
      </c>
      <c r="P84" s="16" t="s">
        <v>53</v>
      </c>
      <c r="Q84" s="18">
        <f t="shared" si="2"/>
        <v>130052388.70800002</v>
      </c>
      <c r="R84" s="18">
        <v>0</v>
      </c>
      <c r="S84" s="18">
        <v>71207643.880000025</v>
      </c>
      <c r="T84" s="18">
        <v>0</v>
      </c>
      <c r="U84" s="16" t="s">
        <v>50</v>
      </c>
      <c r="V84" s="18">
        <v>0</v>
      </c>
      <c r="W84" s="18">
        <f>50519188.3+209040</f>
        <v>50728228.299999997</v>
      </c>
      <c r="X84" s="16" t="s">
        <v>55</v>
      </c>
      <c r="Y84" s="18">
        <f>+W84*0.16</f>
        <v>8116516.5279999999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255</v>
      </c>
      <c r="B85" s="17" t="s">
        <v>256</v>
      </c>
      <c r="C85" s="16" t="s">
        <v>47</v>
      </c>
      <c r="D85" s="16" t="s">
        <v>48</v>
      </c>
      <c r="E85" s="16" t="s">
        <v>49</v>
      </c>
      <c r="F85" s="16" t="s">
        <v>490</v>
      </c>
      <c r="G85" s="16" t="s">
        <v>51</v>
      </c>
      <c r="H85" s="16" t="s">
        <v>259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260</v>
      </c>
      <c r="P85" s="16" t="s">
        <v>261</v>
      </c>
      <c r="Q85" s="18">
        <f t="shared" si="2"/>
        <v>1790240</v>
      </c>
      <c r="R85" s="18">
        <v>0</v>
      </c>
      <c r="S85" s="18">
        <v>1790240</v>
      </c>
      <c r="T85" s="18">
        <v>0</v>
      </c>
      <c r="U85" s="16" t="s">
        <v>50</v>
      </c>
      <c r="V85" s="18">
        <v>0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258</v>
      </c>
      <c r="B86" s="17" t="s">
        <v>256</v>
      </c>
      <c r="C86" s="16" t="s">
        <v>47</v>
      </c>
      <c r="D86" s="16" t="s">
        <v>48</v>
      </c>
      <c r="E86" s="16" t="s">
        <v>49</v>
      </c>
      <c r="F86" s="16" t="s">
        <v>490</v>
      </c>
      <c r="G86" s="16" t="s">
        <v>51</v>
      </c>
      <c r="H86" s="16" t="s">
        <v>263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54</v>
      </c>
      <c r="P86" s="16" t="s">
        <v>53</v>
      </c>
      <c r="Q86" s="18">
        <f t="shared" si="2"/>
        <v>384931709.95999998</v>
      </c>
      <c r="R86" s="18">
        <v>0</v>
      </c>
      <c r="S86" s="18">
        <v>71681212</v>
      </c>
      <c r="T86" s="18">
        <v>0</v>
      </c>
      <c r="U86" s="16" t="s">
        <v>50</v>
      </c>
      <c r="V86" s="18">
        <v>0</v>
      </c>
      <c r="W86" s="18">
        <f>18217459.88+209040</f>
        <v>18426499.879999999</v>
      </c>
      <c r="X86" s="16" t="s">
        <v>55</v>
      </c>
      <c r="Y86" s="18">
        <f>+W86*16</f>
        <v>294823998.07999998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x14ac:dyDescent="0.25">
      <c r="A87" s="16" t="s">
        <v>262</v>
      </c>
      <c r="B87" s="14" t="s">
        <v>256</v>
      </c>
      <c r="C87" s="13" t="s">
        <v>47</v>
      </c>
      <c r="D87" s="13" t="s">
        <v>63</v>
      </c>
      <c r="E87" s="13" t="s">
        <v>64</v>
      </c>
      <c r="F87" s="13" t="s">
        <v>506</v>
      </c>
      <c r="G87" s="13" t="s">
        <v>51</v>
      </c>
      <c r="H87" s="13" t="s">
        <v>265</v>
      </c>
      <c r="I87" s="15" t="s">
        <v>53</v>
      </c>
      <c r="J87" s="15" t="s">
        <v>53</v>
      </c>
      <c r="K87" s="15" t="s">
        <v>53</v>
      </c>
      <c r="L87" s="15" t="s">
        <v>53</v>
      </c>
      <c r="M87" s="15">
        <v>0</v>
      </c>
      <c r="N87" s="13" t="s">
        <v>53</v>
      </c>
      <c r="O87" s="13" t="s">
        <v>54</v>
      </c>
      <c r="P87" s="13" t="s">
        <v>53</v>
      </c>
      <c r="Q87" s="15">
        <f t="shared" si="2"/>
        <v>145247523.71960005</v>
      </c>
      <c r="R87" s="15">
        <v>0</v>
      </c>
      <c r="S87" s="15">
        <v>109079769.68000004</v>
      </c>
      <c r="T87" s="15">
        <v>0</v>
      </c>
      <c r="U87" s="13" t="s">
        <v>50</v>
      </c>
      <c r="V87" s="15">
        <v>0</v>
      </c>
      <c r="W87" s="15">
        <f>30551978.31+627120</f>
        <v>31179098.309999999</v>
      </c>
      <c r="X87" s="13" t="s">
        <v>50</v>
      </c>
      <c r="Y87" s="15">
        <f>+W87*0.16</f>
        <v>4988655.7296000002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4" t="s">
        <v>53</v>
      </c>
      <c r="AN87" s="13" t="s">
        <v>53</v>
      </c>
      <c r="AO87" s="14" t="s">
        <v>53</v>
      </c>
      <c r="AP87" s="13" t="s">
        <v>53</v>
      </c>
    </row>
    <row r="88" spans="1:42" s="19" customFormat="1" x14ac:dyDescent="0.25">
      <c r="A88" s="16" t="s">
        <v>264</v>
      </c>
      <c r="B88" s="17" t="s">
        <v>256</v>
      </c>
      <c r="C88" s="16" t="s">
        <v>47</v>
      </c>
      <c r="D88" s="16" t="s">
        <v>67</v>
      </c>
      <c r="E88" s="16" t="s">
        <v>68</v>
      </c>
      <c r="F88" s="16" t="s">
        <v>522</v>
      </c>
      <c r="G88" s="16" t="s">
        <v>51</v>
      </c>
      <c r="H88" s="16" t="s">
        <v>267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54</v>
      </c>
      <c r="P88" s="16" t="s">
        <v>53</v>
      </c>
      <c r="Q88" s="18">
        <f t="shared" si="2"/>
        <v>85635093.176400006</v>
      </c>
      <c r="R88" s="18">
        <v>0</v>
      </c>
      <c r="S88" s="18">
        <v>58493650.640000008</v>
      </c>
      <c r="T88" s="18">
        <v>0</v>
      </c>
      <c r="U88" s="16" t="s">
        <v>50</v>
      </c>
      <c r="V88" s="18">
        <v>0</v>
      </c>
      <c r="W88" s="18">
        <v>23397795.289999999</v>
      </c>
      <c r="X88" s="16" t="s">
        <v>55</v>
      </c>
      <c r="Y88" s="18">
        <v>3743647.2464000001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6" t="s">
        <v>266</v>
      </c>
      <c r="B89" s="17" t="s">
        <v>256</v>
      </c>
      <c r="C89" s="16" t="s">
        <v>47</v>
      </c>
      <c r="D89" s="16" t="s">
        <v>67</v>
      </c>
      <c r="E89" s="16" t="s">
        <v>68</v>
      </c>
      <c r="F89" s="16" t="s">
        <v>522</v>
      </c>
      <c r="G89" s="16" t="s">
        <v>51</v>
      </c>
      <c r="H89" s="16" t="s">
        <v>269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58</v>
      </c>
      <c r="P89" s="16" t="s">
        <v>59</v>
      </c>
      <c r="Q89" s="18">
        <f t="shared" si="2"/>
        <v>2833081.6</v>
      </c>
      <c r="R89" s="18">
        <v>0</v>
      </c>
      <c r="S89" s="18">
        <v>184384</v>
      </c>
      <c r="T89" s="18">
        <v>2283360</v>
      </c>
      <c r="U89" s="16" t="s">
        <v>55</v>
      </c>
      <c r="V89" s="18">
        <v>365337.59999999998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6" t="s">
        <v>268</v>
      </c>
      <c r="B90" s="17" t="s">
        <v>256</v>
      </c>
      <c r="C90" s="16" t="s">
        <v>47</v>
      </c>
      <c r="D90" s="16" t="s">
        <v>67</v>
      </c>
      <c r="E90" s="16" t="s">
        <v>68</v>
      </c>
      <c r="F90" s="16" t="s">
        <v>522</v>
      </c>
      <c r="G90" s="16" t="s">
        <v>51</v>
      </c>
      <c r="H90" s="16" t="s">
        <v>271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 t="shared" si="2"/>
        <v>48147732.9652</v>
      </c>
      <c r="R90" s="18">
        <v>0</v>
      </c>
      <c r="S90" s="18">
        <v>40144759.600000001</v>
      </c>
      <c r="T90" s="18">
        <v>0</v>
      </c>
      <c r="U90" s="16" t="s">
        <v>50</v>
      </c>
      <c r="V90" s="18">
        <v>0</v>
      </c>
      <c r="W90" s="18">
        <v>6899114.9699999997</v>
      </c>
      <c r="X90" s="16" t="s">
        <v>55</v>
      </c>
      <c r="Y90" s="18">
        <v>1103858.3952000001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16" t="s">
        <v>270</v>
      </c>
      <c r="B91" s="17" t="s">
        <v>256</v>
      </c>
      <c r="C91" s="16" t="s">
        <v>47</v>
      </c>
      <c r="D91" s="16" t="s">
        <v>71</v>
      </c>
      <c r="E91" s="16" t="s">
        <v>72</v>
      </c>
      <c r="F91" s="16" t="s">
        <v>529</v>
      </c>
      <c r="G91" s="16" t="s">
        <v>51</v>
      </c>
      <c r="H91" s="16" t="s">
        <v>273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54</v>
      </c>
      <c r="P91" s="16" t="s">
        <v>53</v>
      </c>
      <c r="Q91" s="18">
        <f t="shared" si="2"/>
        <v>119632571.55480002</v>
      </c>
      <c r="R91" s="18">
        <v>0</v>
      </c>
      <c r="S91" s="18">
        <v>85079862.640000015</v>
      </c>
      <c r="T91" s="18">
        <v>0</v>
      </c>
      <c r="U91" s="16" t="s">
        <v>50</v>
      </c>
      <c r="V91" s="18">
        <v>0</v>
      </c>
      <c r="W91" s="18">
        <v>29786818.030000001</v>
      </c>
      <c r="X91" s="16" t="s">
        <v>55</v>
      </c>
      <c r="Y91" s="18">
        <v>4765890.884800001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x14ac:dyDescent="0.25">
      <c r="A92" s="16" t="s">
        <v>272</v>
      </c>
      <c r="B92" s="14" t="s">
        <v>256</v>
      </c>
      <c r="C92" s="13" t="s">
        <v>47</v>
      </c>
      <c r="D92" s="13" t="s">
        <v>80</v>
      </c>
      <c r="E92" s="13" t="s">
        <v>81</v>
      </c>
      <c r="F92" s="13" t="s">
        <v>553</v>
      </c>
      <c r="G92" s="13" t="s">
        <v>51</v>
      </c>
      <c r="H92" s="13" t="s">
        <v>275</v>
      </c>
      <c r="I92" s="15" t="s">
        <v>53</v>
      </c>
      <c r="J92" s="15" t="s">
        <v>53</v>
      </c>
      <c r="K92" s="15" t="s">
        <v>53</v>
      </c>
      <c r="L92" s="15" t="s">
        <v>53</v>
      </c>
      <c r="M92" s="15">
        <v>0</v>
      </c>
      <c r="N92" s="13" t="s">
        <v>53</v>
      </c>
      <c r="O92" s="13" t="s">
        <v>54</v>
      </c>
      <c r="P92" s="13" t="s">
        <v>53</v>
      </c>
      <c r="Q92" s="15">
        <f t="shared" si="2"/>
        <v>144851348.46239999</v>
      </c>
      <c r="R92" s="15">
        <v>0</v>
      </c>
      <c r="S92" s="15">
        <v>107372075.99999999</v>
      </c>
      <c r="T92" s="15">
        <v>0</v>
      </c>
      <c r="U92" s="13" t="s">
        <v>50</v>
      </c>
      <c r="V92" s="15">
        <v>0</v>
      </c>
      <c r="W92" s="15">
        <v>32309717.640000001</v>
      </c>
      <c r="X92" s="13" t="s">
        <v>55</v>
      </c>
      <c r="Y92" s="15">
        <v>5169554.8223999999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53</v>
      </c>
      <c r="AN92" s="13" t="s">
        <v>53</v>
      </c>
      <c r="AO92" s="14" t="s">
        <v>53</v>
      </c>
      <c r="AP92" s="13" t="s">
        <v>53</v>
      </c>
    </row>
    <row r="93" spans="1:42" s="19" customFormat="1" x14ac:dyDescent="0.25">
      <c r="A93" s="16" t="s">
        <v>274</v>
      </c>
      <c r="B93" s="17" t="s">
        <v>277</v>
      </c>
      <c r="C93" s="16" t="s">
        <v>47</v>
      </c>
      <c r="D93" s="16" t="s">
        <v>48</v>
      </c>
      <c r="E93" s="16" t="s">
        <v>49</v>
      </c>
      <c r="F93" s="16" t="s">
        <v>491</v>
      </c>
      <c r="G93" s="16" t="s">
        <v>51</v>
      </c>
      <c r="H93" s="16" t="s">
        <v>278</v>
      </c>
      <c r="I93" s="18" t="s">
        <v>53</v>
      </c>
      <c r="J93" s="18" t="s">
        <v>53</v>
      </c>
      <c r="K93" s="18" t="s">
        <v>53</v>
      </c>
      <c r="L93" s="18" t="s">
        <v>53</v>
      </c>
      <c r="M93" s="18">
        <v>0</v>
      </c>
      <c r="N93" s="16" t="s">
        <v>53</v>
      </c>
      <c r="O93" s="16" t="s">
        <v>54</v>
      </c>
      <c r="P93" s="16" t="s">
        <v>53</v>
      </c>
      <c r="Q93" s="18">
        <f t="shared" si="2"/>
        <v>135240351.13</v>
      </c>
      <c r="R93" s="18">
        <v>0</v>
      </c>
      <c r="S93" s="18">
        <v>76877520.239999995</v>
      </c>
      <c r="T93" s="18">
        <v>0</v>
      </c>
      <c r="U93" s="16" t="s">
        <v>50</v>
      </c>
      <c r="V93" s="18">
        <v>0</v>
      </c>
      <c r="W93" s="18">
        <f>49894705.25+418080</f>
        <v>50312785.25</v>
      </c>
      <c r="X93" s="16" t="s">
        <v>50</v>
      </c>
      <c r="Y93" s="18">
        <f>+W93*0.16</f>
        <v>8050045.6400000006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53</v>
      </c>
      <c r="AN93" s="16" t="s">
        <v>53</v>
      </c>
      <c r="AO93" s="17" t="s">
        <v>53</v>
      </c>
      <c r="AP93" s="16" t="s">
        <v>53</v>
      </c>
    </row>
    <row r="94" spans="1:42" s="19" customFormat="1" x14ac:dyDescent="0.25">
      <c r="A94" s="16" t="s">
        <v>276</v>
      </c>
      <c r="B94" s="17" t="s">
        <v>277</v>
      </c>
      <c r="C94" s="16" t="s">
        <v>47</v>
      </c>
      <c r="D94" s="16" t="s">
        <v>63</v>
      </c>
      <c r="E94" s="16" t="s">
        <v>64</v>
      </c>
      <c r="F94" s="16" t="s">
        <v>509</v>
      </c>
      <c r="G94" s="16" t="s">
        <v>51</v>
      </c>
      <c r="H94" s="16" t="s">
        <v>280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281</v>
      </c>
      <c r="P94" s="16" t="s">
        <v>282</v>
      </c>
      <c r="Q94" s="18">
        <f t="shared" si="2"/>
        <v>2735744</v>
      </c>
      <c r="R94" s="18">
        <v>0</v>
      </c>
      <c r="S94" s="18">
        <v>0</v>
      </c>
      <c r="T94" s="18">
        <v>2358400</v>
      </c>
      <c r="U94" s="16" t="s">
        <v>55</v>
      </c>
      <c r="V94" s="18">
        <v>377344</v>
      </c>
      <c r="W94" s="18">
        <v>0</v>
      </c>
      <c r="X94" s="16" t="s">
        <v>50</v>
      </c>
      <c r="Y94" s="18">
        <v>0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19" customFormat="1" x14ac:dyDescent="0.25">
      <c r="A95" s="16" t="s">
        <v>279</v>
      </c>
      <c r="B95" s="17" t="s">
        <v>277</v>
      </c>
      <c r="C95" s="16" t="s">
        <v>47</v>
      </c>
      <c r="D95" s="16" t="s">
        <v>63</v>
      </c>
      <c r="E95" s="16" t="s">
        <v>64</v>
      </c>
      <c r="F95" s="16" t="s">
        <v>509</v>
      </c>
      <c r="G95" s="16" t="s">
        <v>51</v>
      </c>
      <c r="H95" s="16" t="s">
        <v>284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16" t="s">
        <v>53</v>
      </c>
      <c r="O95" s="16" t="s">
        <v>54</v>
      </c>
      <c r="P95" s="16" t="s">
        <v>53</v>
      </c>
      <c r="Q95" s="18">
        <f t="shared" si="2"/>
        <v>136315341.6428</v>
      </c>
      <c r="R95" s="18">
        <v>0</v>
      </c>
      <c r="S95" s="18">
        <v>95472367.080000013</v>
      </c>
      <c r="T95" s="18">
        <v>0</v>
      </c>
      <c r="U95" s="16" t="s">
        <v>50</v>
      </c>
      <c r="V95" s="18">
        <v>0</v>
      </c>
      <c r="W95" s="18">
        <v>35209460.829999998</v>
      </c>
      <c r="X95" s="16" t="s">
        <v>55</v>
      </c>
      <c r="Y95" s="18">
        <v>5633513.7328000003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s="19" customFormat="1" x14ac:dyDescent="0.25">
      <c r="A96" s="16" t="s">
        <v>283</v>
      </c>
      <c r="B96" s="17" t="s">
        <v>277</v>
      </c>
      <c r="C96" s="16" t="s">
        <v>47</v>
      </c>
      <c r="D96" s="16" t="s">
        <v>63</v>
      </c>
      <c r="E96" s="16" t="s">
        <v>64</v>
      </c>
      <c r="F96" s="16" t="s">
        <v>509</v>
      </c>
      <c r="G96" s="16" t="s">
        <v>110</v>
      </c>
      <c r="H96" s="16" t="s">
        <v>53</v>
      </c>
      <c r="I96" s="18" t="s">
        <v>286</v>
      </c>
      <c r="J96" s="18" t="s">
        <v>53</v>
      </c>
      <c r="K96" s="18" t="s">
        <v>287</v>
      </c>
      <c r="L96" s="18" t="s">
        <v>277</v>
      </c>
      <c r="M96" s="18">
        <v>857600</v>
      </c>
      <c r="N96" s="16" t="s">
        <v>113</v>
      </c>
      <c r="O96" s="16" t="s">
        <v>288</v>
      </c>
      <c r="P96" s="16" t="s">
        <v>289</v>
      </c>
      <c r="Q96" s="18">
        <f t="shared" si="2"/>
        <v>-857600</v>
      </c>
      <c r="R96" s="18">
        <v>0</v>
      </c>
      <c r="S96" s="18">
        <v>-857600</v>
      </c>
      <c r="T96" s="18">
        <v>0</v>
      </c>
      <c r="U96" s="16" t="s">
        <v>50</v>
      </c>
      <c r="V96" s="18">
        <v>0</v>
      </c>
      <c r="W96" s="18">
        <v>0</v>
      </c>
      <c r="X96" s="16" t="s">
        <v>50</v>
      </c>
      <c r="Y96" s="18">
        <v>0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9" customFormat="1" x14ac:dyDescent="0.25">
      <c r="A97" s="16" t="s">
        <v>285</v>
      </c>
      <c r="B97" s="17" t="s">
        <v>277</v>
      </c>
      <c r="C97" s="16" t="s">
        <v>47</v>
      </c>
      <c r="D97" s="16" t="s">
        <v>67</v>
      </c>
      <c r="E97" s="16" t="s">
        <v>68</v>
      </c>
      <c r="F97" s="16" t="s">
        <v>523</v>
      </c>
      <c r="G97" s="16" t="s">
        <v>51</v>
      </c>
      <c r="H97" s="16" t="s">
        <v>291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54</v>
      </c>
      <c r="P97" s="16" t="s">
        <v>53</v>
      </c>
      <c r="Q97" s="18">
        <f t="shared" si="2"/>
        <v>62923138.483999997</v>
      </c>
      <c r="R97" s="18">
        <v>0</v>
      </c>
      <c r="S97" s="18">
        <v>47180320.399999999</v>
      </c>
      <c r="T97" s="18">
        <v>0</v>
      </c>
      <c r="U97" s="16" t="s">
        <v>50</v>
      </c>
      <c r="V97" s="18">
        <v>0</v>
      </c>
      <c r="W97" s="18">
        <v>13571394.899999999</v>
      </c>
      <c r="X97" s="16" t="s">
        <v>50</v>
      </c>
      <c r="Y97" s="18">
        <v>2171423.1840000004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16" t="s">
        <v>290</v>
      </c>
      <c r="B98" s="17" t="s">
        <v>277</v>
      </c>
      <c r="C98" s="16" t="s">
        <v>47</v>
      </c>
      <c r="D98" s="16" t="s">
        <v>67</v>
      </c>
      <c r="E98" s="16" t="s">
        <v>68</v>
      </c>
      <c r="F98" s="16" t="s">
        <v>523</v>
      </c>
      <c r="G98" s="16" t="s">
        <v>51</v>
      </c>
      <c r="H98" s="16" t="s">
        <v>293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76</v>
      </c>
      <c r="P98" s="16" t="s">
        <v>77</v>
      </c>
      <c r="Q98" s="18">
        <f t="shared" si="2"/>
        <v>3103537.5520000001</v>
      </c>
      <c r="R98" s="18">
        <v>0</v>
      </c>
      <c r="S98" s="18">
        <v>1847458.0000000002</v>
      </c>
      <c r="T98" s="18">
        <v>1082827.2</v>
      </c>
      <c r="U98" s="16" t="s">
        <v>55</v>
      </c>
      <c r="V98" s="18">
        <v>173252.35200000001</v>
      </c>
      <c r="W98" s="18">
        <v>0</v>
      </c>
      <c r="X98" s="16" t="s">
        <v>50</v>
      </c>
      <c r="Y98" s="18">
        <v>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16" t="s">
        <v>292</v>
      </c>
      <c r="B99" s="17" t="s">
        <v>277</v>
      </c>
      <c r="C99" s="16" t="s">
        <v>47</v>
      </c>
      <c r="D99" s="16" t="s">
        <v>67</v>
      </c>
      <c r="E99" s="16" t="s">
        <v>68</v>
      </c>
      <c r="F99" s="16" t="s">
        <v>523</v>
      </c>
      <c r="G99" s="16" t="s">
        <v>51</v>
      </c>
      <c r="H99" s="16" t="s">
        <v>295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54</v>
      </c>
      <c r="P99" s="16" t="s">
        <v>53</v>
      </c>
      <c r="Q99" s="18">
        <f t="shared" si="2"/>
        <v>16224417.158</v>
      </c>
      <c r="R99" s="18">
        <v>0</v>
      </c>
      <c r="S99" s="18">
        <v>12829039.68</v>
      </c>
      <c r="T99" s="18">
        <v>0</v>
      </c>
      <c r="U99" s="16" t="s">
        <v>50</v>
      </c>
      <c r="V99" s="18">
        <v>0</v>
      </c>
      <c r="W99" s="18">
        <v>2927049.55</v>
      </c>
      <c r="X99" s="16" t="s">
        <v>50</v>
      </c>
      <c r="Y99" s="18">
        <v>468327.92800000001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s="19" customFormat="1" x14ac:dyDescent="0.25">
      <c r="A100" s="16" t="s">
        <v>294</v>
      </c>
      <c r="B100" s="17" t="s">
        <v>277</v>
      </c>
      <c r="C100" s="16" t="s">
        <v>47</v>
      </c>
      <c r="D100" s="16" t="s">
        <v>71</v>
      </c>
      <c r="E100" s="16" t="s">
        <v>72</v>
      </c>
      <c r="F100" s="16" t="s">
        <v>537</v>
      </c>
      <c r="G100" s="16" t="s">
        <v>51</v>
      </c>
      <c r="H100" s="16" t="s">
        <v>297</v>
      </c>
      <c r="I100" s="18" t="s">
        <v>53</v>
      </c>
      <c r="J100" s="18" t="s">
        <v>53</v>
      </c>
      <c r="K100" s="18" t="s">
        <v>53</v>
      </c>
      <c r="L100" s="18" t="s">
        <v>53</v>
      </c>
      <c r="M100" s="18">
        <v>0</v>
      </c>
      <c r="N100" s="16" t="s">
        <v>53</v>
      </c>
      <c r="O100" s="16" t="s">
        <v>54</v>
      </c>
      <c r="P100" s="16" t="s">
        <v>53</v>
      </c>
      <c r="Q100" s="18">
        <f t="shared" si="2"/>
        <v>55801246.727600001</v>
      </c>
      <c r="R100" s="18">
        <v>0</v>
      </c>
      <c r="S100" s="18">
        <v>46174493.600000001</v>
      </c>
      <c r="T100" s="18">
        <v>0</v>
      </c>
      <c r="U100" s="16" t="s">
        <v>50</v>
      </c>
      <c r="V100" s="18">
        <v>0</v>
      </c>
      <c r="W100" s="18">
        <v>8298925.1100000003</v>
      </c>
      <c r="X100" s="16" t="s">
        <v>55</v>
      </c>
      <c r="Y100" s="18">
        <v>1327828.0175999999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x14ac:dyDescent="0.25">
      <c r="A101" s="16" t="s">
        <v>296</v>
      </c>
      <c r="B101" s="14" t="s">
        <v>277</v>
      </c>
      <c r="C101" s="13" t="s">
        <v>47</v>
      </c>
      <c r="D101" s="13" t="s">
        <v>80</v>
      </c>
      <c r="E101" s="13" t="s">
        <v>81</v>
      </c>
      <c r="F101" s="13" t="s">
        <v>554</v>
      </c>
      <c r="G101" s="13" t="s">
        <v>51</v>
      </c>
      <c r="H101" s="13" t="s">
        <v>299</v>
      </c>
      <c r="I101" s="15" t="s">
        <v>53</v>
      </c>
      <c r="J101" s="15" t="s">
        <v>53</v>
      </c>
      <c r="K101" s="15" t="s">
        <v>53</v>
      </c>
      <c r="L101" s="15" t="s">
        <v>53</v>
      </c>
      <c r="M101" s="15">
        <v>0</v>
      </c>
      <c r="N101" s="13" t="s">
        <v>53</v>
      </c>
      <c r="O101" s="13" t="s">
        <v>54</v>
      </c>
      <c r="P101" s="13" t="s">
        <v>53</v>
      </c>
      <c r="Q101" s="15">
        <f t="shared" si="2"/>
        <v>73509454.312800005</v>
      </c>
      <c r="R101" s="15">
        <v>0</v>
      </c>
      <c r="S101" s="15">
        <v>57959736</v>
      </c>
      <c r="T101" s="15">
        <v>0</v>
      </c>
      <c r="U101" s="13" t="s">
        <v>50</v>
      </c>
      <c r="V101" s="15">
        <v>0</v>
      </c>
      <c r="W101" s="15">
        <v>13404929.58</v>
      </c>
      <c r="X101" s="13" t="s">
        <v>55</v>
      </c>
      <c r="Y101" s="15">
        <v>2144788.7328000003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s="19" customFormat="1" x14ac:dyDescent="0.25">
      <c r="A102" s="16" t="s">
        <v>298</v>
      </c>
      <c r="B102" s="17" t="s">
        <v>301</v>
      </c>
      <c r="C102" s="16" t="s">
        <v>47</v>
      </c>
      <c r="D102" s="16" t="s">
        <v>48</v>
      </c>
      <c r="E102" s="16" t="s">
        <v>49</v>
      </c>
      <c r="F102" s="16" t="s">
        <v>492</v>
      </c>
      <c r="G102" s="16" t="s">
        <v>51</v>
      </c>
      <c r="H102" s="16" t="s">
        <v>302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54</v>
      </c>
      <c r="P102" s="16" t="s">
        <v>53</v>
      </c>
      <c r="Q102" s="18">
        <f t="shared" si="2"/>
        <v>127652760.35479997</v>
      </c>
      <c r="R102" s="18">
        <v>0</v>
      </c>
      <c r="S102" s="18">
        <v>98749294.649999976</v>
      </c>
      <c r="T102" s="18">
        <v>0</v>
      </c>
      <c r="U102" s="16" t="s">
        <v>50</v>
      </c>
      <c r="V102" s="18">
        <v>0</v>
      </c>
      <c r="W102" s="18">
        <v>24916780.780000001</v>
      </c>
      <c r="X102" s="16" t="s">
        <v>50</v>
      </c>
      <c r="Y102" s="18">
        <v>3986684.9248000002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9" customFormat="1" x14ac:dyDescent="0.25">
      <c r="A103" s="16" t="s">
        <v>300</v>
      </c>
      <c r="B103" s="17" t="s">
        <v>301</v>
      </c>
      <c r="C103" s="16" t="s">
        <v>47</v>
      </c>
      <c r="D103" s="16" t="s">
        <v>63</v>
      </c>
      <c r="E103" s="16" t="s">
        <v>64</v>
      </c>
      <c r="F103" s="16" t="s">
        <v>507</v>
      </c>
      <c r="G103" s="16" t="s">
        <v>51</v>
      </c>
      <c r="H103" s="16" t="s">
        <v>304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16" t="s">
        <v>53</v>
      </c>
      <c r="O103" s="16" t="s">
        <v>54</v>
      </c>
      <c r="P103" s="16" t="s">
        <v>53</v>
      </c>
      <c r="Q103" s="18">
        <f t="shared" si="2"/>
        <v>40784788.935800001</v>
      </c>
      <c r="R103" s="18">
        <v>0</v>
      </c>
      <c r="S103" s="18">
        <v>32731165.725000005</v>
      </c>
      <c r="T103" s="18">
        <v>0</v>
      </c>
      <c r="U103" s="16" t="s">
        <v>50</v>
      </c>
      <c r="V103" s="18">
        <v>0</v>
      </c>
      <c r="W103" s="18">
        <v>6942778.6299999999</v>
      </c>
      <c r="X103" s="16" t="s">
        <v>50</v>
      </c>
      <c r="Y103" s="18">
        <v>1110844.5808000001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16" t="s">
        <v>303</v>
      </c>
      <c r="B104" s="17" t="s">
        <v>301</v>
      </c>
      <c r="C104" s="16" t="s">
        <v>47</v>
      </c>
      <c r="D104" s="16" t="s">
        <v>63</v>
      </c>
      <c r="E104" s="16" t="s">
        <v>64</v>
      </c>
      <c r="F104" s="16" t="s">
        <v>507</v>
      </c>
      <c r="G104" s="16" t="s">
        <v>51</v>
      </c>
      <c r="H104" s="16" t="s">
        <v>306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307</v>
      </c>
      <c r="P104" s="16" t="s">
        <v>308</v>
      </c>
      <c r="Q104" s="18">
        <f t="shared" ref="Q104:Q135" si="3">SUM(S104:AP104)</f>
        <v>10701856.890000001</v>
      </c>
      <c r="R104" s="18">
        <v>0</v>
      </c>
      <c r="S104" s="18">
        <v>7934846.25</v>
      </c>
      <c r="T104" s="18">
        <v>2385354</v>
      </c>
      <c r="U104" s="16" t="s">
        <v>55</v>
      </c>
      <c r="V104" s="18">
        <v>381656.64</v>
      </c>
      <c r="W104" s="18">
        <v>0</v>
      </c>
      <c r="X104" s="16" t="s">
        <v>50</v>
      </c>
      <c r="Y104" s="18">
        <v>0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16" t="s">
        <v>305</v>
      </c>
      <c r="B105" s="17" t="s">
        <v>301</v>
      </c>
      <c r="C105" s="16" t="s">
        <v>47</v>
      </c>
      <c r="D105" s="16" t="s">
        <v>63</v>
      </c>
      <c r="E105" s="16" t="s">
        <v>64</v>
      </c>
      <c r="F105" s="16" t="s">
        <v>507</v>
      </c>
      <c r="G105" s="16" t="s">
        <v>51</v>
      </c>
      <c r="H105" s="16" t="s">
        <v>310</v>
      </c>
      <c r="I105" s="18" t="s">
        <v>53</v>
      </c>
      <c r="J105" s="18" t="s">
        <v>53</v>
      </c>
      <c r="K105" s="18" t="s">
        <v>53</v>
      </c>
      <c r="L105" s="18" t="s">
        <v>53</v>
      </c>
      <c r="M105" s="18">
        <v>0</v>
      </c>
      <c r="N105" s="16" t="s">
        <v>53</v>
      </c>
      <c r="O105" s="16" t="s">
        <v>54</v>
      </c>
      <c r="P105" s="16" t="s">
        <v>53</v>
      </c>
      <c r="Q105" s="18">
        <f t="shared" si="3"/>
        <v>150595406.48619995</v>
      </c>
      <c r="R105" s="18">
        <v>0</v>
      </c>
      <c r="S105" s="18">
        <v>106524300.84999996</v>
      </c>
      <c r="T105" s="18">
        <v>0</v>
      </c>
      <c r="U105" s="16" t="s">
        <v>50</v>
      </c>
      <c r="V105" s="18">
        <v>0</v>
      </c>
      <c r="W105" s="18">
        <f>37782902.445+209430</f>
        <v>37992332.445</v>
      </c>
      <c r="X105" s="16" t="s">
        <v>55</v>
      </c>
      <c r="Y105" s="18">
        <f>+W105*0.16</f>
        <v>6078773.1912000002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s="19" customFormat="1" x14ac:dyDescent="0.25">
      <c r="A106" s="16" t="s">
        <v>309</v>
      </c>
      <c r="B106" s="17" t="s">
        <v>301</v>
      </c>
      <c r="C106" s="16" t="s">
        <v>47</v>
      </c>
      <c r="D106" s="16" t="s">
        <v>67</v>
      </c>
      <c r="E106" s="16" t="s">
        <v>68</v>
      </c>
      <c r="F106" s="16" t="s">
        <v>524</v>
      </c>
      <c r="G106" s="16" t="s">
        <v>51</v>
      </c>
      <c r="H106" s="16" t="s">
        <v>312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54</v>
      </c>
      <c r="P106" s="16" t="s">
        <v>53</v>
      </c>
      <c r="Q106" s="18">
        <f t="shared" si="3"/>
        <v>120618141.54339999</v>
      </c>
      <c r="R106" s="18">
        <v>0</v>
      </c>
      <c r="S106" s="18">
        <v>99061497.024999991</v>
      </c>
      <c r="T106" s="18">
        <v>0</v>
      </c>
      <c r="U106" s="16" t="s">
        <v>50</v>
      </c>
      <c r="V106" s="18">
        <v>0</v>
      </c>
      <c r="W106" s="18">
        <v>18583314.239999998</v>
      </c>
      <c r="X106" s="16" t="s">
        <v>50</v>
      </c>
      <c r="Y106" s="18">
        <v>2973330.2783999997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s="19" customFormat="1" x14ac:dyDescent="0.25">
      <c r="A107" s="16" t="s">
        <v>311</v>
      </c>
      <c r="B107" s="17" t="s">
        <v>301</v>
      </c>
      <c r="C107" s="16" t="s">
        <v>47</v>
      </c>
      <c r="D107" s="16" t="s">
        <v>67</v>
      </c>
      <c r="E107" s="16" t="s">
        <v>68</v>
      </c>
      <c r="F107" s="16" t="s">
        <v>524</v>
      </c>
      <c r="G107" s="16" t="s">
        <v>110</v>
      </c>
      <c r="H107" s="16" t="s">
        <v>53</v>
      </c>
      <c r="I107" s="18" t="s">
        <v>314</v>
      </c>
      <c r="J107" s="18" t="s">
        <v>53</v>
      </c>
      <c r="K107" s="18" t="s">
        <v>315</v>
      </c>
      <c r="L107" s="18" t="s">
        <v>277</v>
      </c>
      <c r="M107" s="18">
        <v>5013156.49</v>
      </c>
      <c r="N107" s="16" t="s">
        <v>113</v>
      </c>
      <c r="O107" s="16" t="s">
        <v>316</v>
      </c>
      <c r="P107" s="16" t="s">
        <v>317</v>
      </c>
      <c r="Q107" s="18">
        <f t="shared" si="3"/>
        <v>-1159368</v>
      </c>
      <c r="R107" s="18">
        <v>0</v>
      </c>
      <c r="S107" s="18">
        <v>-1159368</v>
      </c>
      <c r="T107" s="18">
        <v>0</v>
      </c>
      <c r="U107" s="16" t="s">
        <v>50</v>
      </c>
      <c r="V107" s="18">
        <v>0</v>
      </c>
      <c r="W107" s="18">
        <v>0</v>
      </c>
      <c r="X107" s="16" t="s">
        <v>50</v>
      </c>
      <c r="Y107" s="18">
        <v>0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53</v>
      </c>
      <c r="AN107" s="16" t="s">
        <v>53</v>
      </c>
      <c r="AO107" s="17" t="s">
        <v>53</v>
      </c>
      <c r="AP107" s="16" t="s">
        <v>53</v>
      </c>
    </row>
    <row r="108" spans="1:42" s="19" customFormat="1" x14ac:dyDescent="0.25">
      <c r="A108" s="16" t="s">
        <v>313</v>
      </c>
      <c r="B108" s="17" t="s">
        <v>301</v>
      </c>
      <c r="C108" s="16" t="s">
        <v>47</v>
      </c>
      <c r="D108" s="16" t="s">
        <v>71</v>
      </c>
      <c r="E108" s="16" t="s">
        <v>72</v>
      </c>
      <c r="F108" s="16" t="s">
        <v>538</v>
      </c>
      <c r="G108" s="16" t="s">
        <v>51</v>
      </c>
      <c r="H108" s="16" t="s">
        <v>319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54</v>
      </c>
      <c r="P108" s="16" t="s">
        <v>53</v>
      </c>
      <c r="Q108" s="18">
        <f t="shared" si="3"/>
        <v>68321420.199200004</v>
      </c>
      <c r="R108" s="18">
        <v>0</v>
      </c>
      <c r="S108" s="18">
        <v>42252084.370000012</v>
      </c>
      <c r="T108" s="18">
        <v>0</v>
      </c>
      <c r="U108" s="16" t="s">
        <v>50</v>
      </c>
      <c r="V108" s="18">
        <v>0</v>
      </c>
      <c r="W108" s="18">
        <v>22473565.369999997</v>
      </c>
      <c r="X108" s="16" t="s">
        <v>55</v>
      </c>
      <c r="Y108" s="18">
        <v>3595770.4591999999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19" customFormat="1" x14ac:dyDescent="0.25">
      <c r="A109" s="16" t="s">
        <v>318</v>
      </c>
      <c r="B109" s="17" t="s">
        <v>301</v>
      </c>
      <c r="C109" s="16" t="s">
        <v>47</v>
      </c>
      <c r="D109" s="16" t="s">
        <v>71</v>
      </c>
      <c r="E109" s="16" t="s">
        <v>72</v>
      </c>
      <c r="F109" s="16" t="s">
        <v>538</v>
      </c>
      <c r="G109" s="16" t="s">
        <v>51</v>
      </c>
      <c r="H109" s="16" t="s">
        <v>321</v>
      </c>
      <c r="I109" s="18" t="s">
        <v>53</v>
      </c>
      <c r="J109" s="18" t="s">
        <v>53</v>
      </c>
      <c r="K109" s="18" t="s">
        <v>53</v>
      </c>
      <c r="L109" s="18" t="s">
        <v>53</v>
      </c>
      <c r="M109" s="18">
        <v>0</v>
      </c>
      <c r="N109" s="16" t="s">
        <v>53</v>
      </c>
      <c r="O109" s="16" t="s">
        <v>322</v>
      </c>
      <c r="P109" s="16" t="s">
        <v>323</v>
      </c>
      <c r="Q109" s="18">
        <f t="shared" si="3"/>
        <v>2915265.6</v>
      </c>
      <c r="R109" s="18">
        <v>0</v>
      </c>
      <c r="S109" s="18">
        <v>0</v>
      </c>
      <c r="T109" s="18">
        <v>2513160</v>
      </c>
      <c r="U109" s="16" t="s">
        <v>55</v>
      </c>
      <c r="V109" s="18">
        <v>402105.59999999998</v>
      </c>
      <c r="W109" s="18">
        <v>0</v>
      </c>
      <c r="X109" s="16" t="s">
        <v>50</v>
      </c>
      <c r="Y109" s="18">
        <v>0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s="19" customFormat="1" x14ac:dyDescent="0.25">
      <c r="A110" s="16" t="s">
        <v>320</v>
      </c>
      <c r="B110" s="17" t="s">
        <v>301</v>
      </c>
      <c r="C110" s="16" t="s">
        <v>47</v>
      </c>
      <c r="D110" s="16" t="s">
        <v>71</v>
      </c>
      <c r="E110" s="16" t="s">
        <v>72</v>
      </c>
      <c r="F110" s="16" t="s">
        <v>538</v>
      </c>
      <c r="G110" s="16" t="s">
        <v>51</v>
      </c>
      <c r="H110" s="16" t="s">
        <v>325</v>
      </c>
      <c r="I110" s="18" t="s">
        <v>53</v>
      </c>
      <c r="J110" s="18" t="s">
        <v>53</v>
      </c>
      <c r="K110" s="18" t="s">
        <v>53</v>
      </c>
      <c r="L110" s="18" t="s">
        <v>53</v>
      </c>
      <c r="M110" s="18">
        <v>0</v>
      </c>
      <c r="N110" s="16" t="s">
        <v>53</v>
      </c>
      <c r="O110" s="16" t="s">
        <v>54</v>
      </c>
      <c r="P110" s="16" t="s">
        <v>53</v>
      </c>
      <c r="Q110" s="18">
        <f t="shared" si="3"/>
        <v>59417297.614799991</v>
      </c>
      <c r="R110" s="18">
        <v>0</v>
      </c>
      <c r="S110" s="18">
        <v>37160642.349999994</v>
      </c>
      <c r="T110" s="18">
        <v>0</v>
      </c>
      <c r="U110" s="16" t="s">
        <v>50</v>
      </c>
      <c r="V110" s="18">
        <v>0</v>
      </c>
      <c r="W110" s="18">
        <v>19186771.780000001</v>
      </c>
      <c r="X110" s="16" t="s">
        <v>55</v>
      </c>
      <c r="Y110" s="18">
        <v>3069883.4847999997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53</v>
      </c>
      <c r="AN110" s="16" t="s">
        <v>53</v>
      </c>
      <c r="AO110" s="17" t="s">
        <v>53</v>
      </c>
      <c r="AP110" s="16" t="s">
        <v>53</v>
      </c>
    </row>
    <row r="111" spans="1:42" x14ac:dyDescent="0.25">
      <c r="A111" s="16" t="s">
        <v>324</v>
      </c>
      <c r="B111" s="14" t="s">
        <v>301</v>
      </c>
      <c r="C111" s="13" t="s">
        <v>47</v>
      </c>
      <c r="D111" s="13" t="s">
        <v>80</v>
      </c>
      <c r="E111" s="13" t="s">
        <v>81</v>
      </c>
      <c r="F111" s="13" t="s">
        <v>555</v>
      </c>
      <c r="G111" s="13" t="s">
        <v>51</v>
      </c>
      <c r="H111" s="13" t="s">
        <v>327</v>
      </c>
      <c r="I111" s="15" t="s">
        <v>53</v>
      </c>
      <c r="J111" s="15" t="s">
        <v>53</v>
      </c>
      <c r="K111" s="15" t="s">
        <v>53</v>
      </c>
      <c r="L111" s="15" t="s">
        <v>53</v>
      </c>
      <c r="M111" s="15">
        <v>0</v>
      </c>
      <c r="N111" s="13" t="s">
        <v>53</v>
      </c>
      <c r="O111" s="13" t="s">
        <v>54</v>
      </c>
      <c r="P111" s="13" t="s">
        <v>53</v>
      </c>
      <c r="Q111" s="15">
        <f t="shared" si="3"/>
        <v>67647204.260000005</v>
      </c>
      <c r="R111" s="15">
        <v>0</v>
      </c>
      <c r="S111" s="15">
        <v>46200438.700000003</v>
      </c>
      <c r="T111" s="15">
        <v>0</v>
      </c>
      <c r="U111" s="13" t="s">
        <v>50</v>
      </c>
      <c r="V111" s="15">
        <v>0</v>
      </c>
      <c r="W111" s="15">
        <v>18488591</v>
      </c>
      <c r="X111" s="13" t="s">
        <v>55</v>
      </c>
      <c r="Y111" s="15">
        <v>2958174.5599999996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53</v>
      </c>
      <c r="AN111" s="13" t="s">
        <v>53</v>
      </c>
      <c r="AO111" s="14" t="s">
        <v>53</v>
      </c>
      <c r="AP111" s="13" t="s">
        <v>53</v>
      </c>
    </row>
    <row r="112" spans="1:42" s="19" customFormat="1" x14ac:dyDescent="0.25">
      <c r="A112" s="16" t="s">
        <v>326</v>
      </c>
      <c r="B112" s="17" t="s">
        <v>329</v>
      </c>
      <c r="C112" s="16" t="s">
        <v>47</v>
      </c>
      <c r="D112" s="16" t="s">
        <v>48</v>
      </c>
      <c r="E112" s="16" t="s">
        <v>49</v>
      </c>
      <c r="F112" s="16" t="s">
        <v>493</v>
      </c>
      <c r="G112" s="16" t="s">
        <v>51</v>
      </c>
      <c r="H112" s="16" t="s">
        <v>330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16" t="s">
        <v>53</v>
      </c>
      <c r="O112" s="16" t="s">
        <v>54</v>
      </c>
      <c r="P112" s="16" t="s">
        <v>53</v>
      </c>
      <c r="Q112" s="18">
        <f t="shared" si="3"/>
        <v>63496929.167199999</v>
      </c>
      <c r="R112" s="18">
        <v>0</v>
      </c>
      <c r="S112" s="18">
        <v>51377193</v>
      </c>
      <c r="T112" s="18">
        <v>0</v>
      </c>
      <c r="U112" s="16" t="s">
        <v>50</v>
      </c>
      <c r="V112" s="18">
        <v>0</v>
      </c>
      <c r="W112" s="18">
        <v>10448048.42</v>
      </c>
      <c r="X112" s="16" t="s">
        <v>50</v>
      </c>
      <c r="Y112" s="18">
        <v>1671687.7471999999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53</v>
      </c>
      <c r="AN112" s="16" t="s">
        <v>53</v>
      </c>
      <c r="AO112" s="17" t="s">
        <v>53</v>
      </c>
      <c r="AP112" s="16" t="s">
        <v>53</v>
      </c>
    </row>
    <row r="113" spans="1:42" s="19" customFormat="1" x14ac:dyDescent="0.25">
      <c r="A113" s="16" t="s">
        <v>328</v>
      </c>
      <c r="B113" s="17" t="s">
        <v>329</v>
      </c>
      <c r="C113" s="16" t="s">
        <v>47</v>
      </c>
      <c r="D113" s="16" t="s">
        <v>48</v>
      </c>
      <c r="E113" s="16" t="s">
        <v>49</v>
      </c>
      <c r="F113" s="16" t="s">
        <v>493</v>
      </c>
      <c r="G113" s="16" t="s">
        <v>51</v>
      </c>
      <c r="H113" s="16" t="s">
        <v>332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16" t="s">
        <v>53</v>
      </c>
      <c r="O113" s="16" t="s">
        <v>307</v>
      </c>
      <c r="P113" s="16" t="s">
        <v>308</v>
      </c>
      <c r="Q113" s="18">
        <f t="shared" si="3"/>
        <v>32958434.592</v>
      </c>
      <c r="R113" s="18">
        <v>0</v>
      </c>
      <c r="S113" s="18">
        <v>6386319</v>
      </c>
      <c r="T113" s="18">
        <v>22906996.199999999</v>
      </c>
      <c r="U113" s="16" t="s">
        <v>55</v>
      </c>
      <c r="V113" s="18">
        <v>3665119.392</v>
      </c>
      <c r="W113" s="18">
        <v>0</v>
      </c>
      <c r="X113" s="16" t="s">
        <v>50</v>
      </c>
      <c r="Y113" s="18">
        <v>0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s="19" customFormat="1" x14ac:dyDescent="0.25">
      <c r="A114" s="16" t="s">
        <v>331</v>
      </c>
      <c r="B114" s="17" t="s">
        <v>329</v>
      </c>
      <c r="C114" s="16" t="s">
        <v>47</v>
      </c>
      <c r="D114" s="16" t="s">
        <v>48</v>
      </c>
      <c r="E114" s="16" t="s">
        <v>49</v>
      </c>
      <c r="F114" s="16" t="s">
        <v>493</v>
      </c>
      <c r="G114" s="16" t="s">
        <v>51</v>
      </c>
      <c r="H114" s="16" t="s">
        <v>334</v>
      </c>
      <c r="I114" s="18" t="s">
        <v>53</v>
      </c>
      <c r="J114" s="18" t="s">
        <v>53</v>
      </c>
      <c r="K114" s="18" t="s">
        <v>53</v>
      </c>
      <c r="L114" s="18" t="s">
        <v>53</v>
      </c>
      <c r="M114" s="18">
        <v>0</v>
      </c>
      <c r="N114" s="16" t="s">
        <v>53</v>
      </c>
      <c r="O114" s="16" t="s">
        <v>54</v>
      </c>
      <c r="P114" s="16" t="s">
        <v>53</v>
      </c>
      <c r="Q114" s="18">
        <f t="shared" si="3"/>
        <v>51668592</v>
      </c>
      <c r="R114" s="18">
        <v>0</v>
      </c>
      <c r="S114" s="18">
        <v>38175240</v>
      </c>
      <c r="T114" s="18">
        <v>0</v>
      </c>
      <c r="U114" s="16" t="s">
        <v>50</v>
      </c>
      <c r="V114" s="18">
        <v>0</v>
      </c>
      <c r="W114" s="18">
        <v>11632200</v>
      </c>
      <c r="X114" s="16" t="s">
        <v>50</v>
      </c>
      <c r="Y114" s="18">
        <v>1861152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53</v>
      </c>
      <c r="AN114" s="16" t="s">
        <v>53</v>
      </c>
      <c r="AO114" s="17" t="s">
        <v>53</v>
      </c>
      <c r="AP114" s="16" t="s">
        <v>53</v>
      </c>
    </row>
    <row r="115" spans="1:42" s="19" customFormat="1" x14ac:dyDescent="0.25">
      <c r="A115" s="16" t="s">
        <v>333</v>
      </c>
      <c r="B115" s="17" t="s">
        <v>329</v>
      </c>
      <c r="C115" s="16" t="s">
        <v>47</v>
      </c>
      <c r="D115" s="16" t="s">
        <v>48</v>
      </c>
      <c r="E115" s="16" t="s">
        <v>49</v>
      </c>
      <c r="F115" s="16" t="s">
        <v>493</v>
      </c>
      <c r="G115" s="16" t="s">
        <v>110</v>
      </c>
      <c r="H115" s="16" t="s">
        <v>53</v>
      </c>
      <c r="I115" s="18" t="s">
        <v>336</v>
      </c>
      <c r="J115" s="18" t="s">
        <v>53</v>
      </c>
      <c r="K115" s="18" t="s">
        <v>337</v>
      </c>
      <c r="L115" s="18" t="s">
        <v>301</v>
      </c>
      <c r="M115" s="18">
        <v>16891736.68</v>
      </c>
      <c r="N115" s="16" t="s">
        <v>113</v>
      </c>
      <c r="O115" s="16" t="s">
        <v>338</v>
      </c>
      <c r="P115" s="16" t="s">
        <v>339</v>
      </c>
      <c r="Q115" s="18">
        <f t="shared" si="3"/>
        <v>-1033725</v>
      </c>
      <c r="R115" s="18">
        <v>0</v>
      </c>
      <c r="S115" s="18">
        <v>-1033725</v>
      </c>
      <c r="T115" s="18">
        <v>0</v>
      </c>
      <c r="U115" s="16" t="s">
        <v>50</v>
      </c>
      <c r="V115" s="18">
        <v>0</v>
      </c>
      <c r="W115" s="18">
        <v>0</v>
      </c>
      <c r="X115" s="16" t="s">
        <v>50</v>
      </c>
      <c r="Y115" s="18">
        <v>0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53</v>
      </c>
      <c r="AN115" s="16" t="s">
        <v>53</v>
      </c>
      <c r="AO115" s="17" t="s">
        <v>53</v>
      </c>
      <c r="AP115" s="16" t="s">
        <v>53</v>
      </c>
    </row>
    <row r="116" spans="1:42" s="19" customFormat="1" x14ac:dyDescent="0.25">
      <c r="A116" s="16" t="s">
        <v>335</v>
      </c>
      <c r="B116" s="17" t="s">
        <v>329</v>
      </c>
      <c r="C116" s="16" t="s">
        <v>47</v>
      </c>
      <c r="D116" s="16" t="s">
        <v>63</v>
      </c>
      <c r="E116" s="16" t="s">
        <v>64</v>
      </c>
      <c r="F116" s="16" t="s">
        <v>511</v>
      </c>
      <c r="G116" s="16" t="s">
        <v>51</v>
      </c>
      <c r="H116" s="16" t="s">
        <v>341</v>
      </c>
      <c r="I116" s="18" t="s">
        <v>53</v>
      </c>
      <c r="J116" s="18" t="s">
        <v>53</v>
      </c>
      <c r="K116" s="18" t="s">
        <v>53</v>
      </c>
      <c r="L116" s="18" t="s">
        <v>53</v>
      </c>
      <c r="M116" s="18">
        <v>0</v>
      </c>
      <c r="N116" s="16" t="s">
        <v>53</v>
      </c>
      <c r="O116" s="16" t="s">
        <v>54</v>
      </c>
      <c r="P116" s="16" t="s">
        <v>53</v>
      </c>
      <c r="Q116" s="18">
        <f t="shared" si="3"/>
        <v>139082301.73680001</v>
      </c>
      <c r="R116" s="18">
        <v>0</v>
      </c>
      <c r="S116" s="18">
        <v>85739577.640000001</v>
      </c>
      <c r="T116" s="18">
        <v>0</v>
      </c>
      <c r="U116" s="16" t="s">
        <v>50</v>
      </c>
      <c r="V116" s="18">
        <v>0</v>
      </c>
      <c r="W116" s="18">
        <v>45985106.980000004</v>
      </c>
      <c r="X116" s="16" t="s">
        <v>50</v>
      </c>
      <c r="Y116" s="18">
        <v>7357617.1168000018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53</v>
      </c>
      <c r="AN116" s="16" t="s">
        <v>53</v>
      </c>
      <c r="AO116" s="17" t="s">
        <v>53</v>
      </c>
      <c r="AP116" s="16" t="s">
        <v>53</v>
      </c>
    </row>
    <row r="117" spans="1:42" s="19" customFormat="1" x14ac:dyDescent="0.25">
      <c r="A117" s="16" t="s">
        <v>340</v>
      </c>
      <c r="B117" s="17" t="s">
        <v>329</v>
      </c>
      <c r="C117" s="16" t="s">
        <v>47</v>
      </c>
      <c r="D117" s="16" t="s">
        <v>63</v>
      </c>
      <c r="E117" s="16" t="s">
        <v>64</v>
      </c>
      <c r="F117" s="16" t="s">
        <v>511</v>
      </c>
      <c r="G117" s="16" t="s">
        <v>51</v>
      </c>
      <c r="H117" s="16" t="s">
        <v>343</v>
      </c>
      <c r="I117" s="18" t="s">
        <v>53</v>
      </c>
      <c r="J117" s="18" t="s">
        <v>53</v>
      </c>
      <c r="K117" s="18" t="s">
        <v>53</v>
      </c>
      <c r="L117" s="18" t="s">
        <v>53</v>
      </c>
      <c r="M117" s="18">
        <v>0</v>
      </c>
      <c r="N117" s="16" t="s">
        <v>53</v>
      </c>
      <c r="O117" s="16" t="s">
        <v>88</v>
      </c>
      <c r="P117" s="16" t="s">
        <v>89</v>
      </c>
      <c r="Q117" s="18">
        <f t="shared" si="3"/>
        <v>954000</v>
      </c>
      <c r="R117" s="18">
        <v>0</v>
      </c>
      <c r="S117" s="18">
        <v>954000</v>
      </c>
      <c r="T117" s="18">
        <v>0</v>
      </c>
      <c r="U117" s="16" t="s">
        <v>50</v>
      </c>
      <c r="V117" s="18">
        <v>0</v>
      </c>
      <c r="W117" s="18">
        <v>0</v>
      </c>
      <c r="X117" s="16" t="s">
        <v>50</v>
      </c>
      <c r="Y117" s="18">
        <v>0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53</v>
      </c>
      <c r="AN117" s="16" t="s">
        <v>53</v>
      </c>
      <c r="AO117" s="17" t="s">
        <v>53</v>
      </c>
      <c r="AP117" s="16" t="s">
        <v>53</v>
      </c>
    </row>
    <row r="118" spans="1:42" s="19" customFormat="1" x14ac:dyDescent="0.25">
      <c r="A118" s="16" t="s">
        <v>342</v>
      </c>
      <c r="B118" s="17" t="s">
        <v>329</v>
      </c>
      <c r="C118" s="16" t="s">
        <v>47</v>
      </c>
      <c r="D118" s="16" t="s">
        <v>63</v>
      </c>
      <c r="E118" s="16" t="s">
        <v>64</v>
      </c>
      <c r="F118" s="16" t="s">
        <v>511</v>
      </c>
      <c r="G118" s="16" t="s">
        <v>51</v>
      </c>
      <c r="H118" s="16" t="s">
        <v>345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54</v>
      </c>
      <c r="P118" s="16" t="s">
        <v>53</v>
      </c>
      <c r="Q118" s="18">
        <f t="shared" si="3"/>
        <v>23642053.555599999</v>
      </c>
      <c r="R118" s="18">
        <v>0</v>
      </c>
      <c r="S118" s="18">
        <v>14553090</v>
      </c>
      <c r="T118" s="18">
        <v>0</v>
      </c>
      <c r="U118" s="16" t="s">
        <v>50</v>
      </c>
      <c r="V118" s="18">
        <v>0</v>
      </c>
      <c r="W118" s="18">
        <v>7835313.4100000001</v>
      </c>
      <c r="X118" s="16" t="s">
        <v>50</v>
      </c>
      <c r="Y118" s="18">
        <v>1253650.1455999999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s="19" customFormat="1" x14ac:dyDescent="0.25">
      <c r="A119" s="16" t="s">
        <v>344</v>
      </c>
      <c r="B119" s="17" t="s">
        <v>329</v>
      </c>
      <c r="C119" s="16" t="s">
        <v>47</v>
      </c>
      <c r="D119" s="16" t="s">
        <v>63</v>
      </c>
      <c r="E119" s="16" t="s">
        <v>64</v>
      </c>
      <c r="F119" s="16" t="s">
        <v>511</v>
      </c>
      <c r="G119" s="16" t="s">
        <v>51</v>
      </c>
      <c r="H119" s="16" t="s">
        <v>347</v>
      </c>
      <c r="I119" s="18" t="s">
        <v>53</v>
      </c>
      <c r="J119" s="18" t="s">
        <v>53</v>
      </c>
      <c r="K119" s="18" t="s">
        <v>53</v>
      </c>
      <c r="L119" s="18" t="s">
        <v>53</v>
      </c>
      <c r="M119" s="18">
        <v>0</v>
      </c>
      <c r="N119" s="16" t="s">
        <v>53</v>
      </c>
      <c r="O119" s="16" t="s">
        <v>348</v>
      </c>
      <c r="P119" s="16" t="s">
        <v>349</v>
      </c>
      <c r="Q119" s="18">
        <f t="shared" si="3"/>
        <v>588120</v>
      </c>
      <c r="R119" s="18">
        <v>0</v>
      </c>
      <c r="S119" s="18">
        <v>0</v>
      </c>
      <c r="T119" s="18">
        <v>507000</v>
      </c>
      <c r="U119" s="16" t="s">
        <v>55</v>
      </c>
      <c r="V119" s="18">
        <v>81120</v>
      </c>
      <c r="W119" s="18">
        <v>0</v>
      </c>
      <c r="X119" s="16" t="s">
        <v>50</v>
      </c>
      <c r="Y119" s="18">
        <v>0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53</v>
      </c>
      <c r="AN119" s="16" t="s">
        <v>53</v>
      </c>
      <c r="AO119" s="17" t="s">
        <v>53</v>
      </c>
      <c r="AP119" s="16" t="s">
        <v>53</v>
      </c>
    </row>
    <row r="120" spans="1:42" s="19" customFormat="1" x14ac:dyDescent="0.25">
      <c r="A120" s="16" t="s">
        <v>346</v>
      </c>
      <c r="B120" s="17" t="s">
        <v>329</v>
      </c>
      <c r="C120" s="16" t="s">
        <v>47</v>
      </c>
      <c r="D120" s="16" t="s">
        <v>63</v>
      </c>
      <c r="E120" s="16" t="s">
        <v>64</v>
      </c>
      <c r="F120" s="16" t="s">
        <v>511</v>
      </c>
      <c r="G120" s="16" t="s">
        <v>51</v>
      </c>
      <c r="H120" s="16" t="s">
        <v>351</v>
      </c>
      <c r="I120" s="18" t="s">
        <v>53</v>
      </c>
      <c r="J120" s="18" t="s">
        <v>53</v>
      </c>
      <c r="K120" s="18" t="s">
        <v>53</v>
      </c>
      <c r="L120" s="18" t="s">
        <v>53</v>
      </c>
      <c r="M120" s="18">
        <v>0</v>
      </c>
      <c r="N120" s="16" t="s">
        <v>53</v>
      </c>
      <c r="O120" s="16" t="s">
        <v>54</v>
      </c>
      <c r="P120" s="16" t="s">
        <v>53</v>
      </c>
      <c r="Q120" s="18">
        <f t="shared" si="3"/>
        <v>23105558</v>
      </c>
      <c r="R120" s="18">
        <v>0</v>
      </c>
      <c r="S120" s="18">
        <v>19693070</v>
      </c>
      <c r="T120" s="18">
        <v>0</v>
      </c>
      <c r="U120" s="16" t="s">
        <v>50</v>
      </c>
      <c r="V120" s="18">
        <v>0</v>
      </c>
      <c r="W120" s="18">
        <v>2941800</v>
      </c>
      <c r="X120" s="16" t="s">
        <v>50</v>
      </c>
      <c r="Y120" s="18">
        <v>470688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53</v>
      </c>
      <c r="AN120" s="16" t="s">
        <v>53</v>
      </c>
      <c r="AO120" s="17" t="s">
        <v>53</v>
      </c>
      <c r="AP120" s="16" t="s">
        <v>53</v>
      </c>
    </row>
    <row r="121" spans="1:42" s="19" customFormat="1" x14ac:dyDescent="0.25">
      <c r="A121" s="16" t="s">
        <v>350</v>
      </c>
      <c r="B121" s="17" t="s">
        <v>329</v>
      </c>
      <c r="C121" s="16" t="s">
        <v>47</v>
      </c>
      <c r="D121" s="16" t="s">
        <v>63</v>
      </c>
      <c r="E121" s="16" t="s">
        <v>64</v>
      </c>
      <c r="F121" s="16" t="s">
        <v>511</v>
      </c>
      <c r="G121" s="16" t="s">
        <v>110</v>
      </c>
      <c r="H121" s="16" t="s">
        <v>53</v>
      </c>
      <c r="I121" s="18" t="s">
        <v>353</v>
      </c>
      <c r="J121" s="18" t="s">
        <v>53</v>
      </c>
      <c r="K121" s="18" t="s">
        <v>354</v>
      </c>
      <c r="L121" s="18" t="s">
        <v>329</v>
      </c>
      <c r="M121" s="18">
        <v>3429280</v>
      </c>
      <c r="N121" s="16" t="s">
        <v>113</v>
      </c>
      <c r="O121" s="16" t="s">
        <v>355</v>
      </c>
      <c r="P121" s="16" t="s">
        <v>356</v>
      </c>
      <c r="Q121" s="18">
        <f t="shared" si="3"/>
        <v>-960480</v>
      </c>
      <c r="R121" s="18">
        <v>0</v>
      </c>
      <c r="S121" s="18">
        <v>0</v>
      </c>
      <c r="T121" s="18">
        <v>0</v>
      </c>
      <c r="U121" s="16" t="s">
        <v>50</v>
      </c>
      <c r="V121" s="18">
        <v>0</v>
      </c>
      <c r="W121" s="18">
        <v>-828000</v>
      </c>
      <c r="X121" s="16" t="s">
        <v>55</v>
      </c>
      <c r="Y121" s="18">
        <v>-132480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53</v>
      </c>
      <c r="AN121" s="16" t="s">
        <v>53</v>
      </c>
      <c r="AO121" s="17" t="s">
        <v>53</v>
      </c>
      <c r="AP121" s="16" t="s">
        <v>53</v>
      </c>
    </row>
    <row r="122" spans="1:42" s="19" customFormat="1" x14ac:dyDescent="0.25">
      <c r="A122" s="16" t="s">
        <v>352</v>
      </c>
      <c r="B122" s="17" t="s">
        <v>329</v>
      </c>
      <c r="C122" s="16" t="s">
        <v>47</v>
      </c>
      <c r="D122" s="16" t="s">
        <v>67</v>
      </c>
      <c r="E122" s="16" t="s">
        <v>68</v>
      </c>
      <c r="F122" s="16" t="s">
        <v>525</v>
      </c>
      <c r="G122" s="16" t="s">
        <v>51</v>
      </c>
      <c r="H122" s="16" t="s">
        <v>358</v>
      </c>
      <c r="I122" s="18" t="s">
        <v>53</v>
      </c>
      <c r="J122" s="18" t="s">
        <v>53</v>
      </c>
      <c r="K122" s="18" t="s">
        <v>53</v>
      </c>
      <c r="L122" s="18" t="s">
        <v>53</v>
      </c>
      <c r="M122" s="18">
        <v>0</v>
      </c>
      <c r="N122" s="16" t="s">
        <v>53</v>
      </c>
      <c r="O122" s="16" t="s">
        <v>54</v>
      </c>
      <c r="P122" s="16" t="s">
        <v>53</v>
      </c>
      <c r="Q122" s="18">
        <f t="shared" si="3"/>
        <v>128688397.43640001</v>
      </c>
      <c r="R122" s="18">
        <v>0</v>
      </c>
      <c r="S122" s="18">
        <v>90202964</v>
      </c>
      <c r="T122" s="18">
        <v>0</v>
      </c>
      <c r="U122" s="16" t="s">
        <v>50</v>
      </c>
      <c r="V122" s="18">
        <v>0</v>
      </c>
      <c r="W122" s="18">
        <v>33177097.790000003</v>
      </c>
      <c r="X122" s="16" t="s">
        <v>50</v>
      </c>
      <c r="Y122" s="18">
        <v>5308335.6464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53</v>
      </c>
      <c r="AN122" s="16" t="s">
        <v>53</v>
      </c>
      <c r="AO122" s="17" t="s">
        <v>53</v>
      </c>
      <c r="AP122" s="16" t="s">
        <v>53</v>
      </c>
    </row>
    <row r="123" spans="1:42" s="19" customFormat="1" x14ac:dyDescent="0.25">
      <c r="A123" s="16" t="s">
        <v>357</v>
      </c>
      <c r="B123" s="17" t="s">
        <v>329</v>
      </c>
      <c r="C123" s="16" t="s">
        <v>47</v>
      </c>
      <c r="D123" s="16" t="s">
        <v>67</v>
      </c>
      <c r="E123" s="16" t="s">
        <v>68</v>
      </c>
      <c r="F123" s="16" t="s">
        <v>525</v>
      </c>
      <c r="G123" s="16" t="s">
        <v>51</v>
      </c>
      <c r="H123" s="16" t="s">
        <v>360</v>
      </c>
      <c r="I123" s="18" t="s">
        <v>53</v>
      </c>
      <c r="J123" s="18" t="s">
        <v>53</v>
      </c>
      <c r="K123" s="18" t="s">
        <v>53</v>
      </c>
      <c r="L123" s="18" t="s">
        <v>53</v>
      </c>
      <c r="M123" s="18">
        <v>0</v>
      </c>
      <c r="N123" s="16" t="s">
        <v>53</v>
      </c>
      <c r="O123" s="16" t="s">
        <v>361</v>
      </c>
      <c r="P123" s="16" t="s">
        <v>362</v>
      </c>
      <c r="Q123" s="18">
        <f t="shared" si="3"/>
        <v>633360</v>
      </c>
      <c r="R123" s="18">
        <v>0</v>
      </c>
      <c r="S123" s="18">
        <v>0</v>
      </c>
      <c r="T123" s="18">
        <v>546000</v>
      </c>
      <c r="U123" s="16" t="s">
        <v>55</v>
      </c>
      <c r="V123" s="18">
        <v>87360</v>
      </c>
      <c r="W123" s="18">
        <v>0</v>
      </c>
      <c r="X123" s="16" t="s">
        <v>50</v>
      </c>
      <c r="Y123" s="18">
        <v>0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53</v>
      </c>
      <c r="AN123" s="16" t="s">
        <v>53</v>
      </c>
      <c r="AO123" s="17" t="s">
        <v>53</v>
      </c>
      <c r="AP123" s="16" t="s">
        <v>53</v>
      </c>
    </row>
    <row r="124" spans="1:42" s="19" customFormat="1" x14ac:dyDescent="0.25">
      <c r="A124" s="16" t="s">
        <v>359</v>
      </c>
      <c r="B124" s="17" t="s">
        <v>329</v>
      </c>
      <c r="C124" s="16" t="s">
        <v>47</v>
      </c>
      <c r="D124" s="16" t="s">
        <v>67</v>
      </c>
      <c r="E124" s="16" t="s">
        <v>68</v>
      </c>
      <c r="F124" s="16" t="s">
        <v>525</v>
      </c>
      <c r="G124" s="16" t="s">
        <v>51</v>
      </c>
      <c r="H124" s="16" t="s">
        <v>364</v>
      </c>
      <c r="I124" s="18" t="s">
        <v>53</v>
      </c>
      <c r="J124" s="18" t="s">
        <v>53</v>
      </c>
      <c r="K124" s="18" t="s">
        <v>53</v>
      </c>
      <c r="L124" s="18" t="s">
        <v>53</v>
      </c>
      <c r="M124" s="18">
        <v>0</v>
      </c>
      <c r="N124" s="16" t="s">
        <v>53</v>
      </c>
      <c r="O124" s="16" t="s">
        <v>54</v>
      </c>
      <c r="P124" s="16" t="s">
        <v>53</v>
      </c>
      <c r="Q124" s="18">
        <f t="shared" si="3"/>
        <v>17586132</v>
      </c>
      <c r="R124" s="18">
        <v>0</v>
      </c>
      <c r="S124" s="18">
        <v>15093060</v>
      </c>
      <c r="T124" s="18">
        <v>0</v>
      </c>
      <c r="U124" s="16" t="s">
        <v>50</v>
      </c>
      <c r="V124" s="18">
        <v>0</v>
      </c>
      <c r="W124" s="18">
        <v>2149200</v>
      </c>
      <c r="X124" s="16" t="s">
        <v>55</v>
      </c>
      <c r="Y124" s="18">
        <v>343872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53</v>
      </c>
      <c r="AN124" s="16" t="s">
        <v>53</v>
      </c>
      <c r="AO124" s="17" t="s">
        <v>53</v>
      </c>
      <c r="AP124" s="16" t="s">
        <v>53</v>
      </c>
    </row>
    <row r="125" spans="1:42" s="19" customFormat="1" x14ac:dyDescent="0.25">
      <c r="A125" s="16" t="s">
        <v>363</v>
      </c>
      <c r="B125" s="17" t="s">
        <v>329</v>
      </c>
      <c r="C125" s="16" t="s">
        <v>47</v>
      </c>
      <c r="D125" s="16" t="s">
        <v>67</v>
      </c>
      <c r="E125" s="16" t="s">
        <v>68</v>
      </c>
      <c r="F125" s="16" t="s">
        <v>525</v>
      </c>
      <c r="G125" s="16" t="s">
        <v>51</v>
      </c>
      <c r="H125" s="16" t="s">
        <v>366</v>
      </c>
      <c r="I125" s="18" t="s">
        <v>53</v>
      </c>
      <c r="J125" s="18" t="s">
        <v>53</v>
      </c>
      <c r="K125" s="18" t="s">
        <v>53</v>
      </c>
      <c r="L125" s="18" t="s">
        <v>53</v>
      </c>
      <c r="M125" s="18">
        <v>0</v>
      </c>
      <c r="N125" s="16" t="s">
        <v>53</v>
      </c>
      <c r="O125" s="16" t="s">
        <v>348</v>
      </c>
      <c r="P125" s="16" t="s">
        <v>349</v>
      </c>
      <c r="Q125" s="18">
        <f t="shared" si="3"/>
        <v>1779838</v>
      </c>
      <c r="R125" s="18">
        <v>0</v>
      </c>
      <c r="S125" s="18">
        <v>1168750</v>
      </c>
      <c r="T125" s="18">
        <v>526800</v>
      </c>
      <c r="U125" s="16" t="s">
        <v>55</v>
      </c>
      <c r="V125" s="18">
        <v>84288</v>
      </c>
      <c r="W125" s="18">
        <v>0</v>
      </c>
      <c r="X125" s="16" t="s">
        <v>50</v>
      </c>
      <c r="Y125" s="18">
        <v>0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53</v>
      </c>
      <c r="AN125" s="16" t="s">
        <v>53</v>
      </c>
      <c r="AO125" s="17" t="s">
        <v>53</v>
      </c>
      <c r="AP125" s="16" t="s">
        <v>53</v>
      </c>
    </row>
    <row r="126" spans="1:42" s="19" customFormat="1" x14ac:dyDescent="0.25">
      <c r="A126" s="16" t="s">
        <v>365</v>
      </c>
      <c r="B126" s="17" t="s">
        <v>329</v>
      </c>
      <c r="C126" s="16" t="s">
        <v>47</v>
      </c>
      <c r="D126" s="16" t="s">
        <v>67</v>
      </c>
      <c r="E126" s="16" t="s">
        <v>68</v>
      </c>
      <c r="F126" s="16" t="s">
        <v>525</v>
      </c>
      <c r="G126" s="16" t="s">
        <v>51</v>
      </c>
      <c r="H126" s="16" t="s">
        <v>368</v>
      </c>
      <c r="I126" s="18" t="s">
        <v>53</v>
      </c>
      <c r="J126" s="18" t="s">
        <v>53</v>
      </c>
      <c r="K126" s="18" t="s">
        <v>53</v>
      </c>
      <c r="L126" s="18" t="s">
        <v>53</v>
      </c>
      <c r="M126" s="18">
        <v>0</v>
      </c>
      <c r="N126" s="16" t="s">
        <v>53</v>
      </c>
      <c r="O126" s="16" t="s">
        <v>54</v>
      </c>
      <c r="P126" s="16" t="s">
        <v>53</v>
      </c>
      <c r="Q126" s="18">
        <f t="shared" si="3"/>
        <v>28870164.817200001</v>
      </c>
      <c r="R126" s="18">
        <v>0</v>
      </c>
      <c r="S126" s="18">
        <v>20568370</v>
      </c>
      <c r="T126" s="18">
        <v>0</v>
      </c>
      <c r="U126" s="16" t="s">
        <v>50</v>
      </c>
      <c r="V126" s="18">
        <v>0</v>
      </c>
      <c r="W126" s="18">
        <v>7156719.6699999999</v>
      </c>
      <c r="X126" s="16" t="s">
        <v>50</v>
      </c>
      <c r="Y126" s="18">
        <v>1145075.1472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53</v>
      </c>
      <c r="AN126" s="16" t="s">
        <v>53</v>
      </c>
      <c r="AO126" s="17" t="s">
        <v>53</v>
      </c>
      <c r="AP126" s="16" t="s">
        <v>53</v>
      </c>
    </row>
    <row r="127" spans="1:42" s="19" customFormat="1" x14ac:dyDescent="0.25">
      <c r="A127" s="16" t="s">
        <v>367</v>
      </c>
      <c r="B127" s="17" t="s">
        <v>329</v>
      </c>
      <c r="C127" s="16" t="s">
        <v>47</v>
      </c>
      <c r="D127" s="16" t="s">
        <v>67</v>
      </c>
      <c r="E127" s="16" t="s">
        <v>68</v>
      </c>
      <c r="F127" s="16" t="s">
        <v>525</v>
      </c>
      <c r="G127" s="16" t="s">
        <v>110</v>
      </c>
      <c r="H127" s="16" t="s">
        <v>53</v>
      </c>
      <c r="I127" s="18" t="s">
        <v>370</v>
      </c>
      <c r="J127" s="18" t="s">
        <v>53</v>
      </c>
      <c r="K127" s="18" t="s">
        <v>371</v>
      </c>
      <c r="L127" s="18" t="s">
        <v>329</v>
      </c>
      <c r="M127" s="18">
        <v>4079100.6</v>
      </c>
      <c r="N127" s="16" t="s">
        <v>113</v>
      </c>
      <c r="O127" s="16" t="s">
        <v>372</v>
      </c>
      <c r="P127" s="16" t="s">
        <v>373</v>
      </c>
      <c r="Q127" s="18">
        <f t="shared" si="3"/>
        <v>-2552000</v>
      </c>
      <c r="R127" s="18">
        <v>0</v>
      </c>
      <c r="S127" s="18">
        <v>-2552000</v>
      </c>
      <c r="T127" s="18">
        <v>0</v>
      </c>
      <c r="U127" s="16" t="s">
        <v>50</v>
      </c>
      <c r="V127" s="18">
        <v>0</v>
      </c>
      <c r="W127" s="18">
        <v>0</v>
      </c>
      <c r="X127" s="16" t="s">
        <v>50</v>
      </c>
      <c r="Y127" s="18">
        <v>0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53</v>
      </c>
      <c r="AN127" s="16" t="s">
        <v>53</v>
      </c>
      <c r="AO127" s="17" t="s">
        <v>53</v>
      </c>
      <c r="AP127" s="16" t="s">
        <v>53</v>
      </c>
    </row>
    <row r="128" spans="1:42" s="19" customFormat="1" x14ac:dyDescent="0.25">
      <c r="A128" s="16" t="s">
        <v>369</v>
      </c>
      <c r="B128" s="17" t="s">
        <v>329</v>
      </c>
      <c r="C128" s="16" t="s">
        <v>47</v>
      </c>
      <c r="D128" s="16" t="s">
        <v>71</v>
      </c>
      <c r="E128" s="16" t="s">
        <v>72</v>
      </c>
      <c r="F128" s="16" t="s">
        <v>539</v>
      </c>
      <c r="G128" s="16" t="s">
        <v>51</v>
      </c>
      <c r="H128" s="16" t="s">
        <v>375</v>
      </c>
      <c r="I128" s="18" t="s">
        <v>53</v>
      </c>
      <c r="J128" s="18" t="s">
        <v>53</v>
      </c>
      <c r="K128" s="18" t="s">
        <v>53</v>
      </c>
      <c r="L128" s="18" t="s">
        <v>53</v>
      </c>
      <c r="M128" s="18">
        <v>0</v>
      </c>
      <c r="N128" s="16" t="s">
        <v>53</v>
      </c>
      <c r="O128" s="16" t="s">
        <v>54</v>
      </c>
      <c r="P128" s="16" t="s">
        <v>53</v>
      </c>
      <c r="Q128" s="18">
        <f t="shared" si="3"/>
        <v>53929332.971199997</v>
      </c>
      <c r="R128" s="18">
        <v>0</v>
      </c>
      <c r="S128" s="18">
        <v>46549633</v>
      </c>
      <c r="T128" s="18">
        <v>0</v>
      </c>
      <c r="U128" s="16" t="s">
        <v>50</v>
      </c>
      <c r="V128" s="18">
        <v>0</v>
      </c>
      <c r="W128" s="18">
        <v>6361810.3200000003</v>
      </c>
      <c r="X128" s="16" t="s">
        <v>50</v>
      </c>
      <c r="Y128" s="18">
        <v>1017889.6512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53</v>
      </c>
      <c r="AN128" s="16" t="s">
        <v>53</v>
      </c>
      <c r="AO128" s="17" t="s">
        <v>53</v>
      </c>
      <c r="AP128" s="16" t="s">
        <v>53</v>
      </c>
    </row>
    <row r="129" spans="1:42" s="19" customFormat="1" x14ac:dyDescent="0.25">
      <c r="A129" s="16" t="s">
        <v>374</v>
      </c>
      <c r="B129" s="17" t="s">
        <v>329</v>
      </c>
      <c r="C129" s="16" t="s">
        <v>47</v>
      </c>
      <c r="D129" s="16" t="s">
        <v>71</v>
      </c>
      <c r="E129" s="16" t="s">
        <v>72</v>
      </c>
      <c r="F129" s="16" t="s">
        <v>539</v>
      </c>
      <c r="G129" s="16" t="s">
        <v>51</v>
      </c>
      <c r="H129" s="16" t="s">
        <v>377</v>
      </c>
      <c r="I129" s="18" t="s">
        <v>53</v>
      </c>
      <c r="J129" s="18" t="s">
        <v>53</v>
      </c>
      <c r="K129" s="18" t="s">
        <v>53</v>
      </c>
      <c r="L129" s="18" t="s">
        <v>53</v>
      </c>
      <c r="M129" s="18">
        <v>0</v>
      </c>
      <c r="N129" s="16" t="s">
        <v>53</v>
      </c>
      <c r="O129" s="16" t="s">
        <v>223</v>
      </c>
      <c r="P129" s="16" t="s">
        <v>224</v>
      </c>
      <c r="Q129" s="18">
        <f t="shared" si="3"/>
        <v>5510232</v>
      </c>
      <c r="R129" s="18">
        <v>0</v>
      </c>
      <c r="S129" s="18">
        <v>0</v>
      </c>
      <c r="T129" s="18">
        <v>4750200</v>
      </c>
      <c r="U129" s="16" t="s">
        <v>55</v>
      </c>
      <c r="V129" s="18">
        <v>760032</v>
      </c>
      <c r="W129" s="18">
        <v>0</v>
      </c>
      <c r="X129" s="16" t="s">
        <v>50</v>
      </c>
      <c r="Y129" s="18">
        <v>0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53</v>
      </c>
      <c r="AN129" s="16" t="s">
        <v>53</v>
      </c>
      <c r="AO129" s="17" t="s">
        <v>53</v>
      </c>
      <c r="AP129" s="16" t="s">
        <v>53</v>
      </c>
    </row>
    <row r="130" spans="1:42" s="19" customFormat="1" x14ac:dyDescent="0.25">
      <c r="A130" s="16" t="s">
        <v>376</v>
      </c>
      <c r="B130" s="17" t="s">
        <v>329</v>
      </c>
      <c r="C130" s="16" t="s">
        <v>47</v>
      </c>
      <c r="D130" s="16" t="s">
        <v>71</v>
      </c>
      <c r="E130" s="16" t="s">
        <v>72</v>
      </c>
      <c r="F130" s="16" t="s">
        <v>539</v>
      </c>
      <c r="G130" s="16" t="s">
        <v>51</v>
      </c>
      <c r="H130" s="16" t="s">
        <v>379</v>
      </c>
      <c r="I130" s="18" t="s">
        <v>53</v>
      </c>
      <c r="J130" s="18" t="s">
        <v>53</v>
      </c>
      <c r="K130" s="18" t="s">
        <v>53</v>
      </c>
      <c r="L130" s="18" t="s">
        <v>53</v>
      </c>
      <c r="M130" s="18">
        <v>0</v>
      </c>
      <c r="N130" s="16" t="s">
        <v>53</v>
      </c>
      <c r="O130" s="16" t="s">
        <v>54</v>
      </c>
      <c r="P130" s="16" t="s">
        <v>53</v>
      </c>
      <c r="Q130" s="18">
        <f t="shared" si="3"/>
        <v>64069738.953200005</v>
      </c>
      <c r="R130" s="18">
        <v>0</v>
      </c>
      <c r="S130" s="18">
        <v>43809870</v>
      </c>
      <c r="T130" s="18">
        <v>0</v>
      </c>
      <c r="U130" s="16" t="s">
        <v>50</v>
      </c>
      <c r="V130" s="18">
        <v>0</v>
      </c>
      <c r="W130" s="18">
        <v>17465404.270000003</v>
      </c>
      <c r="X130" s="16" t="s">
        <v>55</v>
      </c>
      <c r="Y130" s="18">
        <v>2794464.6831999994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53</v>
      </c>
      <c r="AN130" s="16" t="s">
        <v>53</v>
      </c>
      <c r="AO130" s="17" t="s">
        <v>53</v>
      </c>
      <c r="AP130" s="16" t="s">
        <v>53</v>
      </c>
    </row>
    <row r="131" spans="1:42" x14ac:dyDescent="0.25">
      <c r="A131" s="16" t="s">
        <v>378</v>
      </c>
      <c r="B131" s="14" t="s">
        <v>329</v>
      </c>
      <c r="C131" s="13" t="s">
        <v>47</v>
      </c>
      <c r="D131" s="13" t="s">
        <v>80</v>
      </c>
      <c r="E131" s="13" t="s">
        <v>81</v>
      </c>
      <c r="F131" s="13" t="s">
        <v>556</v>
      </c>
      <c r="G131" s="13" t="s">
        <v>51</v>
      </c>
      <c r="H131" s="13" t="s">
        <v>381</v>
      </c>
      <c r="I131" s="15" t="s">
        <v>53</v>
      </c>
      <c r="J131" s="15" t="s">
        <v>53</v>
      </c>
      <c r="K131" s="15" t="s">
        <v>53</v>
      </c>
      <c r="L131" s="15" t="s">
        <v>53</v>
      </c>
      <c r="M131" s="15">
        <v>0</v>
      </c>
      <c r="N131" s="13" t="s">
        <v>53</v>
      </c>
      <c r="O131" s="13" t="s">
        <v>54</v>
      </c>
      <c r="P131" s="13" t="s">
        <v>53</v>
      </c>
      <c r="Q131" s="15">
        <f t="shared" si="3"/>
        <v>13569994</v>
      </c>
      <c r="R131" s="15">
        <v>0</v>
      </c>
      <c r="S131" s="15">
        <v>12446650</v>
      </c>
      <c r="T131" s="15">
        <v>0</v>
      </c>
      <c r="U131" s="13" t="s">
        <v>50</v>
      </c>
      <c r="V131" s="15">
        <v>0</v>
      </c>
      <c r="W131" s="15">
        <v>968400</v>
      </c>
      <c r="X131" s="13" t="s">
        <v>50</v>
      </c>
      <c r="Y131" s="15">
        <v>154944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3">
        <v>0</v>
      </c>
      <c r="AG131" s="13" t="s">
        <v>50</v>
      </c>
      <c r="AH131" s="15">
        <v>0</v>
      </c>
      <c r="AI131" s="15">
        <v>0</v>
      </c>
      <c r="AJ131" s="13" t="s">
        <v>50</v>
      </c>
      <c r="AK131" s="15">
        <v>0</v>
      </c>
      <c r="AL131" s="15">
        <v>0</v>
      </c>
      <c r="AM131" s="14" t="s">
        <v>53</v>
      </c>
      <c r="AN131" s="13" t="s">
        <v>53</v>
      </c>
      <c r="AO131" s="14" t="s">
        <v>53</v>
      </c>
      <c r="AP131" s="13" t="s">
        <v>53</v>
      </c>
    </row>
    <row r="132" spans="1:42" s="19" customFormat="1" x14ac:dyDescent="0.25">
      <c r="A132" s="16" t="s">
        <v>380</v>
      </c>
      <c r="B132" s="17" t="s">
        <v>383</v>
      </c>
      <c r="C132" s="16" t="s">
        <v>47</v>
      </c>
      <c r="D132" s="16" t="s">
        <v>48</v>
      </c>
      <c r="E132" s="16" t="s">
        <v>49</v>
      </c>
      <c r="F132" s="16" t="s">
        <v>495</v>
      </c>
      <c r="G132" s="16" t="s">
        <v>51</v>
      </c>
      <c r="H132" s="16" t="s">
        <v>384</v>
      </c>
      <c r="I132" s="18" t="s">
        <v>53</v>
      </c>
      <c r="J132" s="18" t="s">
        <v>53</v>
      </c>
      <c r="K132" s="18" t="s">
        <v>53</v>
      </c>
      <c r="L132" s="18" t="s">
        <v>53</v>
      </c>
      <c r="M132" s="18">
        <v>0</v>
      </c>
      <c r="N132" s="16" t="s">
        <v>53</v>
      </c>
      <c r="O132" s="16" t="s">
        <v>54</v>
      </c>
      <c r="P132" s="16" t="s">
        <v>53</v>
      </c>
      <c r="Q132" s="18">
        <f t="shared" si="3"/>
        <v>148971105.09440002</v>
      </c>
      <c r="R132" s="18">
        <v>0</v>
      </c>
      <c r="S132" s="18">
        <v>98491701.960000008</v>
      </c>
      <c r="T132" s="18">
        <v>0</v>
      </c>
      <c r="U132" s="16" t="s">
        <v>50</v>
      </c>
      <c r="V132" s="18">
        <v>0</v>
      </c>
      <c r="W132" s="18">
        <f>42767926.84+748800</f>
        <v>43516726.840000004</v>
      </c>
      <c r="X132" s="16" t="s">
        <v>50</v>
      </c>
      <c r="Y132" s="18">
        <f>+W132*0.16</f>
        <v>6962676.2944000009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53</v>
      </c>
      <c r="AN132" s="16" t="s">
        <v>53</v>
      </c>
      <c r="AO132" s="17" t="s">
        <v>53</v>
      </c>
      <c r="AP132" s="16" t="s">
        <v>53</v>
      </c>
    </row>
    <row r="133" spans="1:42" s="19" customFormat="1" x14ac:dyDescent="0.25">
      <c r="A133" s="16" t="s">
        <v>382</v>
      </c>
      <c r="B133" s="17" t="s">
        <v>383</v>
      </c>
      <c r="C133" s="16" t="s">
        <v>47</v>
      </c>
      <c r="D133" s="16" t="s">
        <v>48</v>
      </c>
      <c r="E133" s="16" t="s">
        <v>49</v>
      </c>
      <c r="F133" s="16" t="s">
        <v>495</v>
      </c>
      <c r="G133" s="16" t="s">
        <v>110</v>
      </c>
      <c r="H133" s="16" t="s">
        <v>53</v>
      </c>
      <c r="I133" s="18" t="s">
        <v>386</v>
      </c>
      <c r="J133" s="18" t="s">
        <v>53</v>
      </c>
      <c r="K133" s="18" t="s">
        <v>387</v>
      </c>
      <c r="L133" s="18" t="s">
        <v>383</v>
      </c>
      <c r="M133" s="18">
        <v>1585017</v>
      </c>
      <c r="N133" s="16" t="s">
        <v>113</v>
      </c>
      <c r="O133" s="16" t="s">
        <v>388</v>
      </c>
      <c r="P133" s="16" t="s">
        <v>389</v>
      </c>
      <c r="Q133" s="18">
        <f t="shared" si="3"/>
        <v>-570024</v>
      </c>
      <c r="R133" s="18">
        <v>0</v>
      </c>
      <c r="S133" s="18">
        <v>0</v>
      </c>
      <c r="T133" s="18">
        <v>0</v>
      </c>
      <c r="U133" s="16" t="s">
        <v>50</v>
      </c>
      <c r="V133" s="18">
        <v>0</v>
      </c>
      <c r="W133" s="18">
        <v>-491400</v>
      </c>
      <c r="X133" s="16" t="s">
        <v>55</v>
      </c>
      <c r="Y133" s="18">
        <v>-78624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53</v>
      </c>
      <c r="AN133" s="16" t="s">
        <v>53</v>
      </c>
      <c r="AO133" s="17" t="s">
        <v>53</v>
      </c>
      <c r="AP133" s="16" t="s">
        <v>53</v>
      </c>
    </row>
    <row r="134" spans="1:42" x14ac:dyDescent="0.25">
      <c r="A134" s="16" t="s">
        <v>385</v>
      </c>
      <c r="B134" s="14" t="s">
        <v>383</v>
      </c>
      <c r="C134" s="13" t="s">
        <v>47</v>
      </c>
      <c r="D134" s="13" t="s">
        <v>63</v>
      </c>
      <c r="E134" s="13" t="s">
        <v>64</v>
      </c>
      <c r="F134" s="13" t="s">
        <v>512</v>
      </c>
      <c r="G134" s="13" t="s">
        <v>51</v>
      </c>
      <c r="H134" s="13" t="s">
        <v>391</v>
      </c>
      <c r="I134" s="15" t="s">
        <v>53</v>
      </c>
      <c r="J134" s="15" t="s">
        <v>53</v>
      </c>
      <c r="K134" s="15" t="s">
        <v>53</v>
      </c>
      <c r="L134" s="15" t="s">
        <v>53</v>
      </c>
      <c r="M134" s="15">
        <v>0</v>
      </c>
      <c r="N134" s="13" t="s">
        <v>53</v>
      </c>
      <c r="O134" s="13" t="s">
        <v>54</v>
      </c>
      <c r="P134" s="13" t="s">
        <v>53</v>
      </c>
      <c r="Q134" s="15">
        <f t="shared" si="3"/>
        <v>109485687.024</v>
      </c>
      <c r="R134" s="15">
        <v>0</v>
      </c>
      <c r="S134" s="15">
        <v>77096873</v>
      </c>
      <c r="T134" s="15">
        <v>0</v>
      </c>
      <c r="U134" s="13" t="s">
        <v>50</v>
      </c>
      <c r="V134" s="15">
        <v>0</v>
      </c>
      <c r="W134" s="15">
        <f>27675691.4+245700</f>
        <v>27921391.399999999</v>
      </c>
      <c r="X134" s="13" t="s">
        <v>55</v>
      </c>
      <c r="Y134" s="15">
        <f>+W134*0.16</f>
        <v>4467422.6239999998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4" t="s">
        <v>53</v>
      </c>
      <c r="AN134" s="13" t="s">
        <v>53</v>
      </c>
      <c r="AO134" s="14" t="s">
        <v>53</v>
      </c>
      <c r="AP134" s="13" t="s">
        <v>53</v>
      </c>
    </row>
    <row r="135" spans="1:42" s="19" customFormat="1" x14ac:dyDescent="0.25">
      <c r="A135" s="16" t="s">
        <v>390</v>
      </c>
      <c r="B135" s="17" t="s">
        <v>383</v>
      </c>
      <c r="C135" s="16" t="s">
        <v>47</v>
      </c>
      <c r="D135" s="16" t="s">
        <v>67</v>
      </c>
      <c r="E135" s="16" t="s">
        <v>68</v>
      </c>
      <c r="F135" s="16" t="s">
        <v>526</v>
      </c>
      <c r="G135" s="16" t="s">
        <v>51</v>
      </c>
      <c r="H135" s="16" t="s">
        <v>393</v>
      </c>
      <c r="I135" s="18" t="s">
        <v>53</v>
      </c>
      <c r="J135" s="18" t="s">
        <v>53</v>
      </c>
      <c r="K135" s="18" t="s">
        <v>53</v>
      </c>
      <c r="L135" s="18" t="s">
        <v>53</v>
      </c>
      <c r="M135" s="18">
        <v>0</v>
      </c>
      <c r="N135" s="16" t="s">
        <v>53</v>
      </c>
      <c r="O135" s="16" t="s">
        <v>54</v>
      </c>
      <c r="P135" s="16" t="s">
        <v>53</v>
      </c>
      <c r="Q135" s="18">
        <f t="shared" si="3"/>
        <v>258985194.35880005</v>
      </c>
      <c r="R135" s="18">
        <v>0</v>
      </c>
      <c r="S135" s="18">
        <v>149490177.77000004</v>
      </c>
      <c r="T135" s="18">
        <v>0</v>
      </c>
      <c r="U135" s="16" t="s">
        <v>50</v>
      </c>
      <c r="V135" s="18">
        <v>0</v>
      </c>
      <c r="W135" s="18">
        <f>94134855.68+257400</f>
        <v>94392255.680000007</v>
      </c>
      <c r="X135" s="16" t="s">
        <v>50</v>
      </c>
      <c r="Y135" s="18">
        <f>+W135*0.16</f>
        <v>15102760.908800002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53</v>
      </c>
      <c r="AN135" s="16" t="s">
        <v>53</v>
      </c>
      <c r="AO135" s="17" t="s">
        <v>53</v>
      </c>
      <c r="AP135" s="16" t="s">
        <v>53</v>
      </c>
    </row>
    <row r="136" spans="1:42" s="19" customFormat="1" x14ac:dyDescent="0.25">
      <c r="A136" s="16" t="s">
        <v>392</v>
      </c>
      <c r="B136" s="17" t="s">
        <v>383</v>
      </c>
      <c r="C136" s="16" t="s">
        <v>47</v>
      </c>
      <c r="D136" s="16" t="s">
        <v>71</v>
      </c>
      <c r="E136" s="16" t="s">
        <v>72</v>
      </c>
      <c r="F136" s="16" t="s">
        <v>540</v>
      </c>
      <c r="G136" s="16" t="s">
        <v>51</v>
      </c>
      <c r="H136" s="16" t="s">
        <v>395</v>
      </c>
      <c r="I136" s="18" t="s">
        <v>53</v>
      </c>
      <c r="J136" s="18" t="s">
        <v>53</v>
      </c>
      <c r="K136" s="18" t="s">
        <v>53</v>
      </c>
      <c r="L136" s="18" t="s">
        <v>53</v>
      </c>
      <c r="M136" s="18">
        <v>0</v>
      </c>
      <c r="N136" s="16" t="s">
        <v>53</v>
      </c>
      <c r="O136" s="16" t="s">
        <v>54</v>
      </c>
      <c r="P136" s="16" t="s">
        <v>53</v>
      </c>
      <c r="Q136" s="18">
        <f t="shared" ref="Q136:Q166" si="4">SUM(S136:AP136)</f>
        <v>48367655.512800001</v>
      </c>
      <c r="R136" s="18">
        <v>0</v>
      </c>
      <c r="S136" s="18">
        <v>34296160</v>
      </c>
      <c r="T136" s="18">
        <v>0</v>
      </c>
      <c r="U136" s="16" t="s">
        <v>50</v>
      </c>
      <c r="V136" s="18">
        <v>0</v>
      </c>
      <c r="W136" s="18">
        <v>12130599.58</v>
      </c>
      <c r="X136" s="16" t="s">
        <v>55</v>
      </c>
      <c r="Y136" s="18">
        <v>1940895.9327999998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53</v>
      </c>
      <c r="AN136" s="16" t="s">
        <v>53</v>
      </c>
      <c r="AO136" s="17" t="s">
        <v>53</v>
      </c>
      <c r="AP136" s="16" t="s">
        <v>53</v>
      </c>
    </row>
    <row r="137" spans="1:42" s="19" customFormat="1" x14ac:dyDescent="0.25">
      <c r="A137" s="16" t="s">
        <v>394</v>
      </c>
      <c r="B137" s="17" t="s">
        <v>383</v>
      </c>
      <c r="C137" s="16" t="s">
        <v>47</v>
      </c>
      <c r="D137" s="16" t="s">
        <v>71</v>
      </c>
      <c r="E137" s="16" t="s">
        <v>72</v>
      </c>
      <c r="F137" s="16" t="s">
        <v>540</v>
      </c>
      <c r="G137" s="16" t="s">
        <v>51</v>
      </c>
      <c r="H137" s="16" t="s">
        <v>397</v>
      </c>
      <c r="I137" s="18" t="s">
        <v>53</v>
      </c>
      <c r="J137" s="18" t="s">
        <v>53</v>
      </c>
      <c r="K137" s="18" t="s">
        <v>53</v>
      </c>
      <c r="L137" s="18" t="s">
        <v>53</v>
      </c>
      <c r="M137" s="18">
        <v>0</v>
      </c>
      <c r="N137" s="16" t="s">
        <v>53</v>
      </c>
      <c r="O137" s="16" t="s">
        <v>76</v>
      </c>
      <c r="P137" s="16" t="s">
        <v>77</v>
      </c>
      <c r="Q137" s="18">
        <f t="shared" si="4"/>
        <v>5600775.9976000004</v>
      </c>
      <c r="R137" s="18">
        <v>0</v>
      </c>
      <c r="S137" s="18">
        <v>2782236.0000000005</v>
      </c>
      <c r="T137" s="18">
        <v>2429775.86</v>
      </c>
      <c r="U137" s="16" t="s">
        <v>55</v>
      </c>
      <c r="V137" s="18">
        <v>388764.13760000002</v>
      </c>
      <c r="W137" s="18">
        <v>0</v>
      </c>
      <c r="X137" s="16" t="s">
        <v>50</v>
      </c>
      <c r="Y137" s="18">
        <v>0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7" t="s">
        <v>53</v>
      </c>
      <c r="AN137" s="16" t="s">
        <v>53</v>
      </c>
      <c r="AO137" s="17" t="s">
        <v>53</v>
      </c>
      <c r="AP137" s="16" t="s">
        <v>53</v>
      </c>
    </row>
    <row r="138" spans="1:42" s="19" customFormat="1" x14ac:dyDescent="0.25">
      <c r="A138" s="16" t="s">
        <v>396</v>
      </c>
      <c r="B138" s="17" t="s">
        <v>383</v>
      </c>
      <c r="C138" s="16" t="s">
        <v>47</v>
      </c>
      <c r="D138" s="16" t="s">
        <v>71</v>
      </c>
      <c r="E138" s="16" t="s">
        <v>72</v>
      </c>
      <c r="F138" s="16" t="s">
        <v>540</v>
      </c>
      <c r="G138" s="16" t="s">
        <v>51</v>
      </c>
      <c r="H138" s="16" t="s">
        <v>399</v>
      </c>
      <c r="I138" s="18" t="s">
        <v>53</v>
      </c>
      <c r="J138" s="18" t="s">
        <v>53</v>
      </c>
      <c r="K138" s="18" t="s">
        <v>53</v>
      </c>
      <c r="L138" s="18" t="s">
        <v>53</v>
      </c>
      <c r="M138" s="18">
        <v>0</v>
      </c>
      <c r="N138" s="16" t="s">
        <v>53</v>
      </c>
      <c r="O138" s="16" t="s">
        <v>54</v>
      </c>
      <c r="P138" s="16" t="s">
        <v>53</v>
      </c>
      <c r="Q138" s="18">
        <f t="shared" si="4"/>
        <v>13062790.4144</v>
      </c>
      <c r="R138" s="18">
        <v>0</v>
      </c>
      <c r="S138" s="18">
        <v>8112175.0800000001</v>
      </c>
      <c r="T138" s="18">
        <v>0</v>
      </c>
      <c r="U138" s="16" t="s">
        <v>50</v>
      </c>
      <c r="V138" s="18">
        <v>0</v>
      </c>
      <c r="W138" s="18">
        <v>4267771.84</v>
      </c>
      <c r="X138" s="16" t="s">
        <v>50</v>
      </c>
      <c r="Y138" s="18">
        <v>682843.49439999997</v>
      </c>
      <c r="Z138" s="18">
        <v>0</v>
      </c>
      <c r="AA138" s="16" t="s">
        <v>50</v>
      </c>
      <c r="AB138" s="18">
        <v>0</v>
      </c>
      <c r="AC138" s="18">
        <v>0</v>
      </c>
      <c r="AD138" s="16" t="s">
        <v>50</v>
      </c>
      <c r="AE138" s="18">
        <v>0</v>
      </c>
      <c r="AF138" s="16">
        <v>0</v>
      </c>
      <c r="AG138" s="16" t="s">
        <v>50</v>
      </c>
      <c r="AH138" s="18">
        <v>0</v>
      </c>
      <c r="AI138" s="18">
        <v>0</v>
      </c>
      <c r="AJ138" s="16" t="s">
        <v>50</v>
      </c>
      <c r="AK138" s="18">
        <v>0</v>
      </c>
      <c r="AL138" s="18">
        <v>0</v>
      </c>
      <c r="AM138" s="17" t="s">
        <v>53</v>
      </c>
      <c r="AN138" s="16" t="s">
        <v>53</v>
      </c>
      <c r="AO138" s="17" t="s">
        <v>53</v>
      </c>
      <c r="AP138" s="16" t="s">
        <v>53</v>
      </c>
    </row>
    <row r="139" spans="1:42" x14ac:dyDescent="0.25">
      <c r="A139" s="16" t="s">
        <v>398</v>
      </c>
      <c r="B139" s="14" t="s">
        <v>383</v>
      </c>
      <c r="C139" s="13" t="s">
        <v>47</v>
      </c>
      <c r="D139" s="13" t="s">
        <v>80</v>
      </c>
      <c r="E139" s="13" t="s">
        <v>81</v>
      </c>
      <c r="F139" s="13" t="s">
        <v>557</v>
      </c>
      <c r="G139" s="13" t="s">
        <v>51</v>
      </c>
      <c r="H139" s="13" t="s">
        <v>401</v>
      </c>
      <c r="I139" s="15" t="s">
        <v>53</v>
      </c>
      <c r="J139" s="15" t="s">
        <v>53</v>
      </c>
      <c r="K139" s="15" t="s">
        <v>53</v>
      </c>
      <c r="L139" s="15" t="s">
        <v>53</v>
      </c>
      <c r="M139" s="15">
        <v>0</v>
      </c>
      <c r="N139" s="13" t="s">
        <v>53</v>
      </c>
      <c r="O139" s="13" t="s">
        <v>54</v>
      </c>
      <c r="P139" s="13" t="s">
        <v>53</v>
      </c>
      <c r="Q139" s="15">
        <f t="shared" si="4"/>
        <v>91628208.419999987</v>
      </c>
      <c r="R139" s="15">
        <v>0</v>
      </c>
      <c r="S139" s="15">
        <v>63001658.819999993</v>
      </c>
      <c r="T139" s="15">
        <v>0</v>
      </c>
      <c r="U139" s="13" t="s">
        <v>50</v>
      </c>
      <c r="V139" s="15">
        <v>0</v>
      </c>
      <c r="W139" s="15">
        <v>24678060</v>
      </c>
      <c r="X139" s="13" t="s">
        <v>50</v>
      </c>
      <c r="Y139" s="15">
        <v>3948489.6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3">
        <v>0</v>
      </c>
      <c r="AG139" s="13" t="s">
        <v>50</v>
      </c>
      <c r="AH139" s="15">
        <v>0</v>
      </c>
      <c r="AI139" s="15">
        <v>0</v>
      </c>
      <c r="AJ139" s="13" t="s">
        <v>50</v>
      </c>
      <c r="AK139" s="15">
        <v>0</v>
      </c>
      <c r="AL139" s="15">
        <v>0</v>
      </c>
      <c r="AM139" s="14" t="s">
        <v>53</v>
      </c>
      <c r="AN139" s="13" t="s">
        <v>53</v>
      </c>
      <c r="AO139" s="14" t="s">
        <v>53</v>
      </c>
      <c r="AP139" s="13" t="s">
        <v>53</v>
      </c>
    </row>
    <row r="140" spans="1:42" s="19" customFormat="1" x14ac:dyDescent="0.25">
      <c r="A140" s="16" t="s">
        <v>400</v>
      </c>
      <c r="B140" s="17" t="s">
        <v>403</v>
      </c>
      <c r="C140" s="16" t="s">
        <v>47</v>
      </c>
      <c r="D140" s="16" t="s">
        <v>48</v>
      </c>
      <c r="E140" s="16" t="s">
        <v>49</v>
      </c>
      <c r="F140" s="16" t="s">
        <v>494</v>
      </c>
      <c r="G140" s="16" t="s">
        <v>51</v>
      </c>
      <c r="H140" s="16" t="s">
        <v>404</v>
      </c>
      <c r="I140" s="18" t="s">
        <v>53</v>
      </c>
      <c r="J140" s="18" t="s">
        <v>53</v>
      </c>
      <c r="K140" s="18" t="s">
        <v>53</v>
      </c>
      <c r="L140" s="18" t="s">
        <v>53</v>
      </c>
      <c r="M140" s="18">
        <v>0</v>
      </c>
      <c r="N140" s="16" t="s">
        <v>53</v>
      </c>
      <c r="O140" s="16" t="s">
        <v>54</v>
      </c>
      <c r="P140" s="16" t="s">
        <v>53</v>
      </c>
      <c r="Q140" s="18">
        <f t="shared" si="4"/>
        <v>266530647.70480007</v>
      </c>
      <c r="R140" s="18">
        <v>0</v>
      </c>
      <c r="S140" s="18">
        <v>182659355.88000005</v>
      </c>
      <c r="T140" s="18">
        <v>0</v>
      </c>
      <c r="U140" s="16" t="s">
        <v>50</v>
      </c>
      <c r="V140" s="18">
        <v>0</v>
      </c>
      <c r="W140" s="18">
        <f>72033737.78+269100</f>
        <v>72302837.780000001</v>
      </c>
      <c r="X140" s="16" t="s">
        <v>55</v>
      </c>
      <c r="Y140" s="18">
        <f>+W140*0.16</f>
        <v>11568454.0448</v>
      </c>
      <c r="Z140" s="18">
        <v>0</v>
      </c>
      <c r="AA140" s="16" t="s">
        <v>50</v>
      </c>
      <c r="AB140" s="18">
        <v>0</v>
      </c>
      <c r="AC140" s="18">
        <v>0</v>
      </c>
      <c r="AD140" s="16" t="s">
        <v>50</v>
      </c>
      <c r="AE140" s="18">
        <v>0</v>
      </c>
      <c r="AF140" s="16">
        <v>0</v>
      </c>
      <c r="AG140" s="16" t="s">
        <v>50</v>
      </c>
      <c r="AH140" s="18">
        <v>0</v>
      </c>
      <c r="AI140" s="18">
        <v>0</v>
      </c>
      <c r="AJ140" s="16" t="s">
        <v>50</v>
      </c>
      <c r="AK140" s="18">
        <v>0</v>
      </c>
      <c r="AL140" s="18">
        <v>0</v>
      </c>
      <c r="AM140" s="17" t="s">
        <v>53</v>
      </c>
      <c r="AN140" s="16" t="s">
        <v>53</v>
      </c>
      <c r="AO140" s="17" t="s">
        <v>53</v>
      </c>
      <c r="AP140" s="16" t="s">
        <v>53</v>
      </c>
    </row>
    <row r="141" spans="1:42" s="19" customFormat="1" x14ac:dyDescent="0.25">
      <c r="A141" s="16" t="s">
        <v>402</v>
      </c>
      <c r="B141" s="17" t="s">
        <v>403</v>
      </c>
      <c r="C141" s="16" t="s">
        <v>47</v>
      </c>
      <c r="D141" s="16" t="s">
        <v>48</v>
      </c>
      <c r="E141" s="16" t="s">
        <v>49</v>
      </c>
      <c r="F141" s="16" t="s">
        <v>494</v>
      </c>
      <c r="G141" s="16" t="s">
        <v>110</v>
      </c>
      <c r="H141" s="16" t="s">
        <v>53</v>
      </c>
      <c r="I141" s="18" t="s">
        <v>406</v>
      </c>
      <c r="J141" s="18" t="s">
        <v>53</v>
      </c>
      <c r="K141" s="18" t="s">
        <v>407</v>
      </c>
      <c r="L141" s="18" t="s">
        <v>403</v>
      </c>
      <c r="M141" s="18">
        <v>814200</v>
      </c>
      <c r="N141" s="16" t="s">
        <v>113</v>
      </c>
      <c r="O141" s="16" t="s">
        <v>408</v>
      </c>
      <c r="P141" s="16" t="s">
        <v>409</v>
      </c>
      <c r="Q141" s="18">
        <f t="shared" si="4"/>
        <v>-158700</v>
      </c>
      <c r="R141" s="18">
        <v>0</v>
      </c>
      <c r="S141" s="18">
        <v>-158700</v>
      </c>
      <c r="T141" s="18">
        <v>0</v>
      </c>
      <c r="U141" s="16" t="s">
        <v>50</v>
      </c>
      <c r="V141" s="18">
        <v>0</v>
      </c>
      <c r="W141" s="18">
        <v>0</v>
      </c>
      <c r="X141" s="16" t="s">
        <v>50</v>
      </c>
      <c r="Y141" s="18">
        <v>0</v>
      </c>
      <c r="Z141" s="18">
        <v>0</v>
      </c>
      <c r="AA141" s="16" t="s">
        <v>50</v>
      </c>
      <c r="AB141" s="18">
        <v>0</v>
      </c>
      <c r="AC141" s="18">
        <v>0</v>
      </c>
      <c r="AD141" s="16" t="s">
        <v>50</v>
      </c>
      <c r="AE141" s="18">
        <v>0</v>
      </c>
      <c r="AF141" s="16">
        <v>0</v>
      </c>
      <c r="AG141" s="16" t="s">
        <v>50</v>
      </c>
      <c r="AH141" s="18">
        <v>0</v>
      </c>
      <c r="AI141" s="18">
        <v>0</v>
      </c>
      <c r="AJ141" s="16" t="s">
        <v>50</v>
      </c>
      <c r="AK141" s="18">
        <v>0</v>
      </c>
      <c r="AL141" s="18">
        <v>0</v>
      </c>
      <c r="AM141" s="17" t="s">
        <v>53</v>
      </c>
      <c r="AN141" s="16" t="s">
        <v>53</v>
      </c>
      <c r="AO141" s="17" t="s">
        <v>53</v>
      </c>
      <c r="AP141" s="16" t="s">
        <v>53</v>
      </c>
    </row>
    <row r="142" spans="1:42" s="19" customFormat="1" x14ac:dyDescent="0.25">
      <c r="A142" s="16" t="s">
        <v>405</v>
      </c>
      <c r="B142" s="17" t="s">
        <v>403</v>
      </c>
      <c r="C142" s="16" t="s">
        <v>47</v>
      </c>
      <c r="D142" s="16" t="s">
        <v>48</v>
      </c>
      <c r="E142" s="16" t="s">
        <v>49</v>
      </c>
      <c r="F142" s="16" t="s">
        <v>494</v>
      </c>
      <c r="G142" s="16" t="s">
        <v>110</v>
      </c>
      <c r="H142" s="16" t="s">
        <v>53</v>
      </c>
      <c r="I142" s="18" t="s">
        <v>411</v>
      </c>
      <c r="J142" s="18" t="s">
        <v>53</v>
      </c>
      <c r="K142" s="18" t="s">
        <v>412</v>
      </c>
      <c r="L142" s="18" t="s">
        <v>403</v>
      </c>
      <c r="M142" s="18">
        <v>1353504</v>
      </c>
      <c r="N142" s="16" t="s">
        <v>113</v>
      </c>
      <c r="O142" s="16" t="s">
        <v>413</v>
      </c>
      <c r="P142" s="16" t="s">
        <v>414</v>
      </c>
      <c r="Q142" s="18">
        <f t="shared" si="4"/>
        <v>-276000</v>
      </c>
      <c r="R142" s="18">
        <v>0</v>
      </c>
      <c r="S142" s="18">
        <v>-276000</v>
      </c>
      <c r="T142" s="18">
        <v>0</v>
      </c>
      <c r="U142" s="16" t="s">
        <v>50</v>
      </c>
      <c r="V142" s="18">
        <v>0</v>
      </c>
      <c r="W142" s="18">
        <v>0</v>
      </c>
      <c r="X142" s="16" t="s">
        <v>50</v>
      </c>
      <c r="Y142" s="18">
        <v>0</v>
      </c>
      <c r="Z142" s="18">
        <v>0</v>
      </c>
      <c r="AA142" s="16" t="s">
        <v>50</v>
      </c>
      <c r="AB142" s="18">
        <v>0</v>
      </c>
      <c r="AC142" s="18">
        <v>0</v>
      </c>
      <c r="AD142" s="16" t="s">
        <v>50</v>
      </c>
      <c r="AE142" s="18">
        <v>0</v>
      </c>
      <c r="AF142" s="16">
        <v>0</v>
      </c>
      <c r="AG142" s="16" t="s">
        <v>50</v>
      </c>
      <c r="AH142" s="18">
        <v>0</v>
      </c>
      <c r="AI142" s="18">
        <v>0</v>
      </c>
      <c r="AJ142" s="16" t="s">
        <v>50</v>
      </c>
      <c r="AK142" s="18">
        <v>0</v>
      </c>
      <c r="AL142" s="18">
        <v>0</v>
      </c>
      <c r="AM142" s="17" t="s">
        <v>53</v>
      </c>
      <c r="AN142" s="16" t="s">
        <v>53</v>
      </c>
      <c r="AO142" s="17" t="s">
        <v>53</v>
      </c>
      <c r="AP142" s="16" t="s">
        <v>53</v>
      </c>
    </row>
    <row r="143" spans="1:42" s="19" customFormat="1" x14ac:dyDescent="0.25">
      <c r="A143" s="16" t="s">
        <v>410</v>
      </c>
      <c r="B143" s="17" t="s">
        <v>403</v>
      </c>
      <c r="C143" s="16" t="s">
        <v>47</v>
      </c>
      <c r="D143" s="16" t="s">
        <v>63</v>
      </c>
      <c r="E143" s="16" t="s">
        <v>64</v>
      </c>
      <c r="F143" s="16" t="s">
        <v>513</v>
      </c>
      <c r="G143" s="16" t="s">
        <v>51</v>
      </c>
      <c r="H143" s="16" t="s">
        <v>416</v>
      </c>
      <c r="I143" s="18" t="s">
        <v>53</v>
      </c>
      <c r="J143" s="18" t="s">
        <v>53</v>
      </c>
      <c r="K143" s="18" t="s">
        <v>53</v>
      </c>
      <c r="L143" s="18" t="s">
        <v>53</v>
      </c>
      <c r="M143" s="18">
        <v>0</v>
      </c>
      <c r="N143" s="16" t="s">
        <v>53</v>
      </c>
      <c r="O143" s="16" t="s">
        <v>54</v>
      </c>
      <c r="P143" s="16" t="s">
        <v>53</v>
      </c>
      <c r="Q143" s="18">
        <f t="shared" si="4"/>
        <v>53325895.494400002</v>
      </c>
      <c r="R143" s="18">
        <v>0</v>
      </c>
      <c r="S143" s="18">
        <v>47969975</v>
      </c>
      <c r="T143" s="18">
        <v>0</v>
      </c>
      <c r="U143" s="16" t="s">
        <v>50</v>
      </c>
      <c r="V143" s="18">
        <v>0</v>
      </c>
      <c r="W143" s="18">
        <v>4617172.84</v>
      </c>
      <c r="X143" s="16" t="s">
        <v>50</v>
      </c>
      <c r="Y143" s="18">
        <v>738747.6544</v>
      </c>
      <c r="Z143" s="18">
        <v>0</v>
      </c>
      <c r="AA143" s="16" t="s">
        <v>50</v>
      </c>
      <c r="AB143" s="18">
        <v>0</v>
      </c>
      <c r="AC143" s="18">
        <v>0</v>
      </c>
      <c r="AD143" s="16" t="s">
        <v>50</v>
      </c>
      <c r="AE143" s="18">
        <v>0</v>
      </c>
      <c r="AF143" s="16">
        <v>0</v>
      </c>
      <c r="AG143" s="16" t="s">
        <v>50</v>
      </c>
      <c r="AH143" s="18">
        <v>0</v>
      </c>
      <c r="AI143" s="18">
        <v>0</v>
      </c>
      <c r="AJ143" s="16" t="s">
        <v>50</v>
      </c>
      <c r="AK143" s="18">
        <v>0</v>
      </c>
      <c r="AL143" s="18">
        <v>0</v>
      </c>
      <c r="AM143" s="17" t="s">
        <v>53</v>
      </c>
      <c r="AN143" s="16" t="s">
        <v>53</v>
      </c>
      <c r="AO143" s="17" t="s">
        <v>53</v>
      </c>
      <c r="AP143" s="16" t="s">
        <v>53</v>
      </c>
    </row>
    <row r="144" spans="1:42" s="19" customFormat="1" x14ac:dyDescent="0.25">
      <c r="A144" s="16" t="s">
        <v>415</v>
      </c>
      <c r="B144" s="17" t="s">
        <v>403</v>
      </c>
      <c r="C144" s="16" t="s">
        <v>47</v>
      </c>
      <c r="D144" s="16" t="s">
        <v>63</v>
      </c>
      <c r="E144" s="16" t="s">
        <v>64</v>
      </c>
      <c r="F144" s="16" t="s">
        <v>513</v>
      </c>
      <c r="G144" s="16" t="s">
        <v>51</v>
      </c>
      <c r="H144" s="16" t="s">
        <v>418</v>
      </c>
      <c r="I144" s="18" t="s">
        <v>53</v>
      </c>
      <c r="J144" s="18" t="s">
        <v>53</v>
      </c>
      <c r="K144" s="18" t="s">
        <v>53</v>
      </c>
      <c r="L144" s="18" t="s">
        <v>53</v>
      </c>
      <c r="M144" s="18">
        <v>0</v>
      </c>
      <c r="N144" s="16" t="s">
        <v>53</v>
      </c>
      <c r="O144" s="16" t="s">
        <v>419</v>
      </c>
      <c r="P144" s="16" t="s">
        <v>420</v>
      </c>
      <c r="Q144" s="18">
        <f t="shared" si="4"/>
        <v>1263031.2</v>
      </c>
      <c r="R144" s="18">
        <v>0</v>
      </c>
      <c r="S144" s="18">
        <v>0</v>
      </c>
      <c r="T144" s="18">
        <v>1088820</v>
      </c>
      <c r="U144" s="16" t="s">
        <v>55</v>
      </c>
      <c r="V144" s="18">
        <v>174211.20000000001</v>
      </c>
      <c r="W144" s="18">
        <v>0</v>
      </c>
      <c r="X144" s="16" t="s">
        <v>50</v>
      </c>
      <c r="Y144" s="18">
        <v>0</v>
      </c>
      <c r="Z144" s="18">
        <v>0</v>
      </c>
      <c r="AA144" s="16" t="s">
        <v>50</v>
      </c>
      <c r="AB144" s="18">
        <v>0</v>
      </c>
      <c r="AC144" s="18">
        <v>0</v>
      </c>
      <c r="AD144" s="16" t="s">
        <v>50</v>
      </c>
      <c r="AE144" s="18">
        <v>0</v>
      </c>
      <c r="AF144" s="16">
        <v>0</v>
      </c>
      <c r="AG144" s="16" t="s">
        <v>50</v>
      </c>
      <c r="AH144" s="18">
        <v>0</v>
      </c>
      <c r="AI144" s="18">
        <v>0</v>
      </c>
      <c r="AJ144" s="16" t="s">
        <v>50</v>
      </c>
      <c r="AK144" s="18">
        <v>0</v>
      </c>
      <c r="AL144" s="18">
        <v>0</v>
      </c>
      <c r="AM144" s="17" t="s">
        <v>53</v>
      </c>
      <c r="AN144" s="16" t="s">
        <v>53</v>
      </c>
      <c r="AO144" s="17" t="s">
        <v>53</v>
      </c>
      <c r="AP144" s="16" t="s">
        <v>53</v>
      </c>
    </row>
    <row r="145" spans="1:42" s="19" customFormat="1" x14ac:dyDescent="0.25">
      <c r="A145" s="16" t="s">
        <v>417</v>
      </c>
      <c r="B145" s="17" t="s">
        <v>403</v>
      </c>
      <c r="C145" s="16" t="s">
        <v>47</v>
      </c>
      <c r="D145" s="16" t="s">
        <v>63</v>
      </c>
      <c r="E145" s="16" t="s">
        <v>64</v>
      </c>
      <c r="F145" s="16" t="s">
        <v>513</v>
      </c>
      <c r="G145" s="16" t="s">
        <v>51</v>
      </c>
      <c r="H145" s="16" t="s">
        <v>422</v>
      </c>
      <c r="I145" s="18" t="s">
        <v>53</v>
      </c>
      <c r="J145" s="18" t="s">
        <v>53</v>
      </c>
      <c r="K145" s="18" t="s">
        <v>53</v>
      </c>
      <c r="L145" s="18" t="s">
        <v>53</v>
      </c>
      <c r="M145" s="18">
        <v>0</v>
      </c>
      <c r="N145" s="16" t="s">
        <v>53</v>
      </c>
      <c r="O145" s="16" t="s">
        <v>54</v>
      </c>
      <c r="P145" s="16" t="s">
        <v>53</v>
      </c>
      <c r="Q145" s="18">
        <f t="shared" si="4"/>
        <v>150968109.0936</v>
      </c>
      <c r="R145" s="18">
        <v>0</v>
      </c>
      <c r="S145" s="18">
        <v>102429942.32999998</v>
      </c>
      <c r="T145" s="18">
        <v>0</v>
      </c>
      <c r="U145" s="16" t="s">
        <v>50</v>
      </c>
      <c r="V145" s="18">
        <v>0</v>
      </c>
      <c r="W145" s="18">
        <v>41843247.210000001</v>
      </c>
      <c r="X145" s="16" t="s">
        <v>50</v>
      </c>
      <c r="Y145" s="18">
        <v>6694919.5536000002</v>
      </c>
      <c r="Z145" s="18">
        <v>0</v>
      </c>
      <c r="AA145" s="16" t="s">
        <v>50</v>
      </c>
      <c r="AB145" s="18">
        <v>0</v>
      </c>
      <c r="AC145" s="18">
        <v>0</v>
      </c>
      <c r="AD145" s="16" t="s">
        <v>50</v>
      </c>
      <c r="AE145" s="18">
        <v>0</v>
      </c>
      <c r="AF145" s="16">
        <v>0</v>
      </c>
      <c r="AG145" s="16" t="s">
        <v>50</v>
      </c>
      <c r="AH145" s="18">
        <v>0</v>
      </c>
      <c r="AI145" s="18">
        <v>0</v>
      </c>
      <c r="AJ145" s="16" t="s">
        <v>50</v>
      </c>
      <c r="AK145" s="18">
        <v>0</v>
      </c>
      <c r="AL145" s="18">
        <v>0</v>
      </c>
      <c r="AM145" s="17" t="s">
        <v>53</v>
      </c>
      <c r="AN145" s="16" t="s">
        <v>53</v>
      </c>
      <c r="AO145" s="17" t="s">
        <v>53</v>
      </c>
      <c r="AP145" s="16" t="s">
        <v>53</v>
      </c>
    </row>
    <row r="146" spans="1:42" s="19" customFormat="1" x14ac:dyDescent="0.25">
      <c r="A146" s="16" t="s">
        <v>421</v>
      </c>
      <c r="B146" s="17" t="s">
        <v>403</v>
      </c>
      <c r="C146" s="16" t="s">
        <v>47</v>
      </c>
      <c r="D146" s="16" t="s">
        <v>67</v>
      </c>
      <c r="E146" s="16" t="s">
        <v>68</v>
      </c>
      <c r="F146" s="16" t="s">
        <v>527</v>
      </c>
      <c r="G146" s="16" t="s">
        <v>51</v>
      </c>
      <c r="H146" s="16" t="s">
        <v>424</v>
      </c>
      <c r="I146" s="18" t="s">
        <v>53</v>
      </c>
      <c r="J146" s="18" t="s">
        <v>53</v>
      </c>
      <c r="K146" s="18" t="s">
        <v>53</v>
      </c>
      <c r="L146" s="18" t="s">
        <v>53</v>
      </c>
      <c r="M146" s="18">
        <v>0</v>
      </c>
      <c r="N146" s="16" t="s">
        <v>53</v>
      </c>
      <c r="O146" s="16" t="s">
        <v>54</v>
      </c>
      <c r="P146" s="16" t="s">
        <v>53</v>
      </c>
      <c r="Q146" s="18">
        <f t="shared" si="4"/>
        <v>41546824.694400005</v>
      </c>
      <c r="R146" s="18">
        <v>0</v>
      </c>
      <c r="S146" s="18">
        <v>28196799.000000004</v>
      </c>
      <c r="T146" s="18">
        <v>0</v>
      </c>
      <c r="U146" s="16" t="s">
        <v>50</v>
      </c>
      <c r="V146" s="18">
        <v>0</v>
      </c>
      <c r="W146" s="18">
        <v>11508642.84</v>
      </c>
      <c r="X146" s="16" t="s">
        <v>50</v>
      </c>
      <c r="Y146" s="18">
        <v>1841382.8544000001</v>
      </c>
      <c r="Z146" s="18">
        <v>0</v>
      </c>
      <c r="AA146" s="16" t="s">
        <v>50</v>
      </c>
      <c r="AB146" s="18">
        <v>0</v>
      </c>
      <c r="AC146" s="18">
        <v>0</v>
      </c>
      <c r="AD146" s="16" t="s">
        <v>50</v>
      </c>
      <c r="AE146" s="18">
        <v>0</v>
      </c>
      <c r="AF146" s="16">
        <v>0</v>
      </c>
      <c r="AG146" s="16" t="s">
        <v>50</v>
      </c>
      <c r="AH146" s="18">
        <v>0</v>
      </c>
      <c r="AI146" s="18">
        <v>0</v>
      </c>
      <c r="AJ146" s="16" t="s">
        <v>50</v>
      </c>
      <c r="AK146" s="18">
        <v>0</v>
      </c>
      <c r="AL146" s="18">
        <v>0</v>
      </c>
      <c r="AM146" s="17" t="s">
        <v>53</v>
      </c>
      <c r="AN146" s="16" t="s">
        <v>53</v>
      </c>
      <c r="AO146" s="17" t="s">
        <v>53</v>
      </c>
      <c r="AP146" s="16" t="s">
        <v>53</v>
      </c>
    </row>
    <row r="147" spans="1:42" s="19" customFormat="1" x14ac:dyDescent="0.25">
      <c r="A147" s="16" t="s">
        <v>423</v>
      </c>
      <c r="B147" s="17" t="s">
        <v>403</v>
      </c>
      <c r="C147" s="16" t="s">
        <v>47</v>
      </c>
      <c r="D147" s="16" t="s">
        <v>67</v>
      </c>
      <c r="E147" s="16" t="s">
        <v>68</v>
      </c>
      <c r="F147" s="16" t="s">
        <v>527</v>
      </c>
      <c r="G147" s="16" t="s">
        <v>51</v>
      </c>
      <c r="H147" s="16" t="s">
        <v>426</v>
      </c>
      <c r="I147" s="18" t="s">
        <v>53</v>
      </c>
      <c r="J147" s="18" t="s">
        <v>53</v>
      </c>
      <c r="K147" s="18" t="s">
        <v>53</v>
      </c>
      <c r="L147" s="18" t="s">
        <v>53</v>
      </c>
      <c r="M147" s="18">
        <v>0</v>
      </c>
      <c r="N147" s="16" t="s">
        <v>53</v>
      </c>
      <c r="O147" s="16" t="s">
        <v>427</v>
      </c>
      <c r="P147" s="16" t="s">
        <v>428</v>
      </c>
      <c r="Q147" s="18">
        <f t="shared" si="4"/>
        <v>4963280.4000000004</v>
      </c>
      <c r="R147" s="18">
        <v>0</v>
      </c>
      <c r="S147" s="18">
        <v>0</v>
      </c>
      <c r="T147" s="18">
        <v>4278690</v>
      </c>
      <c r="U147" s="16" t="s">
        <v>55</v>
      </c>
      <c r="V147" s="18">
        <v>684590.4</v>
      </c>
      <c r="W147" s="18">
        <v>0</v>
      </c>
      <c r="X147" s="16" t="s">
        <v>50</v>
      </c>
      <c r="Y147" s="18">
        <v>0</v>
      </c>
      <c r="Z147" s="18">
        <v>0</v>
      </c>
      <c r="AA147" s="16" t="s">
        <v>50</v>
      </c>
      <c r="AB147" s="18">
        <v>0</v>
      </c>
      <c r="AC147" s="18">
        <v>0</v>
      </c>
      <c r="AD147" s="16" t="s">
        <v>50</v>
      </c>
      <c r="AE147" s="18">
        <v>0</v>
      </c>
      <c r="AF147" s="16">
        <v>0</v>
      </c>
      <c r="AG147" s="16" t="s">
        <v>50</v>
      </c>
      <c r="AH147" s="18">
        <v>0</v>
      </c>
      <c r="AI147" s="18">
        <v>0</v>
      </c>
      <c r="AJ147" s="16" t="s">
        <v>50</v>
      </c>
      <c r="AK147" s="18">
        <v>0</v>
      </c>
      <c r="AL147" s="18">
        <v>0</v>
      </c>
      <c r="AM147" s="17" t="s">
        <v>53</v>
      </c>
      <c r="AN147" s="16" t="s">
        <v>53</v>
      </c>
      <c r="AO147" s="17" t="s">
        <v>53</v>
      </c>
      <c r="AP147" s="16" t="s">
        <v>53</v>
      </c>
    </row>
    <row r="148" spans="1:42" s="19" customFormat="1" x14ac:dyDescent="0.25">
      <c r="A148" s="16" t="s">
        <v>425</v>
      </c>
      <c r="B148" s="17" t="s">
        <v>403</v>
      </c>
      <c r="C148" s="16" t="s">
        <v>47</v>
      </c>
      <c r="D148" s="16" t="s">
        <v>67</v>
      </c>
      <c r="E148" s="16" t="s">
        <v>68</v>
      </c>
      <c r="F148" s="16" t="s">
        <v>527</v>
      </c>
      <c r="G148" s="16" t="s">
        <v>51</v>
      </c>
      <c r="H148" s="16" t="s">
        <v>430</v>
      </c>
      <c r="I148" s="18" t="s">
        <v>53</v>
      </c>
      <c r="J148" s="18" t="s">
        <v>53</v>
      </c>
      <c r="K148" s="18" t="s">
        <v>53</v>
      </c>
      <c r="L148" s="18" t="s">
        <v>53</v>
      </c>
      <c r="M148" s="18">
        <v>0</v>
      </c>
      <c r="N148" s="16" t="s">
        <v>53</v>
      </c>
      <c r="O148" s="16" t="s">
        <v>54</v>
      </c>
      <c r="P148" s="16" t="s">
        <v>53</v>
      </c>
      <c r="Q148" s="18">
        <f t="shared" si="4"/>
        <v>216902737.14319998</v>
      </c>
      <c r="R148" s="18">
        <v>0</v>
      </c>
      <c r="S148" s="18">
        <v>163913376.25999999</v>
      </c>
      <c r="T148" s="18">
        <v>0</v>
      </c>
      <c r="U148" s="16" t="s">
        <v>50</v>
      </c>
      <c r="V148" s="18">
        <v>0</v>
      </c>
      <c r="W148" s="18">
        <v>45680483.519999996</v>
      </c>
      <c r="X148" s="16" t="s">
        <v>55</v>
      </c>
      <c r="Y148" s="18">
        <v>7308877.3631999996</v>
      </c>
      <c r="Z148" s="18">
        <v>0</v>
      </c>
      <c r="AA148" s="16" t="s">
        <v>50</v>
      </c>
      <c r="AB148" s="18">
        <v>0</v>
      </c>
      <c r="AC148" s="18">
        <v>0</v>
      </c>
      <c r="AD148" s="16" t="s">
        <v>50</v>
      </c>
      <c r="AE148" s="18">
        <v>0</v>
      </c>
      <c r="AF148" s="16">
        <v>0</v>
      </c>
      <c r="AG148" s="16" t="s">
        <v>50</v>
      </c>
      <c r="AH148" s="18">
        <v>0</v>
      </c>
      <c r="AI148" s="18">
        <v>0</v>
      </c>
      <c r="AJ148" s="16" t="s">
        <v>50</v>
      </c>
      <c r="AK148" s="18">
        <v>0</v>
      </c>
      <c r="AL148" s="18">
        <v>0</v>
      </c>
      <c r="AM148" s="17" t="s">
        <v>53</v>
      </c>
      <c r="AN148" s="16" t="s">
        <v>53</v>
      </c>
      <c r="AO148" s="17" t="s">
        <v>53</v>
      </c>
      <c r="AP148" s="16" t="s">
        <v>53</v>
      </c>
    </row>
    <row r="149" spans="1:42" s="19" customFormat="1" x14ac:dyDescent="0.25">
      <c r="A149" s="16" t="s">
        <v>429</v>
      </c>
      <c r="B149" s="17" t="s">
        <v>403</v>
      </c>
      <c r="C149" s="16" t="s">
        <v>47</v>
      </c>
      <c r="D149" s="16" t="s">
        <v>67</v>
      </c>
      <c r="E149" s="16" t="s">
        <v>68</v>
      </c>
      <c r="F149" s="16" t="s">
        <v>527</v>
      </c>
      <c r="G149" s="16" t="s">
        <v>110</v>
      </c>
      <c r="H149" s="16" t="s">
        <v>53</v>
      </c>
      <c r="I149" s="18" t="s">
        <v>432</v>
      </c>
      <c r="J149" s="18" t="s">
        <v>53</v>
      </c>
      <c r="K149" s="18" t="s">
        <v>433</v>
      </c>
      <c r="L149" s="18" t="s">
        <v>403</v>
      </c>
      <c r="M149" s="18">
        <v>158700</v>
      </c>
      <c r="N149" s="16" t="s">
        <v>113</v>
      </c>
      <c r="O149" s="16" t="s">
        <v>434</v>
      </c>
      <c r="P149" s="16" t="s">
        <v>435</v>
      </c>
      <c r="Q149" s="18">
        <f t="shared" si="4"/>
        <v>-158700</v>
      </c>
      <c r="R149" s="18">
        <v>0</v>
      </c>
      <c r="S149" s="18">
        <v>-158700</v>
      </c>
      <c r="T149" s="18">
        <v>0</v>
      </c>
      <c r="U149" s="16" t="s">
        <v>50</v>
      </c>
      <c r="V149" s="18">
        <v>0</v>
      </c>
      <c r="W149" s="18">
        <v>0</v>
      </c>
      <c r="X149" s="16" t="s">
        <v>50</v>
      </c>
      <c r="Y149" s="18">
        <v>0</v>
      </c>
      <c r="Z149" s="18">
        <v>0</v>
      </c>
      <c r="AA149" s="16" t="s">
        <v>50</v>
      </c>
      <c r="AB149" s="18">
        <v>0</v>
      </c>
      <c r="AC149" s="18">
        <v>0</v>
      </c>
      <c r="AD149" s="16" t="s">
        <v>50</v>
      </c>
      <c r="AE149" s="18">
        <v>0</v>
      </c>
      <c r="AF149" s="16">
        <v>0</v>
      </c>
      <c r="AG149" s="16" t="s">
        <v>50</v>
      </c>
      <c r="AH149" s="18">
        <v>0</v>
      </c>
      <c r="AI149" s="18">
        <v>0</v>
      </c>
      <c r="AJ149" s="16" t="s">
        <v>50</v>
      </c>
      <c r="AK149" s="18">
        <v>0</v>
      </c>
      <c r="AL149" s="18">
        <v>0</v>
      </c>
      <c r="AM149" s="17" t="s">
        <v>53</v>
      </c>
      <c r="AN149" s="16" t="s">
        <v>53</v>
      </c>
      <c r="AO149" s="17" t="s">
        <v>53</v>
      </c>
      <c r="AP149" s="16" t="s">
        <v>53</v>
      </c>
    </row>
    <row r="150" spans="1:42" s="19" customFormat="1" x14ac:dyDescent="0.25">
      <c r="A150" s="16" t="s">
        <v>431</v>
      </c>
      <c r="B150" s="17" t="s">
        <v>403</v>
      </c>
      <c r="C150" s="16" t="s">
        <v>47</v>
      </c>
      <c r="D150" s="16" t="s">
        <v>71</v>
      </c>
      <c r="E150" s="16" t="s">
        <v>72</v>
      </c>
      <c r="F150" s="16" t="s">
        <v>541</v>
      </c>
      <c r="G150" s="16" t="s">
        <v>51</v>
      </c>
      <c r="H150" s="16" t="s">
        <v>437</v>
      </c>
      <c r="I150" s="18" t="s">
        <v>53</v>
      </c>
      <c r="J150" s="18" t="s">
        <v>53</v>
      </c>
      <c r="K150" s="18" t="s">
        <v>53</v>
      </c>
      <c r="L150" s="18" t="s">
        <v>53</v>
      </c>
      <c r="M150" s="18">
        <v>0</v>
      </c>
      <c r="N150" s="16" t="s">
        <v>53</v>
      </c>
      <c r="O150" s="16" t="s">
        <v>54</v>
      </c>
      <c r="P150" s="16" t="s">
        <v>53</v>
      </c>
      <c r="Q150" s="18">
        <f t="shared" si="4"/>
        <v>120181421.06639999</v>
      </c>
      <c r="R150" s="18">
        <v>0</v>
      </c>
      <c r="S150" s="18">
        <v>80121360.999999985</v>
      </c>
      <c r="T150" s="18">
        <v>0</v>
      </c>
      <c r="U150" s="16" t="s">
        <v>50</v>
      </c>
      <c r="V150" s="18">
        <v>0</v>
      </c>
      <c r="W150" s="18">
        <f>33996334.54+538200</f>
        <v>34534534.539999999</v>
      </c>
      <c r="X150" s="16" t="s">
        <v>50</v>
      </c>
      <c r="Y150" s="18">
        <f>+W150*0.16</f>
        <v>5525525.5263999999</v>
      </c>
      <c r="Z150" s="18">
        <v>0</v>
      </c>
      <c r="AA150" s="16" t="s">
        <v>50</v>
      </c>
      <c r="AB150" s="18">
        <v>0</v>
      </c>
      <c r="AC150" s="18">
        <v>0</v>
      </c>
      <c r="AD150" s="16" t="s">
        <v>50</v>
      </c>
      <c r="AE150" s="18">
        <v>0</v>
      </c>
      <c r="AF150" s="16">
        <v>0</v>
      </c>
      <c r="AG150" s="16" t="s">
        <v>50</v>
      </c>
      <c r="AH150" s="18">
        <v>0</v>
      </c>
      <c r="AI150" s="18">
        <v>0</v>
      </c>
      <c r="AJ150" s="16" t="s">
        <v>50</v>
      </c>
      <c r="AK150" s="18">
        <v>0</v>
      </c>
      <c r="AL150" s="18">
        <v>0</v>
      </c>
      <c r="AM150" s="17" t="s">
        <v>53</v>
      </c>
      <c r="AN150" s="16" t="s">
        <v>53</v>
      </c>
      <c r="AO150" s="17" t="s">
        <v>53</v>
      </c>
      <c r="AP150" s="16" t="s">
        <v>53</v>
      </c>
    </row>
    <row r="151" spans="1:42" s="19" customFormat="1" x14ac:dyDescent="0.25">
      <c r="A151" s="16" t="s">
        <v>436</v>
      </c>
      <c r="B151" s="17" t="s">
        <v>403</v>
      </c>
      <c r="C151" s="16" t="s">
        <v>47</v>
      </c>
      <c r="D151" s="16" t="s">
        <v>71</v>
      </c>
      <c r="E151" s="16" t="s">
        <v>72</v>
      </c>
      <c r="F151" s="16" t="s">
        <v>541</v>
      </c>
      <c r="G151" s="16" t="s">
        <v>110</v>
      </c>
      <c r="H151" s="16" t="s">
        <v>53</v>
      </c>
      <c r="I151" s="18" t="s">
        <v>439</v>
      </c>
      <c r="J151" s="18" t="s">
        <v>53</v>
      </c>
      <c r="K151" s="18" t="s">
        <v>440</v>
      </c>
      <c r="L151" s="18" t="s">
        <v>403</v>
      </c>
      <c r="M151" s="18">
        <v>5114556</v>
      </c>
      <c r="N151" s="16" t="s">
        <v>113</v>
      </c>
      <c r="O151" s="16" t="s">
        <v>441</v>
      </c>
      <c r="P151" s="16" t="s">
        <v>442</v>
      </c>
      <c r="Q151" s="18">
        <f t="shared" si="4"/>
        <v>-2481240</v>
      </c>
      <c r="R151" s="18">
        <v>0</v>
      </c>
      <c r="S151" s="18">
        <v>0</v>
      </c>
      <c r="T151" s="18">
        <v>0</v>
      </c>
      <c r="U151" s="16" t="s">
        <v>50</v>
      </c>
      <c r="V151" s="18">
        <v>0</v>
      </c>
      <c r="W151" s="18">
        <v>-2139000</v>
      </c>
      <c r="X151" s="16" t="s">
        <v>55</v>
      </c>
      <c r="Y151" s="18">
        <v>-342240</v>
      </c>
      <c r="Z151" s="18">
        <v>0</v>
      </c>
      <c r="AA151" s="16" t="s">
        <v>50</v>
      </c>
      <c r="AB151" s="18">
        <v>0</v>
      </c>
      <c r="AC151" s="18">
        <v>0</v>
      </c>
      <c r="AD151" s="16" t="s">
        <v>50</v>
      </c>
      <c r="AE151" s="18">
        <v>0</v>
      </c>
      <c r="AF151" s="16">
        <v>0</v>
      </c>
      <c r="AG151" s="16" t="s">
        <v>50</v>
      </c>
      <c r="AH151" s="18">
        <v>0</v>
      </c>
      <c r="AI151" s="18">
        <v>0</v>
      </c>
      <c r="AJ151" s="16" t="s">
        <v>50</v>
      </c>
      <c r="AK151" s="18">
        <v>0</v>
      </c>
      <c r="AL151" s="18">
        <v>0</v>
      </c>
      <c r="AM151" s="17" t="s">
        <v>53</v>
      </c>
      <c r="AN151" s="16" t="s">
        <v>53</v>
      </c>
      <c r="AO151" s="17" t="s">
        <v>53</v>
      </c>
      <c r="AP151" s="16" t="s">
        <v>53</v>
      </c>
    </row>
    <row r="152" spans="1:42" x14ac:dyDescent="0.25">
      <c r="A152" s="16" t="s">
        <v>438</v>
      </c>
      <c r="B152" s="14" t="s">
        <v>403</v>
      </c>
      <c r="C152" s="13" t="s">
        <v>47</v>
      </c>
      <c r="D152" s="13" t="s">
        <v>80</v>
      </c>
      <c r="E152" s="13" t="s">
        <v>81</v>
      </c>
      <c r="F152" s="13" t="s">
        <v>558</v>
      </c>
      <c r="G152" s="13" t="s">
        <v>51</v>
      </c>
      <c r="H152" s="13" t="s">
        <v>444</v>
      </c>
      <c r="I152" s="15" t="s">
        <v>53</v>
      </c>
      <c r="J152" s="15" t="s">
        <v>53</v>
      </c>
      <c r="K152" s="15" t="s">
        <v>53</v>
      </c>
      <c r="L152" s="15" t="s">
        <v>53</v>
      </c>
      <c r="M152" s="15">
        <v>0</v>
      </c>
      <c r="N152" s="13" t="s">
        <v>53</v>
      </c>
      <c r="O152" s="13" t="s">
        <v>54</v>
      </c>
      <c r="P152" s="13" t="s">
        <v>53</v>
      </c>
      <c r="Q152" s="15">
        <f t="shared" si="4"/>
        <v>205642852.73120001</v>
      </c>
      <c r="R152" s="15">
        <v>0</v>
      </c>
      <c r="S152" s="15">
        <v>181886132.40000001</v>
      </c>
      <c r="T152" s="15">
        <v>0</v>
      </c>
      <c r="U152" s="13" t="s">
        <v>50</v>
      </c>
      <c r="V152" s="15">
        <v>0</v>
      </c>
      <c r="W152" s="15">
        <v>20479931.319999997</v>
      </c>
      <c r="X152" s="13" t="s">
        <v>55</v>
      </c>
      <c r="Y152" s="15">
        <v>3276789.0112000005</v>
      </c>
      <c r="Z152" s="15">
        <v>0</v>
      </c>
      <c r="AA152" s="13" t="s">
        <v>50</v>
      </c>
      <c r="AB152" s="15">
        <v>0</v>
      </c>
      <c r="AC152" s="15">
        <v>0</v>
      </c>
      <c r="AD152" s="13" t="s">
        <v>50</v>
      </c>
      <c r="AE152" s="15">
        <v>0</v>
      </c>
      <c r="AF152" s="13">
        <v>0</v>
      </c>
      <c r="AG152" s="13" t="s">
        <v>50</v>
      </c>
      <c r="AH152" s="15">
        <v>0</v>
      </c>
      <c r="AI152" s="15">
        <v>0</v>
      </c>
      <c r="AJ152" s="13" t="s">
        <v>50</v>
      </c>
      <c r="AK152" s="15">
        <v>0</v>
      </c>
      <c r="AL152" s="15">
        <v>0</v>
      </c>
      <c r="AM152" s="14" t="s">
        <v>53</v>
      </c>
      <c r="AN152" s="13" t="s">
        <v>53</v>
      </c>
      <c r="AO152" s="14" t="s">
        <v>53</v>
      </c>
      <c r="AP152" s="13" t="s">
        <v>53</v>
      </c>
    </row>
    <row r="153" spans="1:42" x14ac:dyDescent="0.25">
      <c r="A153" s="16" t="s">
        <v>443</v>
      </c>
      <c r="B153" s="14" t="s">
        <v>446</v>
      </c>
      <c r="C153" s="13" t="s">
        <v>47</v>
      </c>
      <c r="D153" s="13" t="s">
        <v>48</v>
      </c>
      <c r="E153" s="13" t="s">
        <v>49</v>
      </c>
      <c r="F153" s="13" t="s">
        <v>496</v>
      </c>
      <c r="G153" s="13" t="s">
        <v>51</v>
      </c>
      <c r="H153" s="13" t="s">
        <v>497</v>
      </c>
      <c r="I153" s="15" t="s">
        <v>53</v>
      </c>
      <c r="J153" s="15" t="s">
        <v>53</v>
      </c>
      <c r="K153" s="15" t="s">
        <v>53</v>
      </c>
      <c r="L153" s="15" t="s">
        <v>53</v>
      </c>
      <c r="M153" s="15">
        <v>0</v>
      </c>
      <c r="N153" s="13" t="s">
        <v>53</v>
      </c>
      <c r="O153" s="13" t="s">
        <v>54</v>
      </c>
      <c r="P153" s="13" t="s">
        <v>53</v>
      </c>
      <c r="Q153" s="15">
        <f t="shared" si="4"/>
        <v>261184816.96439999</v>
      </c>
      <c r="R153" s="15">
        <v>0</v>
      </c>
      <c r="S153" s="15">
        <v>174246026</v>
      </c>
      <c r="T153" s="15">
        <v>0</v>
      </c>
      <c r="U153" s="13" t="s">
        <v>50</v>
      </c>
      <c r="V153" s="15">
        <v>0</v>
      </c>
      <c r="W153" s="15">
        <f>74409033.59+538200</f>
        <v>74947233.590000004</v>
      </c>
      <c r="X153" s="13" t="s">
        <v>55</v>
      </c>
      <c r="Y153" s="15">
        <f>+W153*0.16</f>
        <v>11991557.374400001</v>
      </c>
      <c r="Z153" s="15">
        <v>0</v>
      </c>
      <c r="AA153" s="13" t="s">
        <v>50</v>
      </c>
      <c r="AB153" s="15">
        <v>0</v>
      </c>
      <c r="AC153" s="15">
        <v>0</v>
      </c>
      <c r="AD153" s="13" t="s">
        <v>50</v>
      </c>
      <c r="AE153" s="15">
        <v>0</v>
      </c>
      <c r="AF153" s="13">
        <v>0</v>
      </c>
      <c r="AG153" s="13" t="s">
        <v>50</v>
      </c>
      <c r="AH153" s="15">
        <v>0</v>
      </c>
      <c r="AI153" s="15">
        <v>0</v>
      </c>
      <c r="AJ153" s="13" t="s">
        <v>50</v>
      </c>
      <c r="AK153" s="15">
        <v>0</v>
      </c>
      <c r="AL153" s="15">
        <v>0</v>
      </c>
      <c r="AM153" s="14" t="s">
        <v>53</v>
      </c>
      <c r="AN153" s="13" t="s">
        <v>53</v>
      </c>
      <c r="AO153" s="14" t="s">
        <v>53</v>
      </c>
      <c r="AP153" s="13" t="s">
        <v>53</v>
      </c>
    </row>
    <row r="154" spans="1:42" x14ac:dyDescent="0.25">
      <c r="A154" s="16" t="s">
        <v>445</v>
      </c>
      <c r="B154" s="14" t="s">
        <v>446</v>
      </c>
      <c r="C154" s="13" t="s">
        <v>47</v>
      </c>
      <c r="D154" s="13" t="s">
        <v>48</v>
      </c>
      <c r="E154" s="13" t="s">
        <v>49</v>
      </c>
      <c r="F154" s="13" t="s">
        <v>498</v>
      </c>
      <c r="G154" s="13" t="s">
        <v>51</v>
      </c>
      <c r="H154" s="13" t="s">
        <v>499</v>
      </c>
      <c r="I154" s="15" t="s">
        <v>53</v>
      </c>
      <c r="J154" s="15" t="s">
        <v>53</v>
      </c>
      <c r="K154" s="15" t="s">
        <v>53</v>
      </c>
      <c r="L154" s="15" t="s">
        <v>53</v>
      </c>
      <c r="M154" s="15">
        <v>0</v>
      </c>
      <c r="N154" s="13" t="s">
        <v>53</v>
      </c>
      <c r="O154" s="13" t="s">
        <v>54</v>
      </c>
      <c r="P154" s="13" t="s">
        <v>53</v>
      </c>
      <c r="Q154" s="15">
        <f t="shared" si="4"/>
        <v>32108335.939999998</v>
      </c>
      <c r="R154" s="15">
        <v>0</v>
      </c>
      <c r="S154" s="15">
        <v>22155234</v>
      </c>
      <c r="T154" s="15">
        <v>0</v>
      </c>
      <c r="U154" s="13" t="s">
        <v>50</v>
      </c>
      <c r="V154" s="15">
        <v>0</v>
      </c>
      <c r="W154" s="15">
        <v>8580260.2899999991</v>
      </c>
      <c r="X154" s="13" t="s">
        <v>55</v>
      </c>
      <c r="Y154" s="15">
        <v>1372841.65</v>
      </c>
      <c r="Z154" s="15">
        <v>0</v>
      </c>
      <c r="AA154" s="13" t="s">
        <v>50</v>
      </c>
      <c r="AB154" s="15">
        <v>0</v>
      </c>
      <c r="AC154" s="15">
        <v>0</v>
      </c>
      <c r="AD154" s="13" t="s">
        <v>50</v>
      </c>
      <c r="AE154" s="15">
        <v>0</v>
      </c>
      <c r="AF154" s="13">
        <v>0</v>
      </c>
      <c r="AG154" s="13" t="s">
        <v>50</v>
      </c>
      <c r="AH154" s="15">
        <v>0</v>
      </c>
      <c r="AI154" s="15">
        <v>0</v>
      </c>
      <c r="AJ154" s="13" t="s">
        <v>50</v>
      </c>
      <c r="AK154" s="15">
        <v>0</v>
      </c>
      <c r="AL154" s="15">
        <v>0</v>
      </c>
      <c r="AM154" s="14" t="s">
        <v>53</v>
      </c>
      <c r="AN154" s="13" t="s">
        <v>53</v>
      </c>
      <c r="AO154" s="14" t="s">
        <v>53</v>
      </c>
      <c r="AP154" s="13" t="s">
        <v>53</v>
      </c>
    </row>
    <row r="155" spans="1:42" x14ac:dyDescent="0.25">
      <c r="A155" s="16" t="s">
        <v>447</v>
      </c>
      <c r="B155" s="14" t="s">
        <v>446</v>
      </c>
      <c r="C155" s="13" t="s">
        <v>47</v>
      </c>
      <c r="D155" s="13" t="s">
        <v>63</v>
      </c>
      <c r="E155" s="13" t="s">
        <v>64</v>
      </c>
      <c r="F155" s="13" t="s">
        <v>514</v>
      </c>
      <c r="G155" s="13" t="s">
        <v>51</v>
      </c>
      <c r="H155" s="13" t="s">
        <v>448</v>
      </c>
      <c r="I155" s="15" t="s">
        <v>53</v>
      </c>
      <c r="J155" s="15" t="s">
        <v>53</v>
      </c>
      <c r="K155" s="15" t="s">
        <v>53</v>
      </c>
      <c r="L155" s="15" t="s">
        <v>53</v>
      </c>
      <c r="M155" s="15">
        <v>0</v>
      </c>
      <c r="N155" s="13" t="s">
        <v>53</v>
      </c>
      <c r="O155" s="13" t="s">
        <v>54</v>
      </c>
      <c r="P155" s="13" t="s">
        <v>53</v>
      </c>
      <c r="Q155" s="15">
        <f t="shared" si="4"/>
        <v>218386233.6408</v>
      </c>
      <c r="R155" s="15">
        <v>0</v>
      </c>
      <c r="S155" s="15">
        <v>177923336.5</v>
      </c>
      <c r="T155" s="15">
        <v>0</v>
      </c>
      <c r="U155" s="13" t="s">
        <v>50</v>
      </c>
      <c r="V155" s="15">
        <v>0</v>
      </c>
      <c r="W155" s="15">
        <v>34881807.880000003</v>
      </c>
      <c r="X155" s="13" t="s">
        <v>55</v>
      </c>
      <c r="Y155" s="15">
        <v>5581089.2607999993</v>
      </c>
      <c r="Z155" s="15">
        <v>0</v>
      </c>
      <c r="AA155" s="13" t="s">
        <v>50</v>
      </c>
      <c r="AB155" s="15">
        <v>0</v>
      </c>
      <c r="AC155" s="15">
        <v>0</v>
      </c>
      <c r="AD155" s="13" t="s">
        <v>50</v>
      </c>
      <c r="AE155" s="15">
        <v>0</v>
      </c>
      <c r="AF155" s="13">
        <v>0</v>
      </c>
      <c r="AG155" s="13" t="s">
        <v>50</v>
      </c>
      <c r="AH155" s="15">
        <v>0</v>
      </c>
      <c r="AI155" s="15">
        <v>0</v>
      </c>
      <c r="AJ155" s="13" t="s">
        <v>50</v>
      </c>
      <c r="AK155" s="15">
        <v>0</v>
      </c>
      <c r="AL155" s="15">
        <v>0</v>
      </c>
      <c r="AM155" s="14" t="s">
        <v>53</v>
      </c>
      <c r="AN155" s="13" t="s">
        <v>53</v>
      </c>
      <c r="AO155" s="14" t="s">
        <v>53</v>
      </c>
      <c r="AP155" s="13" t="s">
        <v>53</v>
      </c>
    </row>
    <row r="156" spans="1:42" s="19" customFormat="1" x14ac:dyDescent="0.25">
      <c r="A156" s="16" t="s">
        <v>449</v>
      </c>
      <c r="B156" s="17" t="s">
        <v>446</v>
      </c>
      <c r="C156" s="16" t="s">
        <v>47</v>
      </c>
      <c r="D156" s="16" t="s">
        <v>67</v>
      </c>
      <c r="E156" s="16" t="s">
        <v>68</v>
      </c>
      <c r="F156" s="16" t="s">
        <v>528</v>
      </c>
      <c r="G156" s="16" t="s">
        <v>51</v>
      </c>
      <c r="H156" s="16" t="s">
        <v>450</v>
      </c>
      <c r="I156" s="18" t="s">
        <v>53</v>
      </c>
      <c r="J156" s="18" t="s">
        <v>53</v>
      </c>
      <c r="K156" s="18" t="s">
        <v>53</v>
      </c>
      <c r="L156" s="18" t="s">
        <v>53</v>
      </c>
      <c r="M156" s="18">
        <v>0</v>
      </c>
      <c r="N156" s="16" t="s">
        <v>53</v>
      </c>
      <c r="O156" s="16" t="s">
        <v>54</v>
      </c>
      <c r="P156" s="16" t="s">
        <v>53</v>
      </c>
      <c r="Q156" s="18">
        <f t="shared" si="4"/>
        <v>398225743.96079999</v>
      </c>
      <c r="R156" s="18">
        <v>0</v>
      </c>
      <c r="S156" s="18">
        <v>303995419.44</v>
      </c>
      <c r="T156" s="18">
        <v>0</v>
      </c>
      <c r="U156" s="16" t="s">
        <v>50</v>
      </c>
      <c r="V156" s="18">
        <v>0</v>
      </c>
      <c r="W156" s="18">
        <v>81233038.38000001</v>
      </c>
      <c r="X156" s="16" t="s">
        <v>55</v>
      </c>
      <c r="Y156" s="18">
        <v>12997286.140800001</v>
      </c>
      <c r="Z156" s="18">
        <v>0</v>
      </c>
      <c r="AA156" s="16" t="s">
        <v>50</v>
      </c>
      <c r="AB156" s="18">
        <v>0</v>
      </c>
      <c r="AC156" s="18">
        <v>0</v>
      </c>
      <c r="AD156" s="16" t="s">
        <v>50</v>
      </c>
      <c r="AE156" s="18">
        <v>0</v>
      </c>
      <c r="AF156" s="16">
        <v>0</v>
      </c>
      <c r="AG156" s="16" t="s">
        <v>50</v>
      </c>
      <c r="AH156" s="18">
        <v>0</v>
      </c>
      <c r="AI156" s="18">
        <v>0</v>
      </c>
      <c r="AJ156" s="16" t="s">
        <v>50</v>
      </c>
      <c r="AK156" s="18">
        <v>0</v>
      </c>
      <c r="AL156" s="18">
        <v>0</v>
      </c>
      <c r="AM156" s="17" t="s">
        <v>53</v>
      </c>
      <c r="AN156" s="16" t="s">
        <v>53</v>
      </c>
      <c r="AO156" s="17" t="s">
        <v>53</v>
      </c>
      <c r="AP156" s="16" t="s">
        <v>53</v>
      </c>
    </row>
    <row r="157" spans="1:42" s="19" customFormat="1" x14ac:dyDescent="0.25">
      <c r="A157" s="16" t="s">
        <v>451</v>
      </c>
      <c r="B157" s="17" t="s">
        <v>446</v>
      </c>
      <c r="C157" s="16" t="s">
        <v>47</v>
      </c>
      <c r="D157" s="16" t="s">
        <v>71</v>
      </c>
      <c r="E157" s="16" t="s">
        <v>72</v>
      </c>
      <c r="F157" s="16" t="s">
        <v>543</v>
      </c>
      <c r="G157" s="16" t="s">
        <v>51</v>
      </c>
      <c r="H157" s="16" t="s">
        <v>542</v>
      </c>
      <c r="I157" s="18" t="s">
        <v>53</v>
      </c>
      <c r="J157" s="18" t="s">
        <v>53</v>
      </c>
      <c r="K157" s="18" t="s">
        <v>53</v>
      </c>
      <c r="L157" s="18" t="s">
        <v>53</v>
      </c>
      <c r="M157" s="18">
        <v>0</v>
      </c>
      <c r="N157" s="16" t="s">
        <v>53</v>
      </c>
      <c r="O157" s="16" t="s">
        <v>54</v>
      </c>
      <c r="P157" s="16" t="s">
        <v>53</v>
      </c>
      <c r="Q157" s="18">
        <f t="shared" si="4"/>
        <v>117639501.59</v>
      </c>
      <c r="R157" s="18">
        <v>0</v>
      </c>
      <c r="S157" s="18">
        <v>99409070.930000007</v>
      </c>
      <c r="T157" s="18">
        <v>0</v>
      </c>
      <c r="U157" s="16" t="s">
        <v>50</v>
      </c>
      <c r="V157" s="18">
        <v>0</v>
      </c>
      <c r="W157" s="18">
        <v>15715888.5</v>
      </c>
      <c r="X157" s="16" t="s">
        <v>50</v>
      </c>
      <c r="Y157" s="18">
        <v>2514542.16</v>
      </c>
      <c r="Z157" s="18">
        <v>0</v>
      </c>
      <c r="AA157" s="16" t="s">
        <v>50</v>
      </c>
      <c r="AB157" s="18">
        <v>0</v>
      </c>
      <c r="AC157" s="18">
        <v>0</v>
      </c>
      <c r="AD157" s="16" t="s">
        <v>50</v>
      </c>
      <c r="AE157" s="18">
        <v>0</v>
      </c>
      <c r="AF157" s="16">
        <v>0</v>
      </c>
      <c r="AG157" s="16" t="s">
        <v>50</v>
      </c>
      <c r="AH157" s="18">
        <v>0</v>
      </c>
      <c r="AI157" s="18">
        <v>0</v>
      </c>
      <c r="AJ157" s="16" t="s">
        <v>50</v>
      </c>
      <c r="AK157" s="18">
        <v>0</v>
      </c>
      <c r="AL157" s="18">
        <v>0</v>
      </c>
      <c r="AM157" s="17" t="s">
        <v>53</v>
      </c>
      <c r="AN157" s="16" t="s">
        <v>53</v>
      </c>
      <c r="AO157" s="17" t="s">
        <v>53</v>
      </c>
      <c r="AP157" s="16" t="s">
        <v>53</v>
      </c>
    </row>
    <row r="158" spans="1:42" x14ac:dyDescent="0.25">
      <c r="A158" s="16" t="s">
        <v>452</v>
      </c>
      <c r="B158" s="14" t="s">
        <v>446</v>
      </c>
      <c r="C158" s="13" t="s">
        <v>47</v>
      </c>
      <c r="D158" s="13" t="s">
        <v>80</v>
      </c>
      <c r="E158" s="13" t="s">
        <v>81</v>
      </c>
      <c r="F158" s="13" t="s">
        <v>559</v>
      </c>
      <c r="G158" s="13" t="s">
        <v>51</v>
      </c>
      <c r="H158" s="13" t="s">
        <v>455</v>
      </c>
      <c r="I158" s="15" t="s">
        <v>53</v>
      </c>
      <c r="J158" s="15" t="s">
        <v>53</v>
      </c>
      <c r="K158" s="15" t="s">
        <v>53</v>
      </c>
      <c r="L158" s="15" t="s">
        <v>53</v>
      </c>
      <c r="M158" s="15">
        <v>0</v>
      </c>
      <c r="N158" s="13" t="s">
        <v>53</v>
      </c>
      <c r="O158" s="13" t="s">
        <v>54</v>
      </c>
      <c r="P158" s="13" t="s">
        <v>53</v>
      </c>
      <c r="Q158" s="15">
        <f t="shared" si="4"/>
        <v>314728422.23719996</v>
      </c>
      <c r="R158" s="15">
        <v>0</v>
      </c>
      <c r="S158" s="15">
        <v>232284587.97</v>
      </c>
      <c r="T158" s="15">
        <v>0</v>
      </c>
      <c r="U158" s="13" t="s">
        <v>50</v>
      </c>
      <c r="V158" s="15">
        <v>0</v>
      </c>
      <c r="W158" s="15">
        <v>71072270.919999987</v>
      </c>
      <c r="X158" s="13" t="s">
        <v>55</v>
      </c>
      <c r="Y158" s="15">
        <v>11371563.347199999</v>
      </c>
      <c r="Z158" s="15">
        <v>0</v>
      </c>
      <c r="AA158" s="13" t="s">
        <v>50</v>
      </c>
      <c r="AB158" s="15">
        <v>0</v>
      </c>
      <c r="AC158" s="15">
        <v>0</v>
      </c>
      <c r="AD158" s="13" t="s">
        <v>50</v>
      </c>
      <c r="AE158" s="15">
        <v>0</v>
      </c>
      <c r="AF158" s="13">
        <v>0</v>
      </c>
      <c r="AG158" s="13" t="s">
        <v>50</v>
      </c>
      <c r="AH158" s="15">
        <v>0</v>
      </c>
      <c r="AI158" s="15">
        <v>0</v>
      </c>
      <c r="AJ158" s="13" t="s">
        <v>50</v>
      </c>
      <c r="AK158" s="15">
        <v>0</v>
      </c>
      <c r="AL158" s="15">
        <v>0</v>
      </c>
      <c r="AM158" s="14" t="s">
        <v>53</v>
      </c>
      <c r="AN158" s="13" t="s">
        <v>53</v>
      </c>
      <c r="AO158" s="14" t="s">
        <v>53</v>
      </c>
      <c r="AP158" s="13" t="s">
        <v>53</v>
      </c>
    </row>
    <row r="159" spans="1:42" x14ac:dyDescent="0.25">
      <c r="A159" s="16" t="s">
        <v>453</v>
      </c>
      <c r="B159" s="14" t="s">
        <v>457</v>
      </c>
      <c r="C159" s="13" t="s">
        <v>47</v>
      </c>
      <c r="D159" s="13" t="s">
        <v>48</v>
      </c>
      <c r="E159" s="13" t="s">
        <v>49</v>
      </c>
      <c r="F159" s="13" t="s">
        <v>529</v>
      </c>
      <c r="G159" s="13" t="s">
        <v>51</v>
      </c>
      <c r="H159" s="13" t="s">
        <v>458</v>
      </c>
      <c r="I159" s="15" t="s">
        <v>53</v>
      </c>
      <c r="J159" s="15" t="s">
        <v>53</v>
      </c>
      <c r="K159" s="15" t="s">
        <v>53</v>
      </c>
      <c r="L159" s="15" t="s">
        <v>53</v>
      </c>
      <c r="M159" s="15">
        <v>0</v>
      </c>
      <c r="N159" s="13" t="s">
        <v>53</v>
      </c>
      <c r="O159" s="13" t="s">
        <v>54</v>
      </c>
      <c r="P159" s="13" t="s">
        <v>53</v>
      </c>
      <c r="Q159" s="15">
        <f t="shared" si="4"/>
        <v>234483216.91280001</v>
      </c>
      <c r="R159" s="15">
        <v>0</v>
      </c>
      <c r="S159" s="15">
        <v>147804412.12</v>
      </c>
      <c r="T159" s="15">
        <v>0</v>
      </c>
      <c r="U159" s="13" t="s">
        <v>50</v>
      </c>
      <c r="V159" s="15">
        <v>0</v>
      </c>
      <c r="W159" s="15">
        <v>74723107.580000013</v>
      </c>
      <c r="X159" s="13" t="s">
        <v>55</v>
      </c>
      <c r="Y159" s="15">
        <v>11955697.2128</v>
      </c>
      <c r="Z159" s="15">
        <v>0</v>
      </c>
      <c r="AA159" s="13" t="s">
        <v>50</v>
      </c>
      <c r="AB159" s="15">
        <v>0</v>
      </c>
      <c r="AC159" s="15">
        <v>0</v>
      </c>
      <c r="AD159" s="13" t="s">
        <v>50</v>
      </c>
      <c r="AE159" s="15">
        <v>0</v>
      </c>
      <c r="AF159" s="13">
        <v>0</v>
      </c>
      <c r="AG159" s="13" t="s">
        <v>50</v>
      </c>
      <c r="AH159" s="15">
        <v>0</v>
      </c>
      <c r="AI159" s="15">
        <v>0</v>
      </c>
      <c r="AJ159" s="13" t="s">
        <v>50</v>
      </c>
      <c r="AK159" s="15">
        <v>0</v>
      </c>
      <c r="AL159" s="15">
        <v>0</v>
      </c>
      <c r="AM159" s="14" t="s">
        <v>53</v>
      </c>
      <c r="AN159" s="13" t="s">
        <v>53</v>
      </c>
      <c r="AO159" s="14" t="s">
        <v>53</v>
      </c>
      <c r="AP159" s="13" t="s">
        <v>53</v>
      </c>
    </row>
    <row r="160" spans="1:42" x14ac:dyDescent="0.25">
      <c r="A160" s="16" t="s">
        <v>454</v>
      </c>
      <c r="B160" s="14" t="s">
        <v>457</v>
      </c>
      <c r="C160" s="13" t="s">
        <v>47</v>
      </c>
      <c r="D160" s="13" t="s">
        <v>63</v>
      </c>
      <c r="E160" s="13" t="s">
        <v>64</v>
      </c>
      <c r="F160" s="13" t="s">
        <v>530</v>
      </c>
      <c r="G160" s="13" t="s">
        <v>51</v>
      </c>
      <c r="H160" s="13" t="s">
        <v>460</v>
      </c>
      <c r="I160" s="15" t="s">
        <v>53</v>
      </c>
      <c r="J160" s="15" t="s">
        <v>53</v>
      </c>
      <c r="K160" s="15" t="s">
        <v>53</v>
      </c>
      <c r="L160" s="15" t="s">
        <v>53</v>
      </c>
      <c r="M160" s="15">
        <v>0</v>
      </c>
      <c r="N160" s="13" t="s">
        <v>53</v>
      </c>
      <c r="O160" s="13" t="s">
        <v>54</v>
      </c>
      <c r="P160" s="13" t="s">
        <v>53</v>
      </c>
      <c r="Q160" s="15">
        <f t="shared" si="4"/>
        <v>136476161.87319997</v>
      </c>
      <c r="R160" s="15">
        <v>0</v>
      </c>
      <c r="S160" s="15">
        <v>95776581.939999983</v>
      </c>
      <c r="T160" s="15">
        <v>0</v>
      </c>
      <c r="U160" s="13" t="s">
        <v>50</v>
      </c>
      <c r="V160" s="15">
        <v>0</v>
      </c>
      <c r="W160" s="15">
        <v>35085844.769999996</v>
      </c>
      <c r="X160" s="13" t="s">
        <v>55</v>
      </c>
      <c r="Y160" s="15">
        <v>5613735.1631999994</v>
      </c>
      <c r="Z160" s="15">
        <v>0</v>
      </c>
      <c r="AA160" s="13" t="s">
        <v>50</v>
      </c>
      <c r="AB160" s="15">
        <v>0</v>
      </c>
      <c r="AC160" s="15">
        <v>0</v>
      </c>
      <c r="AD160" s="13" t="s">
        <v>50</v>
      </c>
      <c r="AE160" s="15">
        <v>0</v>
      </c>
      <c r="AF160" s="13">
        <v>0</v>
      </c>
      <c r="AG160" s="13" t="s">
        <v>50</v>
      </c>
      <c r="AH160" s="15">
        <v>0</v>
      </c>
      <c r="AI160" s="15">
        <v>0</v>
      </c>
      <c r="AJ160" s="13" t="s">
        <v>50</v>
      </c>
      <c r="AK160" s="15">
        <v>0</v>
      </c>
      <c r="AL160" s="15">
        <v>0</v>
      </c>
      <c r="AM160" s="14" t="s">
        <v>53</v>
      </c>
      <c r="AN160" s="13" t="s">
        <v>53</v>
      </c>
      <c r="AO160" s="14" t="s">
        <v>53</v>
      </c>
      <c r="AP160" s="13" t="s">
        <v>53</v>
      </c>
    </row>
    <row r="161" spans="1:42" s="19" customFormat="1" x14ac:dyDescent="0.25">
      <c r="A161" s="16" t="s">
        <v>456</v>
      </c>
      <c r="B161" s="17" t="s">
        <v>457</v>
      </c>
      <c r="C161" s="16" t="s">
        <v>47</v>
      </c>
      <c r="D161" s="16" t="s">
        <v>67</v>
      </c>
      <c r="E161" s="16" t="s">
        <v>68</v>
      </c>
      <c r="F161" s="16" t="s">
        <v>531</v>
      </c>
      <c r="G161" s="16" t="s">
        <v>51</v>
      </c>
      <c r="H161" s="16" t="s">
        <v>462</v>
      </c>
      <c r="I161" s="18" t="s">
        <v>53</v>
      </c>
      <c r="J161" s="18" t="s">
        <v>53</v>
      </c>
      <c r="K161" s="18" t="s">
        <v>53</v>
      </c>
      <c r="L161" s="18" t="s">
        <v>53</v>
      </c>
      <c r="M161" s="18">
        <v>0</v>
      </c>
      <c r="N161" s="16" t="s">
        <v>53</v>
      </c>
      <c r="O161" s="16" t="s">
        <v>54</v>
      </c>
      <c r="P161" s="16" t="s">
        <v>53</v>
      </c>
      <c r="Q161" s="18">
        <f t="shared" si="4"/>
        <v>76098014.75</v>
      </c>
      <c r="R161" s="18">
        <v>0</v>
      </c>
      <c r="S161" s="18">
        <v>57225260.480000004</v>
      </c>
      <c r="T161" s="18">
        <v>0</v>
      </c>
      <c r="U161" s="16" t="s">
        <v>50</v>
      </c>
      <c r="V161" s="18">
        <v>0</v>
      </c>
      <c r="W161" s="18">
        <v>16269615.75</v>
      </c>
      <c r="X161" s="16" t="s">
        <v>55</v>
      </c>
      <c r="Y161" s="18">
        <v>2603138.52</v>
      </c>
      <c r="Z161" s="18">
        <v>0</v>
      </c>
      <c r="AA161" s="16" t="s">
        <v>50</v>
      </c>
      <c r="AB161" s="18">
        <v>0</v>
      </c>
      <c r="AC161" s="18">
        <v>0</v>
      </c>
      <c r="AD161" s="16" t="s">
        <v>50</v>
      </c>
      <c r="AE161" s="18">
        <v>0</v>
      </c>
      <c r="AF161" s="16">
        <v>0</v>
      </c>
      <c r="AG161" s="16" t="s">
        <v>50</v>
      </c>
      <c r="AH161" s="18">
        <v>0</v>
      </c>
      <c r="AI161" s="18">
        <v>0</v>
      </c>
      <c r="AJ161" s="16" t="s">
        <v>50</v>
      </c>
      <c r="AK161" s="18">
        <v>0</v>
      </c>
      <c r="AL161" s="18">
        <v>0</v>
      </c>
      <c r="AM161" s="17" t="s">
        <v>53</v>
      </c>
      <c r="AN161" s="16" t="s">
        <v>53</v>
      </c>
      <c r="AO161" s="17" t="s">
        <v>53</v>
      </c>
      <c r="AP161" s="16" t="s">
        <v>53</v>
      </c>
    </row>
    <row r="162" spans="1:42" s="19" customFormat="1" x14ac:dyDescent="0.25">
      <c r="A162" s="16" t="s">
        <v>459</v>
      </c>
      <c r="B162" s="17" t="s">
        <v>457</v>
      </c>
      <c r="C162" s="16" t="s">
        <v>47</v>
      </c>
      <c r="D162" s="16" t="s">
        <v>67</v>
      </c>
      <c r="E162" s="16" t="s">
        <v>68</v>
      </c>
      <c r="F162" s="16" t="s">
        <v>531</v>
      </c>
      <c r="G162" s="16" t="s">
        <v>51</v>
      </c>
      <c r="H162" s="16" t="s">
        <v>464</v>
      </c>
      <c r="I162" s="18" t="s">
        <v>53</v>
      </c>
      <c r="J162" s="18" t="s">
        <v>53</v>
      </c>
      <c r="K162" s="18" t="s">
        <v>53</v>
      </c>
      <c r="L162" s="18" t="s">
        <v>53</v>
      </c>
      <c r="M162" s="18">
        <v>0</v>
      </c>
      <c r="N162" s="16" t="s">
        <v>53</v>
      </c>
      <c r="O162" s="16" t="s">
        <v>223</v>
      </c>
      <c r="P162" s="16" t="s">
        <v>224</v>
      </c>
      <c r="Q162" s="18">
        <f t="shared" si="4"/>
        <v>4258128</v>
      </c>
      <c r="R162" s="18">
        <v>0</v>
      </c>
      <c r="S162" s="18">
        <v>0</v>
      </c>
      <c r="T162" s="18">
        <v>3670800</v>
      </c>
      <c r="U162" s="16" t="s">
        <v>55</v>
      </c>
      <c r="V162" s="18">
        <v>587328</v>
      </c>
      <c r="W162" s="18">
        <v>0</v>
      </c>
      <c r="X162" s="16" t="s">
        <v>50</v>
      </c>
      <c r="Y162" s="18">
        <v>0</v>
      </c>
      <c r="Z162" s="18">
        <v>0</v>
      </c>
      <c r="AA162" s="16" t="s">
        <v>50</v>
      </c>
      <c r="AB162" s="18">
        <v>0</v>
      </c>
      <c r="AC162" s="18">
        <v>0</v>
      </c>
      <c r="AD162" s="16" t="s">
        <v>50</v>
      </c>
      <c r="AE162" s="18">
        <v>0</v>
      </c>
      <c r="AF162" s="16">
        <v>0</v>
      </c>
      <c r="AG162" s="16" t="s">
        <v>50</v>
      </c>
      <c r="AH162" s="18">
        <v>0</v>
      </c>
      <c r="AI162" s="18">
        <v>0</v>
      </c>
      <c r="AJ162" s="16" t="s">
        <v>50</v>
      </c>
      <c r="AK162" s="18">
        <v>0</v>
      </c>
      <c r="AL162" s="18">
        <v>0</v>
      </c>
      <c r="AM162" s="17" t="s">
        <v>53</v>
      </c>
      <c r="AN162" s="16" t="s">
        <v>53</v>
      </c>
      <c r="AO162" s="17" t="s">
        <v>53</v>
      </c>
      <c r="AP162" s="16" t="s">
        <v>53</v>
      </c>
    </row>
    <row r="163" spans="1:42" s="19" customFormat="1" x14ac:dyDescent="0.25">
      <c r="A163" s="16" t="s">
        <v>461</v>
      </c>
      <c r="B163" s="17" t="s">
        <v>457</v>
      </c>
      <c r="C163" s="16" t="s">
        <v>47</v>
      </c>
      <c r="D163" s="16" t="s">
        <v>67</v>
      </c>
      <c r="E163" s="16" t="s">
        <v>68</v>
      </c>
      <c r="F163" s="16" t="s">
        <v>531</v>
      </c>
      <c r="G163" s="16" t="s">
        <v>51</v>
      </c>
      <c r="H163" s="16" t="s">
        <v>466</v>
      </c>
      <c r="I163" s="18" t="s">
        <v>53</v>
      </c>
      <c r="J163" s="18" t="s">
        <v>53</v>
      </c>
      <c r="K163" s="18" t="s">
        <v>53</v>
      </c>
      <c r="L163" s="18" t="s">
        <v>53</v>
      </c>
      <c r="M163" s="18">
        <v>0</v>
      </c>
      <c r="N163" s="16" t="s">
        <v>53</v>
      </c>
      <c r="O163" s="16" t="s">
        <v>54</v>
      </c>
      <c r="P163" s="16" t="s">
        <v>53</v>
      </c>
      <c r="Q163" s="18">
        <f t="shared" si="4"/>
        <v>135258104.6636</v>
      </c>
      <c r="R163" s="18">
        <v>0</v>
      </c>
      <c r="S163" s="18">
        <v>94014231.340000004</v>
      </c>
      <c r="T163" s="18">
        <v>0</v>
      </c>
      <c r="U163" s="16" t="s">
        <v>50</v>
      </c>
      <c r="V163" s="18">
        <v>0</v>
      </c>
      <c r="W163" s="18">
        <v>35555063.209999993</v>
      </c>
      <c r="X163" s="16" t="s">
        <v>55</v>
      </c>
      <c r="Y163" s="18">
        <v>5688810.1135999998</v>
      </c>
      <c r="Z163" s="18">
        <v>0</v>
      </c>
      <c r="AA163" s="16" t="s">
        <v>50</v>
      </c>
      <c r="AB163" s="18">
        <v>0</v>
      </c>
      <c r="AC163" s="18">
        <v>0</v>
      </c>
      <c r="AD163" s="16" t="s">
        <v>50</v>
      </c>
      <c r="AE163" s="18">
        <v>0</v>
      </c>
      <c r="AF163" s="16">
        <v>0</v>
      </c>
      <c r="AG163" s="16" t="s">
        <v>50</v>
      </c>
      <c r="AH163" s="18">
        <v>0</v>
      </c>
      <c r="AI163" s="18">
        <v>0</v>
      </c>
      <c r="AJ163" s="16" t="s">
        <v>50</v>
      </c>
      <c r="AK163" s="18">
        <v>0</v>
      </c>
      <c r="AL163" s="18">
        <v>0</v>
      </c>
      <c r="AM163" s="17" t="s">
        <v>53</v>
      </c>
      <c r="AN163" s="16" t="s">
        <v>53</v>
      </c>
      <c r="AO163" s="17" t="s">
        <v>53</v>
      </c>
      <c r="AP163" s="16" t="s">
        <v>53</v>
      </c>
    </row>
    <row r="164" spans="1:42" s="19" customFormat="1" x14ac:dyDescent="0.25">
      <c r="A164" s="16" t="s">
        <v>463</v>
      </c>
      <c r="B164" s="17" t="s">
        <v>457</v>
      </c>
      <c r="C164" s="16" t="s">
        <v>47</v>
      </c>
      <c r="D164" s="16" t="s">
        <v>67</v>
      </c>
      <c r="E164" s="16" t="s">
        <v>68</v>
      </c>
      <c r="F164" s="16" t="s">
        <v>531</v>
      </c>
      <c r="G164" s="16" t="s">
        <v>110</v>
      </c>
      <c r="H164" s="16" t="s">
        <v>53</v>
      </c>
      <c r="I164" s="18" t="s">
        <v>468</v>
      </c>
      <c r="J164" s="18" t="s">
        <v>53</v>
      </c>
      <c r="K164" s="18" t="s">
        <v>469</v>
      </c>
      <c r="L164" s="18" t="s">
        <v>457</v>
      </c>
      <c r="M164" s="18">
        <v>7235948.6200000001</v>
      </c>
      <c r="N164" s="16" t="s">
        <v>113</v>
      </c>
      <c r="O164" s="16" t="s">
        <v>470</v>
      </c>
      <c r="P164" s="16" t="s">
        <v>471</v>
      </c>
      <c r="Q164" s="18">
        <f t="shared" si="4"/>
        <v>-7235948.6207999997</v>
      </c>
      <c r="R164" s="18">
        <v>0</v>
      </c>
      <c r="S164" s="18">
        <v>-3428555</v>
      </c>
      <c r="T164" s="18">
        <v>0</v>
      </c>
      <c r="U164" s="16" t="s">
        <v>50</v>
      </c>
      <c r="V164" s="18">
        <v>0</v>
      </c>
      <c r="W164" s="18">
        <v>-3282235.88</v>
      </c>
      <c r="X164" s="16" t="s">
        <v>55</v>
      </c>
      <c r="Y164" s="18">
        <v>-525157.74080000003</v>
      </c>
      <c r="Z164" s="18">
        <v>0</v>
      </c>
      <c r="AA164" s="16" t="s">
        <v>50</v>
      </c>
      <c r="AB164" s="18">
        <v>0</v>
      </c>
      <c r="AC164" s="18">
        <v>0</v>
      </c>
      <c r="AD164" s="16" t="s">
        <v>50</v>
      </c>
      <c r="AE164" s="18">
        <v>0</v>
      </c>
      <c r="AF164" s="16">
        <v>0</v>
      </c>
      <c r="AG164" s="16" t="s">
        <v>50</v>
      </c>
      <c r="AH164" s="18">
        <v>0</v>
      </c>
      <c r="AI164" s="18">
        <v>0</v>
      </c>
      <c r="AJ164" s="16" t="s">
        <v>50</v>
      </c>
      <c r="AK164" s="18">
        <v>0</v>
      </c>
      <c r="AL164" s="18">
        <v>0</v>
      </c>
      <c r="AM164" s="17" t="s">
        <v>53</v>
      </c>
      <c r="AN164" s="16" t="s">
        <v>53</v>
      </c>
      <c r="AO164" s="17" t="s">
        <v>53</v>
      </c>
      <c r="AP164" s="16" t="s">
        <v>53</v>
      </c>
    </row>
    <row r="165" spans="1:42" s="19" customFormat="1" x14ac:dyDescent="0.25">
      <c r="A165" s="16" t="s">
        <v>465</v>
      </c>
      <c r="B165" s="17" t="s">
        <v>457</v>
      </c>
      <c r="C165" s="16" t="s">
        <v>47</v>
      </c>
      <c r="D165" s="16" t="s">
        <v>71</v>
      </c>
      <c r="E165" s="16" t="s">
        <v>72</v>
      </c>
      <c r="F165" s="16" t="s">
        <v>544</v>
      </c>
      <c r="G165" s="16" t="s">
        <v>51</v>
      </c>
      <c r="H165" s="16" t="s">
        <v>545</v>
      </c>
      <c r="I165" s="18" t="s">
        <v>53</v>
      </c>
      <c r="J165" s="18" t="s">
        <v>53</v>
      </c>
      <c r="K165" s="18" t="s">
        <v>53</v>
      </c>
      <c r="L165" s="18" t="s">
        <v>53</v>
      </c>
      <c r="M165" s="18">
        <v>0</v>
      </c>
      <c r="N165" s="16" t="s">
        <v>53</v>
      </c>
      <c r="O165" s="16" t="s">
        <v>54</v>
      </c>
      <c r="P165" s="16" t="s">
        <v>53</v>
      </c>
      <c r="Q165" s="18">
        <f t="shared" si="4"/>
        <v>140525121.19</v>
      </c>
      <c r="R165" s="18">
        <v>0</v>
      </c>
      <c r="S165" s="18">
        <v>99719918.469999999</v>
      </c>
      <c r="T165" s="18">
        <v>0</v>
      </c>
      <c r="U165" s="16" t="s">
        <v>50</v>
      </c>
      <c r="V165" s="18">
        <v>0</v>
      </c>
      <c r="W165" s="18">
        <v>35176898.899999999</v>
      </c>
      <c r="X165" s="16" t="s">
        <v>50</v>
      </c>
      <c r="Y165" s="18">
        <v>5628303.8200000003</v>
      </c>
      <c r="Z165" s="18">
        <v>0</v>
      </c>
      <c r="AA165" s="16" t="s">
        <v>50</v>
      </c>
      <c r="AB165" s="18">
        <v>0</v>
      </c>
      <c r="AC165" s="18">
        <v>0</v>
      </c>
      <c r="AD165" s="16" t="s">
        <v>50</v>
      </c>
      <c r="AE165" s="18">
        <v>0</v>
      </c>
      <c r="AF165" s="16">
        <v>0</v>
      </c>
      <c r="AG165" s="16" t="s">
        <v>50</v>
      </c>
      <c r="AH165" s="18">
        <v>0</v>
      </c>
      <c r="AI165" s="18">
        <v>0</v>
      </c>
      <c r="AJ165" s="16" t="s">
        <v>50</v>
      </c>
      <c r="AK165" s="18">
        <v>0</v>
      </c>
      <c r="AL165" s="18">
        <v>0</v>
      </c>
      <c r="AM165" s="17" t="s">
        <v>53</v>
      </c>
      <c r="AN165" s="16" t="s">
        <v>53</v>
      </c>
      <c r="AO165" s="17" t="s">
        <v>53</v>
      </c>
      <c r="AP165" s="16" t="s">
        <v>53</v>
      </c>
    </row>
    <row r="166" spans="1:42" x14ac:dyDescent="0.25">
      <c r="A166" s="16" t="s">
        <v>467</v>
      </c>
      <c r="B166" s="14" t="s">
        <v>457</v>
      </c>
      <c r="C166" s="13" t="s">
        <v>47</v>
      </c>
      <c r="D166" s="13" t="s">
        <v>80</v>
      </c>
      <c r="E166" s="13" t="s">
        <v>72</v>
      </c>
      <c r="F166" s="13" t="s">
        <v>560</v>
      </c>
      <c r="G166" s="13" t="s">
        <v>51</v>
      </c>
      <c r="H166" s="13" t="s">
        <v>472</v>
      </c>
      <c r="I166" s="15" t="s">
        <v>53</v>
      </c>
      <c r="J166" s="15" t="s">
        <v>53</v>
      </c>
      <c r="K166" s="15" t="s">
        <v>53</v>
      </c>
      <c r="L166" s="15" t="s">
        <v>53</v>
      </c>
      <c r="M166" s="15">
        <v>0</v>
      </c>
      <c r="N166" s="13" t="s">
        <v>53</v>
      </c>
      <c r="O166" s="13" t="s">
        <v>54</v>
      </c>
      <c r="P166" s="13" t="s">
        <v>53</v>
      </c>
      <c r="Q166" s="15">
        <f t="shared" si="4"/>
        <v>202994967.97999999</v>
      </c>
      <c r="R166" s="15">
        <v>0</v>
      </c>
      <c r="S166" s="15">
        <v>141361056.13</v>
      </c>
      <c r="T166" s="15">
        <v>0</v>
      </c>
      <c r="U166" s="13" t="s">
        <v>50</v>
      </c>
      <c r="V166" s="15">
        <v>0</v>
      </c>
      <c r="W166" s="15">
        <v>53132682.630000003</v>
      </c>
      <c r="X166" s="13" t="s">
        <v>50</v>
      </c>
      <c r="Y166" s="15">
        <v>8501229.2200000007</v>
      </c>
      <c r="Z166" s="15">
        <v>0</v>
      </c>
      <c r="AA166" s="13" t="s">
        <v>50</v>
      </c>
      <c r="AB166" s="15">
        <v>0</v>
      </c>
      <c r="AC166" s="15">
        <v>0</v>
      </c>
      <c r="AD166" s="13" t="s">
        <v>50</v>
      </c>
      <c r="AE166" s="15">
        <v>0</v>
      </c>
      <c r="AF166" s="13">
        <v>0</v>
      </c>
      <c r="AG166" s="13" t="s">
        <v>50</v>
      </c>
      <c r="AH166" s="15">
        <v>0</v>
      </c>
      <c r="AI166" s="15">
        <v>0</v>
      </c>
      <c r="AJ166" s="13" t="s">
        <v>50</v>
      </c>
      <c r="AK166" s="15">
        <v>0</v>
      </c>
      <c r="AL166" s="15">
        <v>0</v>
      </c>
      <c r="AM166" s="14" t="s">
        <v>53</v>
      </c>
      <c r="AN166" s="13" t="s">
        <v>53</v>
      </c>
      <c r="AO166" s="14" t="s">
        <v>53</v>
      </c>
      <c r="AP166" s="13" t="s">
        <v>53</v>
      </c>
    </row>
    <row r="167" spans="1:42" s="19" customFormat="1" x14ac:dyDescent="0.25">
      <c r="A167" s="20"/>
      <c r="B167" s="21"/>
      <c r="C167" s="20"/>
      <c r="D167" s="20"/>
      <c r="E167" s="20"/>
      <c r="F167" s="20"/>
      <c r="G167" s="20"/>
      <c r="H167" s="20"/>
      <c r="I167" s="22"/>
      <c r="J167" s="22"/>
      <c r="K167" s="22"/>
      <c r="L167" s="22"/>
      <c r="M167" s="22"/>
      <c r="N167" s="20"/>
      <c r="O167" s="20"/>
      <c r="P167" s="20"/>
      <c r="Q167" s="22"/>
      <c r="R167" s="22"/>
      <c r="S167" s="22"/>
      <c r="T167" s="22"/>
      <c r="U167" s="20"/>
      <c r="V167" s="22"/>
      <c r="W167" s="22"/>
      <c r="X167" s="20"/>
      <c r="Y167" s="22"/>
      <c r="Z167" s="22"/>
      <c r="AA167" s="20"/>
      <c r="AB167" s="22"/>
      <c r="AC167" s="22"/>
      <c r="AD167" s="20"/>
      <c r="AE167" s="22"/>
      <c r="AF167" s="20"/>
      <c r="AG167" s="20"/>
      <c r="AH167" s="22"/>
      <c r="AI167" s="22"/>
      <c r="AJ167" s="20"/>
      <c r="AK167" s="22"/>
      <c r="AL167" s="22"/>
      <c r="AM167" s="21"/>
      <c r="AN167" s="20"/>
      <c r="AO167" s="21"/>
      <c r="AP167" s="20"/>
    </row>
    <row r="168" spans="1:42" x14ac:dyDescent="0.25">
      <c r="Q168" s="9">
        <f>SUM(Q2:Q166)</f>
        <v>11971018661.810205</v>
      </c>
      <c r="R168" s="9">
        <f>SUM(R2:R166)</f>
        <v>0</v>
      </c>
      <c r="S168" s="9">
        <f>SUM(S2:S166)</f>
        <v>8374376483.1300001</v>
      </c>
      <c r="T168" s="9">
        <f>SUM(T2:T166)</f>
        <v>81239645.75</v>
      </c>
      <c r="V168" s="9">
        <f>SUM(V2:V166)</f>
        <v>12998343.319999998</v>
      </c>
      <c r="W168" s="9">
        <f>SUM(W2:W166)</f>
        <v>2767696923.7150002</v>
      </c>
      <c r="Y168" s="9">
        <f>SUM(Y2:Y166)</f>
        <v>734707265.89519989</v>
      </c>
      <c r="Z168" s="9">
        <f>SUM(Z2:Z166)</f>
        <v>0</v>
      </c>
      <c r="AB168" s="9">
        <f>SUM(AB2:AB166)</f>
        <v>0</v>
      </c>
      <c r="AC168" s="9">
        <f>SUM(AC2:AC166)</f>
        <v>0</v>
      </c>
      <c r="AE168" s="9">
        <f>SUM(AE2:AE166)</f>
        <v>0</v>
      </c>
      <c r="AI168" s="9">
        <f>SUM(AI2:AI166)</f>
        <v>0</v>
      </c>
      <c r="AK168" s="9">
        <f>SUM(AK2:AK166)</f>
        <v>0</v>
      </c>
      <c r="AL168" s="9">
        <f>SUM(AL2:AL166)</f>
        <v>0</v>
      </c>
    </row>
    <row r="170" spans="1:42" x14ac:dyDescent="0.25">
      <c r="J170" s="8" t="s">
        <v>473</v>
      </c>
    </row>
    <row r="172" spans="1:42" x14ac:dyDescent="0.25">
      <c r="J172" s="8" t="s">
        <v>474</v>
      </c>
      <c r="K172" s="8" t="s">
        <v>475</v>
      </c>
      <c r="L172" s="8" t="s">
        <v>476</v>
      </c>
    </row>
    <row r="174" spans="1:42" x14ac:dyDescent="0.25">
      <c r="I174" s="8" t="s">
        <v>477</v>
      </c>
      <c r="J174" s="8">
        <f>S168</f>
        <v>8374376483.1300001</v>
      </c>
    </row>
    <row r="176" spans="1:42" x14ac:dyDescent="0.25">
      <c r="I176" s="8" t="s">
        <v>478</v>
      </c>
      <c r="J176" s="8">
        <f>T168+W168</f>
        <v>2848936569.4650002</v>
      </c>
      <c r="K176" s="8">
        <f>V168+Y168</f>
        <v>747705609.21519995</v>
      </c>
    </row>
    <row r="178" spans="9:13" x14ac:dyDescent="0.25">
      <c r="I178" s="8" t="s">
        <v>479</v>
      </c>
      <c r="J178" s="8">
        <v>0</v>
      </c>
      <c r="K178" s="8">
        <v>0</v>
      </c>
      <c r="L178" s="8">
        <v>0</v>
      </c>
    </row>
    <row r="180" spans="9:13" x14ac:dyDescent="0.25">
      <c r="I180" s="8" t="s">
        <v>480</v>
      </c>
      <c r="J180" s="8">
        <v>0</v>
      </c>
      <c r="K180" s="8">
        <v>0</v>
      </c>
    </row>
    <row r="182" spans="9:13" x14ac:dyDescent="0.25">
      <c r="I182" s="8" t="s">
        <v>481</v>
      </c>
      <c r="J182" s="8">
        <f>SUBTOTAL(9,J174:J181)</f>
        <v>11223313052.595001</v>
      </c>
      <c r="K182" s="8">
        <f>SUBTOTAL(9,K174:K181)</f>
        <v>747705609.21519995</v>
      </c>
      <c r="L182" s="8">
        <f>SUBTOTAL(9,L174:L181)</f>
        <v>0</v>
      </c>
      <c r="M182" s="8">
        <f>J182+K182</f>
        <v>11971018661.810202</v>
      </c>
    </row>
  </sheetData>
  <autoFilter ref="A7:AP166" xr:uid="{EEA51DA3-8D73-4844-A30C-88F91EA503BC}">
    <sortState ref="A8:AP166">
      <sortCondition ref="B8:B166"/>
      <sortCondition ref="D8:D166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2020-11-16T12:03:07Z</dcterms:created>
  <dcterms:modified xsi:type="dcterms:W3CDTF">2020-11-30T19:12:36Z</dcterms:modified>
</cp:coreProperties>
</file>