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CRIS\"/>
    </mc:Choice>
  </mc:AlternateContent>
  <bookViews>
    <workbookView xWindow="0" yWindow="0" windowWidth="6405" windowHeight="114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2" i="1" l="1"/>
  <c r="C85" i="1" l="1"/>
  <c r="C43" i="1" l="1"/>
  <c r="C42" i="1"/>
  <c r="G42" i="1" s="1"/>
  <c r="J42" i="1" s="1"/>
  <c r="E41" i="1"/>
  <c r="C41" i="1"/>
  <c r="G41" i="1" s="1"/>
  <c r="J41" i="1" s="1"/>
  <c r="C40" i="1"/>
  <c r="C39" i="1"/>
  <c r="G39" i="1" s="1"/>
  <c r="J39" i="1" s="1"/>
  <c r="E38" i="1"/>
  <c r="F38" i="1" s="1"/>
  <c r="C38" i="1"/>
  <c r="G38" i="1" s="1"/>
  <c r="J38" i="1" s="1"/>
  <c r="I63" i="1"/>
  <c r="H63" i="1"/>
  <c r="F63" i="1"/>
  <c r="I62" i="1"/>
  <c r="H62" i="1"/>
  <c r="K62" i="1" s="1"/>
  <c r="G62" i="1"/>
  <c r="J62" i="1" s="1"/>
  <c r="F62" i="1"/>
  <c r="I61" i="1"/>
  <c r="H61" i="1"/>
  <c r="K61" i="1" s="1"/>
  <c r="G61" i="1"/>
  <c r="J61" i="1" s="1"/>
  <c r="F61" i="1"/>
  <c r="L61" i="1" s="1"/>
  <c r="I60" i="1"/>
  <c r="H60" i="1"/>
  <c r="K60" i="1" s="1"/>
  <c r="G60" i="1"/>
  <c r="J60" i="1" s="1"/>
  <c r="F60" i="1"/>
  <c r="I59" i="1"/>
  <c r="H59" i="1"/>
  <c r="K59" i="1" s="1"/>
  <c r="G59" i="1"/>
  <c r="J59" i="1" s="1"/>
  <c r="F59" i="1"/>
  <c r="I58" i="1"/>
  <c r="H58" i="1"/>
  <c r="K58" i="1" s="1"/>
  <c r="G58" i="1"/>
  <c r="J58" i="1" s="1"/>
  <c r="F58" i="1"/>
  <c r="I57" i="1"/>
  <c r="H57" i="1"/>
  <c r="K57" i="1" s="1"/>
  <c r="G57" i="1"/>
  <c r="J57" i="1" s="1"/>
  <c r="F57" i="1"/>
  <c r="I56" i="1"/>
  <c r="H56" i="1"/>
  <c r="K56" i="1" s="1"/>
  <c r="F56" i="1"/>
  <c r="L56" i="1" s="1"/>
  <c r="G56" i="1"/>
  <c r="J56" i="1" s="1"/>
  <c r="I55" i="1"/>
  <c r="H55" i="1"/>
  <c r="K55" i="1" s="1"/>
  <c r="F55" i="1"/>
  <c r="L55" i="1" s="1"/>
  <c r="G55" i="1"/>
  <c r="J55" i="1" s="1"/>
  <c r="I54" i="1"/>
  <c r="H54" i="1"/>
  <c r="K54" i="1" s="1"/>
  <c r="F54" i="1"/>
  <c r="L54" i="1" s="1"/>
  <c r="I53" i="1"/>
  <c r="H53" i="1"/>
  <c r="K53" i="1" s="1"/>
  <c r="G53" i="1"/>
  <c r="J53" i="1" s="1"/>
  <c r="F53" i="1"/>
  <c r="I52" i="1"/>
  <c r="H52" i="1"/>
  <c r="K52" i="1" s="1"/>
  <c r="G52" i="1"/>
  <c r="J52" i="1" s="1"/>
  <c r="F52" i="1"/>
  <c r="L52" i="1" s="1"/>
  <c r="I51" i="1"/>
  <c r="H51" i="1"/>
  <c r="K51" i="1" s="1"/>
  <c r="G51" i="1"/>
  <c r="J51" i="1" s="1"/>
  <c r="F51" i="1"/>
  <c r="I50" i="1"/>
  <c r="H50" i="1"/>
  <c r="K50" i="1" s="1"/>
  <c r="G50" i="1"/>
  <c r="J50" i="1" s="1"/>
  <c r="F50" i="1"/>
  <c r="L50" i="1" s="1"/>
  <c r="I49" i="1"/>
  <c r="H49" i="1"/>
  <c r="K49" i="1" s="1"/>
  <c r="G49" i="1"/>
  <c r="J49" i="1" s="1"/>
  <c r="F49" i="1"/>
  <c r="I48" i="1"/>
  <c r="H48" i="1"/>
  <c r="K48" i="1" s="1"/>
  <c r="G48" i="1"/>
  <c r="J48" i="1" s="1"/>
  <c r="F48" i="1"/>
  <c r="L48" i="1" s="1"/>
  <c r="I47" i="1"/>
  <c r="H47" i="1"/>
  <c r="K47" i="1" s="1"/>
  <c r="G47" i="1"/>
  <c r="J47" i="1" s="1"/>
  <c r="F47" i="1"/>
  <c r="I46" i="1"/>
  <c r="H46" i="1"/>
  <c r="K46" i="1" s="1"/>
  <c r="G46" i="1"/>
  <c r="J46" i="1" s="1"/>
  <c r="F46" i="1"/>
  <c r="L46" i="1" s="1"/>
  <c r="I45" i="1"/>
  <c r="H45" i="1"/>
  <c r="K45" i="1" s="1"/>
  <c r="G45" i="1"/>
  <c r="J45" i="1" s="1"/>
  <c r="F45" i="1"/>
  <c r="I44" i="1"/>
  <c r="H44" i="1"/>
  <c r="K44" i="1" s="1"/>
  <c r="G44" i="1"/>
  <c r="J44" i="1" s="1"/>
  <c r="F44" i="1"/>
  <c r="L44" i="1" s="1"/>
  <c r="I43" i="1"/>
  <c r="H43" i="1"/>
  <c r="K43" i="1" s="1"/>
  <c r="G43" i="1"/>
  <c r="J43" i="1" s="1"/>
  <c r="F43" i="1"/>
  <c r="I42" i="1"/>
  <c r="H42" i="1"/>
  <c r="K42" i="1" s="1"/>
  <c r="F42" i="1"/>
  <c r="L42" i="1" s="1"/>
  <c r="I41" i="1"/>
  <c r="H41" i="1"/>
  <c r="K41" i="1" s="1"/>
  <c r="F41" i="1"/>
  <c r="I40" i="1"/>
  <c r="H40" i="1"/>
  <c r="K40" i="1" s="1"/>
  <c r="G40" i="1"/>
  <c r="J40" i="1" s="1"/>
  <c r="F40" i="1"/>
  <c r="L40" i="1" s="1"/>
  <c r="I39" i="1"/>
  <c r="H39" i="1"/>
  <c r="K39" i="1" s="1"/>
  <c r="F39" i="1"/>
  <c r="I38" i="1"/>
  <c r="H38" i="1"/>
  <c r="K38" i="1" s="1"/>
  <c r="L57" i="1" l="1"/>
  <c r="L59" i="1"/>
  <c r="L60" i="1"/>
  <c r="L38" i="1"/>
  <c r="L62" i="1"/>
  <c r="C63" i="1"/>
  <c r="L39" i="1"/>
  <c r="L41" i="1"/>
  <c r="L43" i="1"/>
  <c r="L45" i="1"/>
  <c r="L47" i="1"/>
  <c r="L49" i="1"/>
  <c r="L51" i="1"/>
  <c r="L53" i="1"/>
  <c r="L58" i="1"/>
  <c r="G54" i="1"/>
  <c r="J54" i="1" s="1"/>
  <c r="C22" i="1"/>
  <c r="C21" i="1"/>
  <c r="C20" i="1"/>
  <c r="G63" i="1" l="1"/>
  <c r="J63" i="1"/>
  <c r="I66" i="1" s="1"/>
  <c r="L63" i="1"/>
  <c r="I67" i="1"/>
  <c r="C29" i="1"/>
  <c r="F15" i="1"/>
  <c r="I68" i="1" l="1"/>
  <c r="I25" i="1"/>
  <c r="I26" i="1"/>
  <c r="I27" i="1"/>
  <c r="H25" i="1"/>
  <c r="K25" i="1" s="1"/>
  <c r="H26" i="1"/>
  <c r="K26" i="1" s="1"/>
  <c r="H27" i="1"/>
  <c r="K27" i="1" s="1"/>
  <c r="G25" i="1"/>
  <c r="J25" i="1" s="1"/>
  <c r="G26" i="1"/>
  <c r="J26" i="1" s="1"/>
  <c r="G27" i="1"/>
  <c r="J27" i="1" s="1"/>
  <c r="F25" i="1"/>
  <c r="F26" i="1"/>
  <c r="F27" i="1"/>
  <c r="I21" i="1"/>
  <c r="I22" i="1"/>
  <c r="I23" i="1"/>
  <c r="I24" i="1"/>
  <c r="I28" i="1"/>
  <c r="H21" i="1"/>
  <c r="K21" i="1" s="1"/>
  <c r="H22" i="1"/>
  <c r="K22" i="1" s="1"/>
  <c r="H23" i="1"/>
  <c r="K23" i="1" s="1"/>
  <c r="H24" i="1"/>
  <c r="K24" i="1" s="1"/>
  <c r="H28" i="1"/>
  <c r="K28" i="1" s="1"/>
  <c r="G21" i="1"/>
  <c r="J21" i="1" s="1"/>
  <c r="G22" i="1"/>
  <c r="J22" i="1" s="1"/>
  <c r="G23" i="1"/>
  <c r="J23" i="1" s="1"/>
  <c r="G24" i="1"/>
  <c r="J24" i="1" s="1"/>
  <c r="F21" i="1"/>
  <c r="F22" i="1"/>
  <c r="F23" i="1"/>
  <c r="F24" i="1"/>
  <c r="L24" i="1" l="1"/>
  <c r="L22" i="1"/>
  <c r="L26" i="1"/>
  <c r="L23" i="1"/>
  <c r="L21" i="1"/>
  <c r="L27" i="1"/>
  <c r="L25" i="1"/>
  <c r="M25" i="1" s="1"/>
  <c r="G5" i="1"/>
  <c r="J5" i="1" s="1"/>
  <c r="G4" i="1"/>
  <c r="J4" i="1" s="1"/>
  <c r="I29" i="1"/>
  <c r="H29" i="1"/>
  <c r="G28" i="1"/>
  <c r="J28" i="1" s="1"/>
  <c r="G29" i="1"/>
  <c r="J29" i="1" s="1"/>
  <c r="I32" i="1" s="1"/>
  <c r="F28" i="1"/>
  <c r="L28" i="1" s="1"/>
  <c r="F29" i="1"/>
  <c r="I20" i="1"/>
  <c r="H20" i="1"/>
  <c r="K20" i="1" s="1"/>
  <c r="F19" i="1"/>
  <c r="F20" i="1"/>
  <c r="F18" i="1"/>
  <c r="G6" i="1"/>
  <c r="J6" i="1" s="1"/>
  <c r="G7" i="1"/>
  <c r="J7" i="1" s="1"/>
  <c r="G8" i="1"/>
  <c r="J8" i="1" s="1"/>
  <c r="G9" i="1"/>
  <c r="J9" i="1" s="1"/>
  <c r="G10" i="1"/>
  <c r="J10" i="1" s="1"/>
  <c r="G11" i="1"/>
  <c r="J11" i="1" s="1"/>
  <c r="G12" i="1"/>
  <c r="J12" i="1" s="1"/>
  <c r="G13" i="1"/>
  <c r="J13" i="1" s="1"/>
  <c r="G14" i="1"/>
  <c r="J14" i="1" s="1"/>
  <c r="G15" i="1"/>
  <c r="J15" i="1" s="1"/>
  <c r="G16" i="1"/>
  <c r="J16" i="1" s="1"/>
  <c r="G17" i="1"/>
  <c r="J17" i="1" s="1"/>
  <c r="G18" i="1"/>
  <c r="J18" i="1" s="1"/>
  <c r="G19" i="1"/>
  <c r="J19" i="1" s="1"/>
  <c r="G20" i="1"/>
  <c r="J20" i="1" s="1"/>
  <c r="H18" i="1"/>
  <c r="H19" i="1"/>
  <c r="I18" i="1"/>
  <c r="I19" i="1"/>
  <c r="K18" i="1"/>
  <c r="K19" i="1"/>
  <c r="I17" i="1"/>
  <c r="H17" i="1"/>
  <c r="K17" i="1" s="1"/>
  <c r="F17" i="1"/>
  <c r="F4" i="1"/>
  <c r="H4" i="1"/>
  <c r="K4" i="1" s="1"/>
  <c r="I4" i="1"/>
  <c r="L4" i="1"/>
  <c r="F5" i="1"/>
  <c r="H5" i="1"/>
  <c r="I5" i="1"/>
  <c r="L5" i="1" s="1"/>
  <c r="K5" i="1"/>
  <c r="F6" i="1"/>
  <c r="H6" i="1"/>
  <c r="K6" i="1" s="1"/>
  <c r="I6" i="1"/>
  <c r="L6" i="1"/>
  <c r="F7" i="1"/>
  <c r="H7" i="1"/>
  <c r="I7" i="1"/>
  <c r="L7" i="1" s="1"/>
  <c r="K7" i="1"/>
  <c r="F8" i="1"/>
  <c r="H8" i="1"/>
  <c r="K8" i="1" s="1"/>
  <c r="I8" i="1"/>
  <c r="L8" i="1" s="1"/>
  <c r="F9" i="1"/>
  <c r="H9" i="1"/>
  <c r="I9" i="1"/>
  <c r="L9" i="1" s="1"/>
  <c r="K9" i="1"/>
  <c r="F10" i="1"/>
  <c r="H10" i="1"/>
  <c r="K10" i="1" s="1"/>
  <c r="I10" i="1"/>
  <c r="F11" i="1"/>
  <c r="H11" i="1"/>
  <c r="I11" i="1"/>
  <c r="L11" i="1" s="1"/>
  <c r="K11" i="1"/>
  <c r="F12" i="1"/>
  <c r="H12" i="1"/>
  <c r="K12" i="1" s="1"/>
  <c r="I12" i="1"/>
  <c r="F13" i="1"/>
  <c r="H13" i="1"/>
  <c r="I13" i="1"/>
  <c r="L13" i="1" s="1"/>
  <c r="K13" i="1"/>
  <c r="F14" i="1"/>
  <c r="H14" i="1"/>
  <c r="K14" i="1" s="1"/>
  <c r="I14" i="1"/>
  <c r="H15" i="1"/>
  <c r="I15" i="1"/>
  <c r="L15" i="1" s="1"/>
  <c r="K15" i="1"/>
  <c r="F16" i="1"/>
  <c r="H16" i="1"/>
  <c r="K16" i="1" s="1"/>
  <c r="I16" i="1"/>
  <c r="L16" i="1" s="1"/>
  <c r="L19" i="1" l="1"/>
  <c r="L20" i="1"/>
  <c r="L12" i="1"/>
  <c r="L14" i="1"/>
  <c r="L10" i="1"/>
  <c r="L29" i="1" s="1"/>
  <c r="I33" i="1" s="1"/>
  <c r="I34" i="1" s="1"/>
  <c r="L17" i="1"/>
  <c r="L18" i="1"/>
</calcChain>
</file>

<file path=xl/sharedStrings.xml><?xml version="1.0" encoding="utf-8"?>
<sst xmlns="http://schemas.openxmlformats.org/spreadsheetml/2006/main" count="97" uniqueCount="21">
  <si>
    <t>DEBITO</t>
  </si>
  <si>
    <t>ELECTRON</t>
  </si>
  <si>
    <t>CREDITO</t>
  </si>
  <si>
    <t>I.S.L.R 5%</t>
  </si>
  <si>
    <t>T. DEB</t>
  </si>
  <si>
    <t>T.ELEC</t>
  </si>
  <si>
    <t>T.CRED</t>
  </si>
  <si>
    <t>2,50% CRED</t>
  </si>
  <si>
    <t>0,75% DEB</t>
  </si>
  <si>
    <t>FECHA</t>
  </si>
  <si>
    <t>0,75% ELECT</t>
  </si>
  <si>
    <t>BANCO</t>
  </si>
  <si>
    <t>TOTAL</t>
  </si>
  <si>
    <t>POVINCIAL</t>
  </si>
  <si>
    <t>PAGO PUNTO PRESTADO AUTOMERCADO EXPRESS A FARMA STOP DEL 1 AL 19  DE SEPTIEMBRE</t>
  </si>
  <si>
    <t>PAGO PUNTO PRESTADO AUTOMERCADO EXPRESS A FARMA STOP DEL 20 AL 25  DE SEPTIEMBRE</t>
  </si>
  <si>
    <t xml:space="preserve">DEBITO </t>
  </si>
  <si>
    <t>CREDICO</t>
  </si>
  <si>
    <t>PROVINCIAL</t>
  </si>
  <si>
    <t>PAGO PUNTO PRESTADO AUTOMERCADO EXPRESS A FARMA STOP DEL 26 AL 28  DE SEPTIEMBRE</t>
  </si>
  <si>
    <t>PAGO PUNTO PRESTADO AUTOMERCADO EXPRESS A FARMA STOP DEL 29 Y 30  DE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</si>
</sst>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theme="8"/>
      </patternFill>
    </fill>
    <fill>
      <patternFill patternType="solid">
        <fgColor theme="0"/>
        <bgColor theme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6">
    <xf numFmtId="0" fontId="0" fillId="0" borderId="0" xfId="0"/>
    <xf numFmtId="4" fontId="4" fillId="2" borderId="2" xfId="0" applyNumberFormat="1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4" fillId="3" borderId="2" xfId="0" applyNumberFormat="1" applyFont="1" applyFill="1" applyBorder="1" applyAlignment="1">
      <alignment horizontal="center"/>
    </xf>
    <xf numFmtId="0" fontId="0" fillId="0" borderId="2" xfId="0" applyBorder="1"/>
    <xf numFmtId="0" fontId="2" fillId="4" borderId="2" xfId="0" applyFont="1" applyFill="1" applyBorder="1"/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4" fontId="3" fillId="7" borderId="1" xfId="0" applyNumberFormat="1" applyFont="1" applyFill="1" applyBorder="1" applyAlignment="1">
      <alignment horizontal="center"/>
    </xf>
    <xf numFmtId="14" fontId="0" fillId="0" borderId="2" xfId="0" applyNumberFormat="1" applyBorder="1"/>
    <xf numFmtId="0" fontId="0" fillId="0" borderId="0" xfId="0" applyBorder="1"/>
    <xf numFmtId="43" fontId="0" fillId="0" borderId="2" xfId="1" applyFont="1" applyBorder="1"/>
    <xf numFmtId="43" fontId="0" fillId="6" borderId="2" xfId="1" applyFont="1" applyFill="1" applyBorder="1"/>
    <xf numFmtId="4" fontId="4" fillId="6" borderId="2" xfId="0" applyNumberFormat="1" applyFont="1" applyFill="1" applyBorder="1" applyAlignment="1">
      <alignment horizontal="center"/>
    </xf>
    <xf numFmtId="4" fontId="0" fillId="6" borderId="2" xfId="0" applyNumberFormat="1" applyFill="1" applyBorder="1"/>
    <xf numFmtId="164" fontId="4" fillId="5" borderId="2" xfId="0" applyNumberFormat="1" applyFont="1" applyFill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0" fontId="0" fillId="0" borderId="3" xfId="0" applyBorder="1"/>
    <xf numFmtId="43" fontId="0" fillId="0" borderId="0" xfId="0" applyNumberFormat="1"/>
    <xf numFmtId="0" fontId="3" fillId="7" borderId="4" xfId="0" applyFont="1" applyFill="1" applyBorder="1" applyAlignment="1">
      <alignment horizontal="center"/>
    </xf>
    <xf numFmtId="4" fontId="4" fillId="2" borderId="3" xfId="0" applyNumberFormat="1" applyFont="1" applyFill="1" applyBorder="1" applyAlignment="1">
      <alignment horizontal="center"/>
    </xf>
    <xf numFmtId="4" fontId="4" fillId="3" borderId="3" xfId="0" applyNumberFormat="1" applyFont="1" applyFill="1" applyBorder="1" applyAlignment="1">
      <alignment horizontal="center"/>
    </xf>
    <xf numFmtId="0" fontId="6" fillId="6" borderId="0" xfId="0" applyFont="1" applyFill="1"/>
    <xf numFmtId="0" fontId="0" fillId="6" borderId="0" xfId="0" applyFill="1"/>
    <xf numFmtId="0" fontId="0" fillId="2" borderId="0" xfId="0" applyFill="1" applyBorder="1"/>
    <xf numFmtId="9" fontId="3" fillId="8" borderId="0" xfId="2" applyFont="1" applyFill="1" applyBorder="1" applyAlignment="1">
      <alignment horizontal="center"/>
    </xf>
    <xf numFmtId="0" fontId="3" fillId="8" borderId="0" xfId="0" applyFont="1" applyFill="1" applyBorder="1" applyAlignment="1">
      <alignment horizontal="center" wrapText="1"/>
    </xf>
    <xf numFmtId="0" fontId="3" fillId="8" borderId="0" xfId="0" applyFont="1" applyFill="1" applyBorder="1" applyAlignment="1">
      <alignment horizontal="center"/>
    </xf>
    <xf numFmtId="4" fontId="4" fillId="2" borderId="0" xfId="0" applyNumberFormat="1" applyFont="1" applyFill="1" applyBorder="1" applyAlignment="1">
      <alignment horizontal="center"/>
    </xf>
    <xf numFmtId="4" fontId="0" fillId="2" borderId="0" xfId="0" applyNumberFormat="1" applyFill="1" applyBorder="1"/>
    <xf numFmtId="43" fontId="0" fillId="2" borderId="0" xfId="1" applyFont="1" applyFill="1" applyBorder="1"/>
    <xf numFmtId="2" fontId="0" fillId="2" borderId="0" xfId="0" applyNumberFormat="1" applyFill="1" applyBorder="1"/>
    <xf numFmtId="0" fontId="2" fillId="2" borderId="0" xfId="0" applyFont="1" applyFill="1" applyBorder="1"/>
    <xf numFmtId="43" fontId="0" fillId="2" borderId="0" xfId="0" applyNumberFormat="1" applyFill="1" applyBorder="1"/>
    <xf numFmtId="43" fontId="5" fillId="2" borderId="2" xfId="1" applyFont="1" applyFill="1" applyBorder="1" applyAlignment="1" applyProtection="1">
      <alignment horizontal="center"/>
      <protection locked="0"/>
    </xf>
    <xf numFmtId="43" fontId="5" fillId="2" borderId="2" xfId="1" applyFont="1" applyFill="1" applyBorder="1" applyAlignment="1">
      <alignment horizontal="center"/>
    </xf>
    <xf numFmtId="43" fontId="4" fillId="2" borderId="2" xfId="1" applyFont="1" applyFill="1" applyBorder="1" applyAlignment="1">
      <alignment horizontal="center"/>
    </xf>
    <xf numFmtId="43" fontId="4" fillId="2" borderId="2" xfId="1" applyFont="1" applyFill="1" applyBorder="1" applyAlignment="1" applyProtection="1">
      <alignment horizontal="center"/>
      <protection locked="0"/>
    </xf>
    <xf numFmtId="0" fontId="2" fillId="10" borderId="3" xfId="0" applyFont="1" applyFill="1" applyBorder="1"/>
    <xf numFmtId="0" fontId="0" fillId="0" borderId="0" xfId="0"/>
    <xf numFmtId="0" fontId="0" fillId="0" borderId="2" xfId="0" applyBorder="1"/>
    <xf numFmtId="14" fontId="0" fillId="0" borderId="2" xfId="0" applyNumberFormat="1" applyBorder="1" applyProtection="1">
      <protection locked="0"/>
    </xf>
    <xf numFmtId="43" fontId="0" fillId="0" borderId="2" xfId="3" applyFont="1" applyBorder="1"/>
    <xf numFmtId="0" fontId="2" fillId="5" borderId="2" xfId="0" applyFont="1" applyFill="1" applyBorder="1" applyProtection="1">
      <protection locked="0"/>
    </xf>
    <xf numFmtId="0" fontId="0" fillId="0" borderId="3" xfId="0" applyBorder="1"/>
    <xf numFmtId="43" fontId="0" fillId="0" borderId="3" xfId="3" applyFont="1" applyBorder="1"/>
    <xf numFmtId="0" fontId="6" fillId="6" borderId="0" xfId="0" applyFont="1" applyFill="1"/>
    <xf numFmtId="0" fontId="0" fillId="6" borderId="0" xfId="0" applyFill="1"/>
    <xf numFmtId="0" fontId="2" fillId="9" borderId="5" xfId="0" applyFont="1" applyFill="1" applyBorder="1" applyAlignment="1" applyProtection="1">
      <alignment horizontal="center"/>
      <protection locked="0"/>
    </xf>
    <xf numFmtId="0" fontId="2" fillId="9" borderId="6" xfId="0" applyFont="1" applyFill="1" applyBorder="1" applyAlignment="1" applyProtection="1">
      <alignment horizontal="center"/>
      <protection locked="0"/>
    </xf>
    <xf numFmtId="0" fontId="6" fillId="9" borderId="2" xfId="0" applyFont="1" applyFill="1" applyBorder="1" applyAlignment="1" applyProtection="1">
      <alignment horizontal="center" vertical="center"/>
      <protection locked="0"/>
    </xf>
    <xf numFmtId="0" fontId="6" fillId="10" borderId="2" xfId="0" applyFont="1" applyFill="1" applyBorder="1" applyAlignment="1" applyProtection="1">
      <alignment horizontal="center" vertical="center"/>
      <protection locked="0"/>
    </xf>
    <xf numFmtId="0" fontId="2" fillId="10" borderId="2" xfId="0" applyFont="1" applyFill="1" applyBorder="1"/>
    <xf numFmtId="43" fontId="0" fillId="6" borderId="0" xfId="0" applyNumberFormat="1" applyFill="1"/>
    <xf numFmtId="0" fontId="2" fillId="6" borderId="7" xfId="0" applyFont="1" applyFill="1" applyBorder="1" applyProtection="1">
      <protection locked="0"/>
    </xf>
    <xf numFmtId="43" fontId="0" fillId="6" borderId="2" xfId="0" applyNumberFormat="1" applyFill="1" applyBorder="1"/>
  </cellXfs>
  <cellStyles count="4">
    <cellStyle name="Millares" xfId="1" builtinId="3"/>
    <cellStyle name="Millares 2" xf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03"/>
  <sheetViews>
    <sheetView tabSelected="1" workbookViewId="0">
      <selection activeCell="G15" sqref="G15"/>
    </sheetView>
  </sheetViews>
  <sheetFormatPr baseColWidth="10" defaultRowHeight="15" x14ac:dyDescent="0.25"/>
  <cols>
    <col min="2" max="2" width="22.85546875" customWidth="1"/>
    <col min="3" max="3" width="19.42578125" customWidth="1"/>
    <col min="4" max="4" width="17.85546875" customWidth="1"/>
    <col min="5" max="5" width="19.42578125" hidden="1" customWidth="1"/>
    <col min="6" max="6" width="16.28515625" customWidth="1"/>
    <col min="7" max="7" width="14.42578125" customWidth="1"/>
    <col min="8" max="8" width="8" hidden="1" customWidth="1"/>
    <col min="9" max="9" width="16.7109375" customWidth="1"/>
    <col min="10" max="10" width="17.85546875" customWidth="1"/>
    <col min="11" max="11" width="8.140625" customWidth="1"/>
    <col min="12" max="12" width="16.85546875" customWidth="1"/>
    <col min="13" max="13" width="15.5703125" hidden="1" customWidth="1"/>
    <col min="14" max="14" width="14.42578125" customWidth="1"/>
    <col min="15" max="15" width="19.42578125" customWidth="1"/>
    <col min="16" max="16" width="12.5703125" bestFit="1" customWidth="1"/>
  </cols>
  <sheetData>
    <row r="2" spans="1:17" ht="16.5" thickBot="1" x14ac:dyDescent="0.3">
      <c r="B2" s="22" t="s">
        <v>14</v>
      </c>
      <c r="C2" s="22"/>
      <c r="D2" s="22"/>
      <c r="E2" s="22"/>
      <c r="F2" s="22"/>
      <c r="G2" s="22"/>
      <c r="H2" s="23"/>
      <c r="I2" s="23"/>
      <c r="J2" s="23"/>
      <c r="K2" s="23"/>
      <c r="L2" s="23"/>
      <c r="M2" s="23"/>
      <c r="N2" s="24"/>
      <c r="O2" s="24"/>
      <c r="P2" s="24"/>
      <c r="Q2" s="24"/>
    </row>
    <row r="3" spans="1:17" ht="15.75" x14ac:dyDescent="0.25">
      <c r="A3" s="5" t="s">
        <v>9</v>
      </c>
      <c r="B3" s="6" t="s">
        <v>11</v>
      </c>
      <c r="C3" s="8" t="s">
        <v>0</v>
      </c>
      <c r="D3" s="8" t="s">
        <v>1</v>
      </c>
      <c r="E3" s="8" t="s">
        <v>2</v>
      </c>
      <c r="F3" s="7" t="s">
        <v>3</v>
      </c>
      <c r="G3" s="7" t="s">
        <v>8</v>
      </c>
      <c r="H3" s="7" t="s">
        <v>10</v>
      </c>
      <c r="I3" s="7" t="s">
        <v>7</v>
      </c>
      <c r="J3" s="7" t="s">
        <v>4</v>
      </c>
      <c r="K3" s="7" t="s">
        <v>5</v>
      </c>
      <c r="L3" s="7" t="s">
        <v>6</v>
      </c>
      <c r="M3" s="19" t="s">
        <v>12</v>
      </c>
      <c r="N3" s="25"/>
      <c r="O3" s="26"/>
      <c r="P3" s="27"/>
      <c r="Q3" s="27"/>
    </row>
    <row r="4" spans="1:17" ht="15.75" x14ac:dyDescent="0.25">
      <c r="A4" s="9">
        <v>44440</v>
      </c>
      <c r="B4" s="15" t="s">
        <v>13</v>
      </c>
      <c r="C4" s="35">
        <v>473250244.80000001</v>
      </c>
      <c r="D4" s="36"/>
      <c r="E4" s="36">
        <v>69065296</v>
      </c>
      <c r="F4" s="2">
        <f>E4/1.16*5%</f>
        <v>2976952.4137931038</v>
      </c>
      <c r="G4" s="2">
        <f>C4*0.75%</f>
        <v>3549376.8360000001</v>
      </c>
      <c r="H4" s="2">
        <f>D4*0.53%</f>
        <v>0</v>
      </c>
      <c r="I4" s="2">
        <f>E4*2.5%</f>
        <v>1726632.4000000001</v>
      </c>
      <c r="J4" s="2">
        <f>C4-G4</f>
        <v>469700867.96399999</v>
      </c>
      <c r="K4" s="2">
        <f>D4-H4</f>
        <v>0</v>
      </c>
      <c r="L4" s="2">
        <f>E4-F4-I4</f>
        <v>64361711.1862069</v>
      </c>
      <c r="M4" s="16"/>
      <c r="N4" s="28"/>
      <c r="O4" s="29"/>
      <c r="P4" s="30"/>
      <c r="Q4" s="31"/>
    </row>
    <row r="5" spans="1:17" ht="15.75" x14ac:dyDescent="0.25">
      <c r="A5" s="9">
        <v>44441</v>
      </c>
      <c r="B5" s="15" t="s">
        <v>13</v>
      </c>
      <c r="C5" s="35">
        <v>128849584</v>
      </c>
      <c r="D5" s="36"/>
      <c r="E5" s="36"/>
      <c r="F5" s="2">
        <f t="shared" ref="F5:F29" si="0">E5/1.16*5%</f>
        <v>0</v>
      </c>
      <c r="G5" s="2">
        <f>C5*0.75%</f>
        <v>966371.88</v>
      </c>
      <c r="H5" s="2">
        <f t="shared" ref="H5:H29" si="1">D5*0.53%</f>
        <v>0</v>
      </c>
      <c r="I5" s="2">
        <f>E5*2.5%</f>
        <v>0</v>
      </c>
      <c r="J5" s="2">
        <f>C5-G5</f>
        <v>127883212.12</v>
      </c>
      <c r="K5" s="2">
        <f t="shared" ref="J5:K21" si="2">D5-H5</f>
        <v>0</v>
      </c>
      <c r="L5" s="2">
        <f>E5-F5-I5</f>
        <v>0</v>
      </c>
      <c r="M5" s="16"/>
      <c r="N5" s="28"/>
      <c r="O5" s="29"/>
      <c r="P5" s="30"/>
      <c r="Q5" s="31"/>
    </row>
    <row r="6" spans="1:17" ht="15.75" x14ac:dyDescent="0.25">
      <c r="A6" s="9">
        <v>44442</v>
      </c>
      <c r="B6" s="15" t="s">
        <v>13</v>
      </c>
      <c r="C6" s="35">
        <v>265466922.37</v>
      </c>
      <c r="D6" s="36"/>
      <c r="E6" s="34">
        <v>13526064</v>
      </c>
      <c r="F6" s="2">
        <f t="shared" si="0"/>
        <v>583020</v>
      </c>
      <c r="G6" s="2">
        <f t="shared" ref="G6:G29" si="3">C6*0.75%</f>
        <v>1991001.917775</v>
      </c>
      <c r="H6" s="2">
        <f t="shared" si="1"/>
        <v>0</v>
      </c>
      <c r="I6" s="2">
        <f t="shared" ref="I6:I29" si="4">E6*2.5%</f>
        <v>338151.60000000003</v>
      </c>
      <c r="J6" s="2">
        <f t="shared" si="2"/>
        <v>263475920.452225</v>
      </c>
      <c r="K6" s="2">
        <f t="shared" si="2"/>
        <v>0</v>
      </c>
      <c r="L6" s="2">
        <f>E6-F6-I6</f>
        <v>12604892.4</v>
      </c>
      <c r="M6" s="16"/>
      <c r="N6" s="28"/>
      <c r="O6" s="29"/>
      <c r="P6" s="30"/>
      <c r="Q6" s="31"/>
    </row>
    <row r="7" spans="1:17" ht="15.75" x14ac:dyDescent="0.25">
      <c r="A7" s="9">
        <v>44443</v>
      </c>
      <c r="B7" s="15" t="s">
        <v>13</v>
      </c>
      <c r="C7" s="35">
        <v>176679988</v>
      </c>
      <c r="D7" s="36"/>
      <c r="E7" s="35">
        <v>6353360</v>
      </c>
      <c r="F7" s="2">
        <f t="shared" si="0"/>
        <v>273851.72413793107</v>
      </c>
      <c r="G7" s="2">
        <f t="shared" si="3"/>
        <v>1325099.9099999999</v>
      </c>
      <c r="H7" s="2">
        <f t="shared" si="1"/>
        <v>0</v>
      </c>
      <c r="I7" s="2">
        <f t="shared" si="4"/>
        <v>158834</v>
      </c>
      <c r="J7" s="2">
        <f>C7-G7</f>
        <v>175354888.09</v>
      </c>
      <c r="K7" s="2">
        <f t="shared" si="2"/>
        <v>0</v>
      </c>
      <c r="L7" s="2">
        <f t="shared" ref="L7:L28" si="5">E7-F7-I7</f>
        <v>5920674.2758620689</v>
      </c>
      <c r="M7" s="16"/>
      <c r="N7" s="28"/>
      <c r="O7" s="29"/>
      <c r="P7" s="30"/>
      <c r="Q7" s="31"/>
    </row>
    <row r="8" spans="1:17" ht="15.75" x14ac:dyDescent="0.25">
      <c r="A8" s="9">
        <v>44444</v>
      </c>
      <c r="B8" s="15" t="s">
        <v>13</v>
      </c>
      <c r="C8" s="35">
        <v>200364863.24000001</v>
      </c>
      <c r="D8" s="36"/>
      <c r="E8" s="35"/>
      <c r="F8" s="2">
        <f t="shared" si="0"/>
        <v>0</v>
      </c>
      <c r="G8" s="2">
        <f t="shared" si="3"/>
        <v>1502736.4743000001</v>
      </c>
      <c r="H8" s="2">
        <f t="shared" si="1"/>
        <v>0</v>
      </c>
      <c r="I8" s="2">
        <f t="shared" si="4"/>
        <v>0</v>
      </c>
      <c r="J8" s="2">
        <f t="shared" si="2"/>
        <v>198862126.76570001</v>
      </c>
      <c r="K8" s="2">
        <f t="shared" si="2"/>
        <v>0</v>
      </c>
      <c r="L8" s="2">
        <f t="shared" si="5"/>
        <v>0</v>
      </c>
      <c r="M8" s="16"/>
      <c r="N8" s="28"/>
      <c r="O8" s="29"/>
      <c r="P8" s="30"/>
      <c r="Q8" s="31"/>
    </row>
    <row r="9" spans="1:17" ht="15.75" x14ac:dyDescent="0.25">
      <c r="A9" s="9">
        <v>44445</v>
      </c>
      <c r="B9" s="15" t="s">
        <v>13</v>
      </c>
      <c r="C9" s="35">
        <v>292005729.13</v>
      </c>
      <c r="D9" s="36"/>
      <c r="E9" s="35"/>
      <c r="F9" s="2">
        <f t="shared" si="0"/>
        <v>0</v>
      </c>
      <c r="G9" s="2">
        <f t="shared" si="3"/>
        <v>2190042.968475</v>
      </c>
      <c r="H9" s="2">
        <f t="shared" si="1"/>
        <v>0</v>
      </c>
      <c r="I9" s="2">
        <f t="shared" si="4"/>
        <v>0</v>
      </c>
      <c r="J9" s="2">
        <f t="shared" si="2"/>
        <v>289815686.16152501</v>
      </c>
      <c r="K9" s="2">
        <f t="shared" si="2"/>
        <v>0</v>
      </c>
      <c r="L9" s="2">
        <f t="shared" si="5"/>
        <v>0</v>
      </c>
      <c r="M9" s="16"/>
      <c r="N9" s="28"/>
      <c r="O9" s="29"/>
      <c r="P9" s="30"/>
      <c r="Q9" s="31"/>
    </row>
    <row r="10" spans="1:17" ht="15.75" x14ac:dyDescent="0.25">
      <c r="A10" s="9">
        <v>44446</v>
      </c>
      <c r="B10" s="15" t="s">
        <v>13</v>
      </c>
      <c r="C10" s="35">
        <v>255176580.80000001</v>
      </c>
      <c r="D10" s="36"/>
      <c r="E10" s="35"/>
      <c r="F10" s="2">
        <f t="shared" si="0"/>
        <v>0</v>
      </c>
      <c r="G10" s="2">
        <f t="shared" si="3"/>
        <v>1913824.3559999999</v>
      </c>
      <c r="H10" s="2">
        <f t="shared" si="1"/>
        <v>0</v>
      </c>
      <c r="I10" s="2">
        <f t="shared" si="4"/>
        <v>0</v>
      </c>
      <c r="J10" s="1">
        <f t="shared" si="2"/>
        <v>253262756.44400001</v>
      </c>
      <c r="K10" s="1">
        <f t="shared" si="2"/>
        <v>0</v>
      </c>
      <c r="L10" s="1">
        <f t="shared" si="5"/>
        <v>0</v>
      </c>
      <c r="M10" s="20"/>
      <c r="N10" s="28"/>
      <c r="O10" s="29"/>
      <c r="P10" s="30"/>
      <c r="Q10" s="31"/>
    </row>
    <row r="11" spans="1:17" ht="15.75" x14ac:dyDescent="0.25">
      <c r="A11" s="9">
        <v>44447</v>
      </c>
      <c r="B11" s="15" t="s">
        <v>13</v>
      </c>
      <c r="C11" s="35">
        <v>364605349.49000001</v>
      </c>
      <c r="D11" s="36"/>
      <c r="E11" s="35">
        <v>56360920</v>
      </c>
      <c r="F11" s="2">
        <f t="shared" si="0"/>
        <v>2429350</v>
      </c>
      <c r="G11" s="2">
        <f t="shared" si="3"/>
        <v>2734540.121175</v>
      </c>
      <c r="H11" s="2">
        <f t="shared" si="1"/>
        <v>0</v>
      </c>
      <c r="I11" s="2">
        <f t="shared" si="4"/>
        <v>1409023</v>
      </c>
      <c r="J11" s="1">
        <f>C11-G11</f>
        <v>361870809.36882502</v>
      </c>
      <c r="K11" s="2">
        <f t="shared" si="2"/>
        <v>0</v>
      </c>
      <c r="L11" s="3">
        <f t="shared" si="5"/>
        <v>52522547</v>
      </c>
      <c r="M11" s="21"/>
      <c r="N11" s="28"/>
      <c r="O11" s="29"/>
      <c r="P11" s="30"/>
      <c r="Q11" s="31"/>
    </row>
    <row r="12" spans="1:17" ht="15.75" x14ac:dyDescent="0.25">
      <c r="A12" s="9">
        <v>44448</v>
      </c>
      <c r="B12" s="15" t="s">
        <v>13</v>
      </c>
      <c r="C12" s="35">
        <v>246982697.19999999</v>
      </c>
      <c r="D12" s="36"/>
      <c r="E12" s="35"/>
      <c r="F12" s="2">
        <f t="shared" si="0"/>
        <v>0</v>
      </c>
      <c r="G12" s="2">
        <f t="shared" si="3"/>
        <v>1852370.2289999998</v>
      </c>
      <c r="H12" s="2">
        <f t="shared" si="1"/>
        <v>0</v>
      </c>
      <c r="I12" s="2">
        <f t="shared" si="4"/>
        <v>0</v>
      </c>
      <c r="J12" s="1">
        <f>C12-G12</f>
        <v>245130326.97099999</v>
      </c>
      <c r="K12" s="2">
        <f t="shared" si="2"/>
        <v>0</v>
      </c>
      <c r="L12" s="3">
        <f t="shared" si="5"/>
        <v>0</v>
      </c>
      <c r="M12" s="21"/>
      <c r="N12" s="28"/>
      <c r="O12" s="29"/>
      <c r="P12" s="30"/>
      <c r="Q12" s="31"/>
    </row>
    <row r="13" spans="1:17" ht="15.75" x14ac:dyDescent="0.25">
      <c r="A13" s="9">
        <v>44449</v>
      </c>
      <c r="B13" s="15" t="s">
        <v>13</v>
      </c>
      <c r="C13" s="35">
        <v>171098431.72999999</v>
      </c>
      <c r="D13" s="36"/>
      <c r="E13" s="35"/>
      <c r="F13" s="2">
        <f t="shared" si="0"/>
        <v>0</v>
      </c>
      <c r="G13" s="2">
        <f t="shared" si="3"/>
        <v>1283238.2379749999</v>
      </c>
      <c r="H13" s="2">
        <f t="shared" si="1"/>
        <v>0</v>
      </c>
      <c r="I13" s="2">
        <f t="shared" si="4"/>
        <v>0</v>
      </c>
      <c r="J13" s="1">
        <f t="shared" si="2"/>
        <v>169815193.49202499</v>
      </c>
      <c r="K13" s="2">
        <f t="shared" si="2"/>
        <v>0</v>
      </c>
      <c r="L13" s="2">
        <f t="shared" si="5"/>
        <v>0</v>
      </c>
      <c r="M13" s="16"/>
      <c r="N13" s="28"/>
      <c r="O13" s="29"/>
      <c r="P13" s="30"/>
      <c r="Q13" s="31"/>
    </row>
    <row r="14" spans="1:17" ht="15.75" x14ac:dyDescent="0.25">
      <c r="A14" s="9">
        <v>44450</v>
      </c>
      <c r="B14" s="15" t="s">
        <v>13</v>
      </c>
      <c r="C14" s="36">
        <v>263701124.41</v>
      </c>
      <c r="D14" s="36"/>
      <c r="E14" s="36">
        <v>19423440</v>
      </c>
      <c r="F14" s="2">
        <f t="shared" si="0"/>
        <v>837217.24137931038</v>
      </c>
      <c r="G14" s="2">
        <f t="shared" si="3"/>
        <v>1977758.4330749998</v>
      </c>
      <c r="H14" s="2">
        <f t="shared" si="1"/>
        <v>0</v>
      </c>
      <c r="I14" s="2">
        <f t="shared" si="4"/>
        <v>485586</v>
      </c>
      <c r="J14" s="1">
        <f t="shared" si="2"/>
        <v>261723365.97692499</v>
      </c>
      <c r="K14" s="2">
        <f t="shared" si="2"/>
        <v>0</v>
      </c>
      <c r="L14" s="2">
        <f t="shared" si="5"/>
        <v>18100636.758620691</v>
      </c>
      <c r="M14" s="16"/>
      <c r="N14" s="28"/>
      <c r="O14" s="29"/>
      <c r="P14" s="30"/>
      <c r="Q14" s="31"/>
    </row>
    <row r="15" spans="1:17" ht="15.75" x14ac:dyDescent="0.25">
      <c r="A15" s="9">
        <v>44451</v>
      </c>
      <c r="B15" s="15" t="s">
        <v>13</v>
      </c>
      <c r="C15" s="34">
        <v>306766610.79000002</v>
      </c>
      <c r="D15" s="37"/>
      <c r="E15" s="34">
        <v>4601360</v>
      </c>
      <c r="F15" s="2">
        <f>E15/1.16*5%</f>
        <v>198334.48275862072</v>
      </c>
      <c r="G15" s="2">
        <f t="shared" si="3"/>
        <v>2300749.5809249999</v>
      </c>
      <c r="H15" s="2">
        <f t="shared" si="1"/>
        <v>0</v>
      </c>
      <c r="I15" s="2">
        <f t="shared" si="4"/>
        <v>115034</v>
      </c>
      <c r="J15" s="1">
        <f t="shared" si="2"/>
        <v>304465861.20907503</v>
      </c>
      <c r="K15" s="2">
        <f t="shared" si="2"/>
        <v>0</v>
      </c>
      <c r="L15" s="2">
        <f>E15-F15-I15</f>
        <v>4287991.5172413792</v>
      </c>
      <c r="M15" s="16"/>
      <c r="N15" s="28"/>
      <c r="O15" s="29"/>
      <c r="P15" s="30"/>
      <c r="Q15" s="31"/>
    </row>
    <row r="16" spans="1:17" ht="15.75" x14ac:dyDescent="0.25">
      <c r="A16" s="9">
        <v>44452</v>
      </c>
      <c r="B16" s="15" t="s">
        <v>13</v>
      </c>
      <c r="C16" s="36">
        <v>349303205.60000002</v>
      </c>
      <c r="D16" s="36"/>
      <c r="E16" s="36"/>
      <c r="F16" s="2">
        <f t="shared" si="0"/>
        <v>0</v>
      </c>
      <c r="G16" s="2">
        <f t="shared" si="3"/>
        <v>2619774.0419999999</v>
      </c>
      <c r="H16" s="2">
        <f t="shared" si="1"/>
        <v>0</v>
      </c>
      <c r="I16" s="2">
        <f t="shared" si="4"/>
        <v>0</v>
      </c>
      <c r="J16" s="1">
        <f t="shared" si="2"/>
        <v>346683431.55800003</v>
      </c>
      <c r="K16" s="2">
        <f t="shared" si="2"/>
        <v>0</v>
      </c>
      <c r="L16" s="2">
        <f t="shared" si="5"/>
        <v>0</v>
      </c>
      <c r="M16" s="16"/>
      <c r="N16" s="28"/>
      <c r="O16" s="29"/>
      <c r="P16" s="30"/>
      <c r="Q16" s="31"/>
    </row>
    <row r="17" spans="1:17" ht="15.75" x14ac:dyDescent="0.25">
      <c r="A17" s="9">
        <v>44453</v>
      </c>
      <c r="B17" s="15" t="s">
        <v>13</v>
      </c>
      <c r="C17" s="34">
        <v>324449113.58999997</v>
      </c>
      <c r="D17" s="37"/>
      <c r="E17" s="34">
        <v>29821512</v>
      </c>
      <c r="F17" s="2">
        <f t="shared" si="0"/>
        <v>1285410</v>
      </c>
      <c r="G17" s="2">
        <f t="shared" si="3"/>
        <v>2433368.3519249996</v>
      </c>
      <c r="H17" s="2">
        <f t="shared" si="1"/>
        <v>0</v>
      </c>
      <c r="I17" s="2">
        <f t="shared" si="4"/>
        <v>745537.8</v>
      </c>
      <c r="J17" s="1">
        <f t="shared" si="2"/>
        <v>322015745.23807496</v>
      </c>
      <c r="K17" s="2">
        <f t="shared" si="2"/>
        <v>0</v>
      </c>
      <c r="L17" s="2">
        <f t="shared" si="5"/>
        <v>27790564.199999999</v>
      </c>
      <c r="M17" s="16"/>
      <c r="N17" s="28"/>
      <c r="O17" s="29"/>
      <c r="P17" s="30"/>
      <c r="Q17" s="31"/>
    </row>
    <row r="18" spans="1:17" ht="15.75" x14ac:dyDescent="0.25">
      <c r="A18" s="9">
        <v>44454</v>
      </c>
      <c r="B18" s="15" t="s">
        <v>13</v>
      </c>
      <c r="C18" s="11">
        <v>477459765.52999997</v>
      </c>
      <c r="D18" s="11"/>
      <c r="E18" s="11"/>
      <c r="F18" s="2">
        <f t="shared" si="0"/>
        <v>0</v>
      </c>
      <c r="G18" s="2">
        <f t="shared" si="3"/>
        <v>3580948.2414749996</v>
      </c>
      <c r="H18" s="2">
        <f t="shared" si="1"/>
        <v>0</v>
      </c>
      <c r="I18" s="2">
        <f t="shared" si="4"/>
        <v>0</v>
      </c>
      <c r="J18" s="1">
        <f t="shared" si="2"/>
        <v>473878817.28852499</v>
      </c>
      <c r="K18" s="2">
        <f t="shared" si="2"/>
        <v>0</v>
      </c>
      <c r="L18" s="2">
        <f t="shared" si="5"/>
        <v>0</v>
      </c>
      <c r="M18" s="16"/>
      <c r="N18" s="28"/>
      <c r="O18" s="29"/>
      <c r="P18" s="30"/>
      <c r="Q18" s="31"/>
    </row>
    <row r="19" spans="1:17" ht="12.75" customHeight="1" x14ac:dyDescent="0.25">
      <c r="A19" s="9">
        <v>44455</v>
      </c>
      <c r="B19" s="15" t="s">
        <v>13</v>
      </c>
      <c r="C19" s="11">
        <v>186881485.22999999</v>
      </c>
      <c r="D19" s="11"/>
      <c r="E19" s="11">
        <v>13560400</v>
      </c>
      <c r="F19" s="2">
        <f t="shared" si="0"/>
        <v>584500</v>
      </c>
      <c r="G19" s="2">
        <f t="shared" si="3"/>
        <v>1401611.1392249998</v>
      </c>
      <c r="H19" s="2">
        <f t="shared" si="1"/>
        <v>0</v>
      </c>
      <c r="I19" s="2">
        <f t="shared" si="4"/>
        <v>339010</v>
      </c>
      <c r="J19" s="1">
        <f t="shared" si="2"/>
        <v>185479874.09077498</v>
      </c>
      <c r="K19" s="2">
        <f t="shared" si="2"/>
        <v>0</v>
      </c>
      <c r="L19" s="2">
        <f t="shared" si="5"/>
        <v>12636890</v>
      </c>
      <c r="M19" s="16"/>
      <c r="N19" s="28"/>
      <c r="O19" s="29"/>
      <c r="P19" s="30"/>
      <c r="Q19" s="31"/>
    </row>
    <row r="20" spans="1:17" ht="15" customHeight="1" x14ac:dyDescent="0.25">
      <c r="A20" s="9">
        <v>44456</v>
      </c>
      <c r="B20" s="15" t="s">
        <v>13</v>
      </c>
      <c r="C20" s="11">
        <f>601664304.67+4303600</f>
        <v>605967904.66999996</v>
      </c>
      <c r="D20" s="11"/>
      <c r="E20" s="11">
        <v>36493066.399999999</v>
      </c>
      <c r="F20" s="2">
        <f t="shared" si="0"/>
        <v>1572977</v>
      </c>
      <c r="G20" s="2">
        <f t="shared" si="3"/>
        <v>4544759.2850249996</v>
      </c>
      <c r="H20" s="2">
        <f t="shared" si="1"/>
        <v>0</v>
      </c>
      <c r="I20" s="2">
        <f t="shared" si="4"/>
        <v>912326.66</v>
      </c>
      <c r="J20" s="1">
        <f>C20-G20</f>
        <v>601423145.38497496</v>
      </c>
      <c r="K20" s="2">
        <f t="shared" si="2"/>
        <v>0</v>
      </c>
      <c r="L20" s="2">
        <f t="shared" si="5"/>
        <v>34007762.740000002</v>
      </c>
      <c r="M20" s="16"/>
      <c r="N20" s="28"/>
      <c r="O20" s="29"/>
      <c r="P20" s="30"/>
      <c r="Q20" s="31"/>
    </row>
    <row r="21" spans="1:17" ht="15" customHeight="1" x14ac:dyDescent="0.25">
      <c r="A21" s="9">
        <v>44457</v>
      </c>
      <c r="B21" s="15" t="s">
        <v>13</v>
      </c>
      <c r="C21" s="11">
        <f>95857087.2</f>
        <v>95857087.200000003</v>
      </c>
      <c r="D21" s="11"/>
      <c r="E21" s="11"/>
      <c r="F21" s="2">
        <f t="shared" si="0"/>
        <v>0</v>
      </c>
      <c r="G21" s="2">
        <f t="shared" si="3"/>
        <v>718928.15399999998</v>
      </c>
      <c r="H21" s="2">
        <f t="shared" si="1"/>
        <v>0</v>
      </c>
      <c r="I21" s="2">
        <f t="shared" si="4"/>
        <v>0</v>
      </c>
      <c r="J21" s="1">
        <f t="shared" ref="J21:K28" si="6">C21-G21</f>
        <v>95138159.046000004</v>
      </c>
      <c r="K21" s="2">
        <f t="shared" si="2"/>
        <v>0</v>
      </c>
      <c r="L21" s="2">
        <f t="shared" si="5"/>
        <v>0</v>
      </c>
      <c r="M21" s="16"/>
      <c r="N21" s="28"/>
      <c r="O21" s="29"/>
      <c r="P21" s="30"/>
      <c r="Q21" s="31"/>
    </row>
    <row r="22" spans="1:17" ht="15" customHeight="1" x14ac:dyDescent="0.25">
      <c r="A22" s="9">
        <v>44458</v>
      </c>
      <c r="B22" s="15" t="s">
        <v>13</v>
      </c>
      <c r="C22" s="11">
        <f>70050752.8+279094068</f>
        <v>349144820.80000001</v>
      </c>
      <c r="D22" s="11"/>
      <c r="E22" s="11">
        <v>231533680</v>
      </c>
      <c r="F22" s="2">
        <f t="shared" si="0"/>
        <v>9979900</v>
      </c>
      <c r="G22" s="2">
        <f t="shared" si="3"/>
        <v>2618586.156</v>
      </c>
      <c r="H22" s="2">
        <f t="shared" si="1"/>
        <v>0</v>
      </c>
      <c r="I22" s="2">
        <f t="shared" si="4"/>
        <v>5788342</v>
      </c>
      <c r="J22" s="1">
        <f t="shared" si="6"/>
        <v>346526234.64399999</v>
      </c>
      <c r="K22" s="2">
        <f t="shared" si="6"/>
        <v>0</v>
      </c>
      <c r="L22" s="2">
        <f t="shared" si="5"/>
        <v>215765438</v>
      </c>
      <c r="M22" s="16"/>
      <c r="N22" s="28"/>
      <c r="O22" s="29"/>
      <c r="P22" s="30"/>
      <c r="Q22" s="31"/>
    </row>
    <row r="23" spans="1:17" ht="15" customHeight="1" x14ac:dyDescent="0.25">
      <c r="A23" s="9"/>
      <c r="B23" s="15" t="s">
        <v>13</v>
      </c>
      <c r="C23" s="11"/>
      <c r="D23" s="4"/>
      <c r="E23" s="4"/>
      <c r="F23" s="2">
        <f t="shared" si="0"/>
        <v>0</v>
      </c>
      <c r="G23" s="2">
        <f t="shared" si="3"/>
        <v>0</v>
      </c>
      <c r="H23" s="2">
        <f t="shared" si="1"/>
        <v>0</v>
      </c>
      <c r="I23" s="2">
        <f t="shared" si="4"/>
        <v>0</v>
      </c>
      <c r="J23" s="1">
        <f t="shared" si="6"/>
        <v>0</v>
      </c>
      <c r="K23" s="2">
        <f t="shared" si="6"/>
        <v>0</v>
      </c>
      <c r="L23" s="2">
        <f t="shared" si="5"/>
        <v>0</v>
      </c>
      <c r="M23" s="16"/>
      <c r="N23" s="28"/>
      <c r="O23" s="29"/>
      <c r="P23" s="30"/>
      <c r="Q23" s="31"/>
    </row>
    <row r="24" spans="1:17" ht="1.5" hidden="1" customHeight="1" x14ac:dyDescent="0.25">
      <c r="A24" s="9"/>
      <c r="B24" s="15" t="s">
        <v>13</v>
      </c>
      <c r="C24" s="11"/>
      <c r="D24" s="4"/>
      <c r="E24" s="4"/>
      <c r="F24" s="2">
        <f t="shared" si="0"/>
        <v>0</v>
      </c>
      <c r="G24" s="2">
        <f t="shared" si="3"/>
        <v>0</v>
      </c>
      <c r="H24" s="2">
        <f t="shared" si="1"/>
        <v>0</v>
      </c>
      <c r="I24" s="2">
        <f t="shared" si="4"/>
        <v>0</v>
      </c>
      <c r="J24" s="1">
        <f t="shared" si="6"/>
        <v>0</v>
      </c>
      <c r="K24" s="2">
        <f t="shared" si="6"/>
        <v>0</v>
      </c>
      <c r="L24" s="2">
        <f t="shared" si="5"/>
        <v>0</v>
      </c>
      <c r="M24" s="16"/>
      <c r="N24" s="28"/>
      <c r="O24" s="29"/>
      <c r="P24" s="30"/>
      <c r="Q24" s="31"/>
    </row>
    <row r="25" spans="1:17" ht="15" hidden="1" customHeight="1" x14ac:dyDescent="0.25">
      <c r="A25" s="9"/>
      <c r="B25" s="15" t="s">
        <v>13</v>
      </c>
      <c r="C25" s="11"/>
      <c r="D25" s="4"/>
      <c r="E25" s="11"/>
      <c r="F25" s="2">
        <f t="shared" si="0"/>
        <v>0</v>
      </c>
      <c r="G25" s="2">
        <f t="shared" si="3"/>
        <v>0</v>
      </c>
      <c r="H25" s="2">
        <f t="shared" si="1"/>
        <v>0</v>
      </c>
      <c r="I25" s="2">
        <f t="shared" si="4"/>
        <v>0</v>
      </c>
      <c r="J25" s="1">
        <f t="shared" si="6"/>
        <v>0</v>
      </c>
      <c r="K25" s="2">
        <f t="shared" si="6"/>
        <v>0</v>
      </c>
      <c r="L25" s="2">
        <f t="shared" si="5"/>
        <v>0</v>
      </c>
      <c r="M25" s="16">
        <f>J25+L25</f>
        <v>0</v>
      </c>
      <c r="N25" s="28"/>
      <c r="O25" s="29"/>
      <c r="P25" s="30"/>
      <c r="Q25" s="31"/>
    </row>
    <row r="26" spans="1:17" ht="15" hidden="1" customHeight="1" x14ac:dyDescent="0.25">
      <c r="A26" s="9"/>
      <c r="B26" s="15" t="s">
        <v>13</v>
      </c>
      <c r="C26" s="11"/>
      <c r="D26" s="4"/>
      <c r="E26" s="4"/>
      <c r="F26" s="2">
        <f t="shared" si="0"/>
        <v>0</v>
      </c>
      <c r="G26" s="2">
        <f t="shared" si="3"/>
        <v>0</v>
      </c>
      <c r="H26" s="2">
        <f t="shared" si="1"/>
        <v>0</v>
      </c>
      <c r="I26" s="2">
        <f t="shared" si="4"/>
        <v>0</v>
      </c>
      <c r="J26" s="1">
        <f t="shared" si="6"/>
        <v>0</v>
      </c>
      <c r="K26" s="2">
        <f t="shared" si="6"/>
        <v>0</v>
      </c>
      <c r="L26" s="2">
        <f t="shared" si="5"/>
        <v>0</v>
      </c>
      <c r="M26" s="16"/>
      <c r="N26" s="28"/>
      <c r="O26" s="29"/>
      <c r="P26" s="30"/>
      <c r="Q26" s="31"/>
    </row>
    <row r="27" spans="1:17" ht="15" hidden="1" customHeight="1" x14ac:dyDescent="0.25">
      <c r="A27" s="9"/>
      <c r="B27" s="15" t="s">
        <v>13</v>
      </c>
      <c r="C27" s="11"/>
      <c r="D27" s="4"/>
      <c r="E27" s="4"/>
      <c r="F27" s="2">
        <f t="shared" si="0"/>
        <v>0</v>
      </c>
      <c r="G27" s="2">
        <f t="shared" si="3"/>
        <v>0</v>
      </c>
      <c r="H27" s="2">
        <f t="shared" si="1"/>
        <v>0</v>
      </c>
      <c r="I27" s="2">
        <f t="shared" si="4"/>
        <v>0</v>
      </c>
      <c r="J27" s="1">
        <f t="shared" si="6"/>
        <v>0</v>
      </c>
      <c r="K27" s="2">
        <f t="shared" si="6"/>
        <v>0</v>
      </c>
      <c r="L27" s="2">
        <f t="shared" si="5"/>
        <v>0</v>
      </c>
      <c r="M27" s="16"/>
      <c r="N27" s="28"/>
      <c r="O27" s="29"/>
      <c r="P27" s="30"/>
      <c r="Q27" s="31"/>
    </row>
    <row r="28" spans="1:17" ht="15.75" hidden="1" x14ac:dyDescent="0.25">
      <c r="A28" s="9"/>
      <c r="B28" s="15"/>
      <c r="C28" s="11"/>
      <c r="D28" s="4"/>
      <c r="E28" s="4"/>
      <c r="F28" s="2">
        <f t="shared" si="0"/>
        <v>0</v>
      </c>
      <c r="G28" s="2">
        <f t="shared" si="3"/>
        <v>0</v>
      </c>
      <c r="H28" s="2">
        <f t="shared" si="1"/>
        <v>0</v>
      </c>
      <c r="I28" s="2">
        <f t="shared" si="4"/>
        <v>0</v>
      </c>
      <c r="J28" s="1">
        <f t="shared" si="6"/>
        <v>0</v>
      </c>
      <c r="K28" s="2">
        <f t="shared" si="6"/>
        <v>0</v>
      </c>
      <c r="L28" s="2">
        <f t="shared" si="5"/>
        <v>0</v>
      </c>
      <c r="M28" s="16"/>
      <c r="N28" s="28"/>
      <c r="O28" s="29"/>
      <c r="P28" s="30"/>
      <c r="Q28" s="31"/>
    </row>
    <row r="29" spans="1:17" ht="15.75" x14ac:dyDescent="0.25">
      <c r="A29" s="4"/>
      <c r="B29" s="4"/>
      <c r="C29" s="12">
        <f>SUM(C4:C28)</f>
        <v>5534011508.579999</v>
      </c>
      <c r="D29" s="4"/>
      <c r="E29" s="4"/>
      <c r="F29" s="2">
        <f t="shared" si="0"/>
        <v>0</v>
      </c>
      <c r="G29" s="2">
        <f t="shared" si="3"/>
        <v>41505086.314349994</v>
      </c>
      <c r="H29" s="2">
        <f t="shared" si="1"/>
        <v>0</v>
      </c>
      <c r="I29" s="2">
        <f t="shared" si="4"/>
        <v>0</v>
      </c>
      <c r="J29" s="13">
        <f>C29-G29</f>
        <v>5492506422.2656488</v>
      </c>
      <c r="K29" s="4"/>
      <c r="L29" s="12">
        <f>L4+L5+L6+L7+L8+L9+L10+L11+L12+L13+L14+L15+L16+L17+L18+L19+L20+L21+L22</f>
        <v>447999108.07793105</v>
      </c>
      <c r="M29" s="17"/>
      <c r="N29" s="30"/>
      <c r="O29" s="29"/>
      <c r="P29" s="24"/>
      <c r="Q29" s="31"/>
    </row>
    <row r="30" spans="1:17" ht="14.2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17"/>
      <c r="N30" s="10"/>
    </row>
    <row r="31" spans="1:17" ht="14.25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</row>
    <row r="32" spans="1:17" x14ac:dyDescent="0.25">
      <c r="I32" s="11">
        <f>J29</f>
        <v>5492506422.2656488</v>
      </c>
      <c r="N32" s="10"/>
    </row>
    <row r="33" spans="1:17" ht="14.25" customHeight="1" x14ac:dyDescent="0.25">
      <c r="I33" s="11">
        <f>L29</f>
        <v>447999108.07793105</v>
      </c>
    </row>
    <row r="34" spans="1:17" ht="15.75" customHeight="1" x14ac:dyDescent="0.25">
      <c r="G34" t="s">
        <v>12</v>
      </c>
      <c r="H34" s="4" t="s">
        <v>12</v>
      </c>
      <c r="I34" s="14">
        <f>I32+I33</f>
        <v>5940505530.3435802</v>
      </c>
    </row>
    <row r="35" spans="1:17" x14ac:dyDescent="0.25">
      <c r="I35" s="18"/>
    </row>
    <row r="36" spans="1:17" ht="15" customHeight="1" thickBot="1" x14ac:dyDescent="0.3">
      <c r="B36" s="22" t="s">
        <v>15</v>
      </c>
      <c r="C36" s="22"/>
      <c r="D36" s="22"/>
      <c r="E36" s="22"/>
      <c r="F36" s="22"/>
      <c r="G36" s="22"/>
      <c r="H36" s="23"/>
      <c r="I36" s="23"/>
      <c r="J36" s="23"/>
      <c r="K36" s="23"/>
      <c r="L36" s="23"/>
    </row>
    <row r="37" spans="1:17" ht="15.75" x14ac:dyDescent="0.25">
      <c r="A37" s="5" t="s">
        <v>9</v>
      </c>
      <c r="B37" s="6" t="s">
        <v>11</v>
      </c>
      <c r="C37" s="8" t="s">
        <v>0</v>
      </c>
      <c r="D37" s="8" t="s">
        <v>1</v>
      </c>
      <c r="E37" s="8" t="s">
        <v>2</v>
      </c>
      <c r="F37" s="7" t="s">
        <v>3</v>
      </c>
      <c r="G37" s="7" t="s">
        <v>8</v>
      </c>
      <c r="H37" s="7" t="s">
        <v>10</v>
      </c>
      <c r="I37" s="7" t="s">
        <v>7</v>
      </c>
      <c r="J37" s="7" t="s">
        <v>4</v>
      </c>
      <c r="K37" s="7" t="s">
        <v>5</v>
      </c>
      <c r="L37" s="7" t="s">
        <v>6</v>
      </c>
    </row>
    <row r="38" spans="1:17" ht="15.75" x14ac:dyDescent="0.25">
      <c r="A38" s="9">
        <v>44459</v>
      </c>
      <c r="B38" s="15" t="s">
        <v>13</v>
      </c>
      <c r="C38" s="35">
        <f>231421136.8+578683923.55</f>
        <v>810105060.3499999</v>
      </c>
      <c r="D38" s="36"/>
      <c r="E38" s="36">
        <f>28661488.8+17693480</f>
        <v>46354968.799999997</v>
      </c>
      <c r="F38" s="2">
        <f>E38/1.16*5%</f>
        <v>1998059</v>
      </c>
      <c r="G38" s="2">
        <f>C38*0.75%</f>
        <v>6075787.952624999</v>
      </c>
      <c r="H38" s="2">
        <f>D38*0.53%</f>
        <v>0</v>
      </c>
      <c r="I38" s="2">
        <f>E38*2.5%</f>
        <v>1158874.22</v>
      </c>
      <c r="J38" s="2">
        <f>C38-G38</f>
        <v>804029272.39737487</v>
      </c>
      <c r="K38" s="2">
        <f>D38-H38</f>
        <v>0</v>
      </c>
      <c r="L38" s="2">
        <f>E38-F38-I38</f>
        <v>43198035.579999998</v>
      </c>
      <c r="M38" s="24"/>
      <c r="N38" s="24"/>
      <c r="O38" s="24"/>
      <c r="P38" s="24"/>
      <c r="Q38" s="24"/>
    </row>
    <row r="39" spans="1:17" ht="15.75" x14ac:dyDescent="0.25">
      <c r="A39" s="9">
        <v>44460</v>
      </c>
      <c r="B39" s="15" t="s">
        <v>13</v>
      </c>
      <c r="C39" s="35">
        <f>209720570.4+415066622.1</f>
        <v>624787192.5</v>
      </c>
      <c r="D39" s="36"/>
      <c r="E39" s="36">
        <v>1363452.4</v>
      </c>
      <c r="F39" s="2">
        <f t="shared" ref="F39:F48" si="7">E39/1.16*5%</f>
        <v>58769.5</v>
      </c>
      <c r="G39" s="2">
        <f>C39*0.75%</f>
        <v>4685903.9437499996</v>
      </c>
      <c r="H39" s="2">
        <f t="shared" ref="H39:H63" si="8">D39*0.53%</f>
        <v>0</v>
      </c>
      <c r="I39" s="2">
        <f>E39*2.5%</f>
        <v>34086.31</v>
      </c>
      <c r="J39" s="2">
        <f>C39-G39</f>
        <v>620101288.55624998</v>
      </c>
      <c r="K39" s="2">
        <f t="shared" ref="K39:K62" si="9">D39-H39</f>
        <v>0</v>
      </c>
      <c r="L39" s="2">
        <f>E39-F39-I39</f>
        <v>1270596.5899999999</v>
      </c>
      <c r="M39" s="32"/>
      <c r="N39" s="25"/>
      <c r="O39" s="26"/>
      <c r="P39" s="26"/>
      <c r="Q39" s="27"/>
    </row>
    <row r="40" spans="1:17" ht="15.75" x14ac:dyDescent="0.25">
      <c r="A40" s="9">
        <v>44461</v>
      </c>
      <c r="B40" s="15" t="s">
        <v>13</v>
      </c>
      <c r="C40" s="35">
        <f>439916478.4+168065161.6</f>
        <v>607981640</v>
      </c>
      <c r="D40" s="36"/>
      <c r="E40" s="34">
        <v>29988784</v>
      </c>
      <c r="F40" s="2">
        <f t="shared" si="7"/>
        <v>1292620</v>
      </c>
      <c r="G40" s="2">
        <f t="shared" ref="G40:G63" si="10">C40*0.75%</f>
        <v>4559862.3</v>
      </c>
      <c r="H40" s="2">
        <f t="shared" si="8"/>
        <v>0</v>
      </c>
      <c r="I40" s="2">
        <f t="shared" ref="I40:I63" si="11">E40*2.5%</f>
        <v>749719.60000000009</v>
      </c>
      <c r="J40" s="2">
        <f t="shared" ref="J40" si="12">C40-G40</f>
        <v>603421777.70000005</v>
      </c>
      <c r="K40" s="2">
        <f t="shared" si="9"/>
        <v>0</v>
      </c>
      <c r="L40" s="2">
        <f>E40-F40-I40</f>
        <v>27946444.399999999</v>
      </c>
      <c r="M40" s="33"/>
      <c r="N40" s="30"/>
      <c r="O40" s="33"/>
      <c r="P40" s="30"/>
      <c r="Q40" s="31"/>
    </row>
    <row r="41" spans="1:17" ht="15.75" x14ac:dyDescent="0.25">
      <c r="A41" s="9">
        <v>44462</v>
      </c>
      <c r="B41" s="15" t="s">
        <v>13</v>
      </c>
      <c r="C41" s="35">
        <f>360016757.03+531050969.01</f>
        <v>891067726.03999996</v>
      </c>
      <c r="D41" s="36"/>
      <c r="E41" s="35">
        <f>60290453.79+91982548</f>
        <v>152273001.78999999</v>
      </c>
      <c r="F41" s="2">
        <f t="shared" si="7"/>
        <v>6563491.4564655172</v>
      </c>
      <c r="G41" s="2">
        <f t="shared" si="10"/>
        <v>6683007.9452999998</v>
      </c>
      <c r="H41" s="2">
        <f t="shared" si="8"/>
        <v>0</v>
      </c>
      <c r="I41" s="2">
        <f t="shared" si="11"/>
        <v>3806825.0447499999</v>
      </c>
      <c r="J41" s="2">
        <f>C41-G41</f>
        <v>884384718.09469998</v>
      </c>
      <c r="K41" s="2">
        <f t="shared" si="9"/>
        <v>0</v>
      </c>
      <c r="L41" s="2">
        <f t="shared" ref="L41:L48" si="13">E41-F41-I41</f>
        <v>141902685.28878447</v>
      </c>
      <c r="M41" s="33"/>
      <c r="N41" s="30"/>
      <c r="O41" s="33"/>
      <c r="P41" s="30"/>
      <c r="Q41" s="31"/>
    </row>
    <row r="42" spans="1:17" ht="15.75" x14ac:dyDescent="0.25">
      <c r="A42" s="9">
        <v>44463</v>
      </c>
      <c r="B42" s="15" t="s">
        <v>13</v>
      </c>
      <c r="C42" s="35">
        <f>269132498.4+89641340</f>
        <v>358773838.39999998</v>
      </c>
      <c r="D42" s="36"/>
      <c r="E42" s="35"/>
      <c r="F42" s="2">
        <f t="shared" si="7"/>
        <v>0</v>
      </c>
      <c r="G42" s="2">
        <f t="shared" si="10"/>
        <v>2690803.7879999997</v>
      </c>
      <c r="H42" s="2">
        <f t="shared" si="8"/>
        <v>0</v>
      </c>
      <c r="I42" s="2">
        <f t="shared" si="11"/>
        <v>0</v>
      </c>
      <c r="J42" s="2">
        <f t="shared" ref="J42:J44" si="14">C42-G42</f>
        <v>356083034.61199999</v>
      </c>
      <c r="K42" s="2">
        <f t="shared" si="9"/>
        <v>0</v>
      </c>
      <c r="L42" s="2">
        <f t="shared" si="13"/>
        <v>0</v>
      </c>
      <c r="M42" s="33"/>
      <c r="N42" s="30"/>
      <c r="O42" s="33"/>
      <c r="P42" s="30"/>
      <c r="Q42" s="31"/>
    </row>
    <row r="43" spans="1:17" ht="15.75" x14ac:dyDescent="0.25">
      <c r="A43" s="9">
        <v>44464</v>
      </c>
      <c r="B43" s="15" t="s">
        <v>13</v>
      </c>
      <c r="C43" s="35">
        <f>228213810+48655190</f>
        <v>276869000</v>
      </c>
      <c r="D43" s="36"/>
      <c r="E43" s="35">
        <v>5142500</v>
      </c>
      <c r="F43" s="2">
        <f t="shared" si="7"/>
        <v>221659.48275862072</v>
      </c>
      <c r="G43" s="2">
        <f t="shared" si="10"/>
        <v>2076517.5</v>
      </c>
      <c r="H43" s="2">
        <f t="shared" si="8"/>
        <v>0</v>
      </c>
      <c r="I43" s="2">
        <f t="shared" si="11"/>
        <v>128562.5</v>
      </c>
      <c r="J43" s="2">
        <f t="shared" si="14"/>
        <v>274792482.5</v>
      </c>
      <c r="K43" s="2">
        <f t="shared" si="9"/>
        <v>0</v>
      </c>
      <c r="L43" s="2">
        <f t="shared" si="13"/>
        <v>4792278.0172413792</v>
      </c>
      <c r="M43" s="33"/>
      <c r="N43" s="30"/>
      <c r="O43" s="33"/>
      <c r="P43" s="30"/>
      <c r="Q43" s="31"/>
    </row>
    <row r="44" spans="1:17" ht="15.75" x14ac:dyDescent="0.25">
      <c r="A44" s="9"/>
      <c r="B44" s="15" t="s">
        <v>13</v>
      </c>
      <c r="C44" s="35"/>
      <c r="D44" s="36"/>
      <c r="E44" s="35"/>
      <c r="F44" s="2">
        <f t="shared" si="7"/>
        <v>0</v>
      </c>
      <c r="G44" s="2">
        <f t="shared" si="10"/>
        <v>0</v>
      </c>
      <c r="H44" s="2">
        <f t="shared" si="8"/>
        <v>0</v>
      </c>
      <c r="I44" s="2">
        <f t="shared" si="11"/>
        <v>0</v>
      </c>
      <c r="J44" s="1">
        <f t="shared" si="14"/>
        <v>0</v>
      </c>
      <c r="K44" s="1">
        <f t="shared" si="9"/>
        <v>0</v>
      </c>
      <c r="L44" s="1">
        <f t="shared" si="13"/>
        <v>0</v>
      </c>
      <c r="M44" s="33"/>
      <c r="N44" s="30"/>
      <c r="O44" s="33"/>
      <c r="P44" s="30"/>
      <c r="Q44" s="31"/>
    </row>
    <row r="45" spans="1:17" ht="0.75" customHeight="1" x14ac:dyDescent="0.25">
      <c r="A45" s="9"/>
      <c r="B45" s="15" t="s">
        <v>13</v>
      </c>
      <c r="C45" s="35"/>
      <c r="D45" s="36"/>
      <c r="E45" s="35"/>
      <c r="F45" s="2">
        <f t="shared" si="7"/>
        <v>0</v>
      </c>
      <c r="G45" s="2">
        <f t="shared" si="10"/>
        <v>0</v>
      </c>
      <c r="H45" s="2">
        <f t="shared" si="8"/>
        <v>0</v>
      </c>
      <c r="I45" s="2">
        <f t="shared" si="11"/>
        <v>0</v>
      </c>
      <c r="J45" s="1">
        <f>C45-G45</f>
        <v>0</v>
      </c>
      <c r="K45" s="2">
        <f t="shared" si="9"/>
        <v>0</v>
      </c>
      <c r="L45" s="3">
        <f t="shared" si="13"/>
        <v>0</v>
      </c>
      <c r="M45" s="33"/>
      <c r="N45" s="30"/>
      <c r="O45" s="33"/>
      <c r="P45" s="30"/>
      <c r="Q45" s="31"/>
    </row>
    <row r="46" spans="1:17" ht="15.75" hidden="1" x14ac:dyDescent="0.25">
      <c r="A46" s="9"/>
      <c r="B46" s="15" t="s">
        <v>13</v>
      </c>
      <c r="C46" s="35"/>
      <c r="D46" s="36"/>
      <c r="E46" s="35"/>
      <c r="F46" s="2">
        <f t="shared" si="7"/>
        <v>0</v>
      </c>
      <c r="G46" s="2">
        <f t="shared" si="10"/>
        <v>0</v>
      </c>
      <c r="H46" s="2">
        <f t="shared" si="8"/>
        <v>0</v>
      </c>
      <c r="I46" s="2">
        <f t="shared" si="11"/>
        <v>0</v>
      </c>
      <c r="J46" s="1">
        <f>C46-G46</f>
        <v>0</v>
      </c>
      <c r="K46" s="2">
        <f t="shared" si="9"/>
        <v>0</v>
      </c>
      <c r="L46" s="3">
        <f t="shared" si="13"/>
        <v>0</v>
      </c>
      <c r="M46" s="33"/>
      <c r="N46" s="30"/>
      <c r="O46" s="33"/>
      <c r="P46" s="30"/>
      <c r="Q46" s="31"/>
    </row>
    <row r="47" spans="1:17" ht="15.75" hidden="1" x14ac:dyDescent="0.25">
      <c r="A47" s="9"/>
      <c r="B47" s="15" t="s">
        <v>13</v>
      </c>
      <c r="C47" s="35"/>
      <c r="D47" s="36"/>
      <c r="E47" s="35"/>
      <c r="F47" s="2">
        <f t="shared" si="7"/>
        <v>0</v>
      </c>
      <c r="G47" s="2">
        <f t="shared" si="10"/>
        <v>0</v>
      </c>
      <c r="H47" s="2">
        <f t="shared" si="8"/>
        <v>0</v>
      </c>
      <c r="I47" s="2">
        <f t="shared" si="11"/>
        <v>0</v>
      </c>
      <c r="J47" s="1">
        <f t="shared" ref="J47:J53" si="15">C47-G47</f>
        <v>0</v>
      </c>
      <c r="K47" s="2">
        <f t="shared" si="9"/>
        <v>0</v>
      </c>
      <c r="L47" s="2">
        <f t="shared" si="13"/>
        <v>0</v>
      </c>
      <c r="M47" s="33"/>
      <c r="N47" s="30"/>
      <c r="O47" s="33"/>
      <c r="P47" s="30"/>
      <c r="Q47" s="31"/>
    </row>
    <row r="48" spans="1:17" ht="12.75" hidden="1" customHeight="1" x14ac:dyDescent="0.25">
      <c r="A48" s="9"/>
      <c r="B48" s="15" t="s">
        <v>13</v>
      </c>
      <c r="C48" s="36"/>
      <c r="D48" s="36"/>
      <c r="E48" s="36"/>
      <c r="F48" s="2">
        <f t="shared" si="7"/>
        <v>0</v>
      </c>
      <c r="G48" s="2">
        <f t="shared" si="10"/>
        <v>0</v>
      </c>
      <c r="H48" s="2">
        <f t="shared" si="8"/>
        <v>0</v>
      </c>
      <c r="I48" s="2">
        <f t="shared" si="11"/>
        <v>0</v>
      </c>
      <c r="J48" s="1">
        <f t="shared" si="15"/>
        <v>0</v>
      </c>
      <c r="K48" s="2">
        <f t="shared" si="9"/>
        <v>0</v>
      </c>
      <c r="L48" s="2">
        <f t="shared" si="13"/>
        <v>0</v>
      </c>
      <c r="M48" s="33"/>
      <c r="N48" s="30"/>
      <c r="O48" s="33"/>
      <c r="P48" s="30"/>
      <c r="Q48" s="31"/>
    </row>
    <row r="49" spans="1:17" ht="14.25" hidden="1" customHeight="1" x14ac:dyDescent="0.25">
      <c r="A49" s="9"/>
      <c r="B49" s="15" t="s">
        <v>13</v>
      </c>
      <c r="C49" s="34"/>
      <c r="D49" s="37"/>
      <c r="E49" s="34"/>
      <c r="F49" s="2">
        <f>E49/1.16*5%</f>
        <v>0</v>
      </c>
      <c r="G49" s="2">
        <f t="shared" si="10"/>
        <v>0</v>
      </c>
      <c r="H49" s="2">
        <f t="shared" si="8"/>
        <v>0</v>
      </c>
      <c r="I49" s="2">
        <f t="shared" si="11"/>
        <v>0</v>
      </c>
      <c r="J49" s="1">
        <f t="shared" si="15"/>
        <v>0</v>
      </c>
      <c r="K49" s="2">
        <f t="shared" si="9"/>
        <v>0</v>
      </c>
      <c r="L49" s="2">
        <f>E49-F49-I49</f>
        <v>0</v>
      </c>
      <c r="M49" s="33"/>
      <c r="N49" s="30"/>
      <c r="O49" s="33"/>
      <c r="P49" s="30"/>
      <c r="Q49" s="31"/>
    </row>
    <row r="50" spans="1:17" ht="15.75" hidden="1" customHeight="1" x14ac:dyDescent="0.25">
      <c r="A50" s="9"/>
      <c r="B50" s="15" t="s">
        <v>13</v>
      </c>
      <c r="C50" s="36"/>
      <c r="D50" s="36"/>
      <c r="E50" s="36"/>
      <c r="F50" s="2">
        <f t="shared" ref="F50:F63" si="16">E50/1.16*5%</f>
        <v>0</v>
      </c>
      <c r="G50" s="2">
        <f t="shared" si="10"/>
        <v>0</v>
      </c>
      <c r="H50" s="2">
        <f t="shared" si="8"/>
        <v>0</v>
      </c>
      <c r="I50" s="2">
        <f t="shared" si="11"/>
        <v>0</v>
      </c>
      <c r="J50" s="1">
        <f t="shared" si="15"/>
        <v>0</v>
      </c>
      <c r="K50" s="2">
        <f t="shared" si="9"/>
        <v>0</v>
      </c>
      <c r="L50" s="2">
        <f t="shared" ref="L50:L62" si="17">E50-F50-I50</f>
        <v>0</v>
      </c>
      <c r="M50" s="33"/>
      <c r="N50" s="30"/>
      <c r="O50" s="33"/>
      <c r="P50" s="30"/>
      <c r="Q50" s="31"/>
    </row>
    <row r="51" spans="1:17" ht="12.75" hidden="1" customHeight="1" x14ac:dyDescent="0.25">
      <c r="A51" s="9"/>
      <c r="B51" s="15" t="s">
        <v>13</v>
      </c>
      <c r="C51" s="34"/>
      <c r="D51" s="37"/>
      <c r="E51" s="34"/>
      <c r="F51" s="2">
        <f t="shared" si="16"/>
        <v>0</v>
      </c>
      <c r="G51" s="2">
        <f t="shared" si="10"/>
        <v>0</v>
      </c>
      <c r="H51" s="2">
        <f t="shared" si="8"/>
        <v>0</v>
      </c>
      <c r="I51" s="2">
        <f t="shared" si="11"/>
        <v>0</v>
      </c>
      <c r="J51" s="1">
        <f t="shared" si="15"/>
        <v>0</v>
      </c>
      <c r="K51" s="2">
        <f t="shared" si="9"/>
        <v>0</v>
      </c>
      <c r="L51" s="2">
        <f t="shared" si="17"/>
        <v>0</v>
      </c>
      <c r="M51" s="33"/>
      <c r="N51" s="30"/>
      <c r="O51" s="33"/>
      <c r="P51" s="30"/>
      <c r="Q51" s="31"/>
    </row>
    <row r="52" spans="1:17" ht="13.5" hidden="1" customHeight="1" x14ac:dyDescent="0.25">
      <c r="A52" s="9"/>
      <c r="B52" s="15" t="s">
        <v>13</v>
      </c>
      <c r="C52" s="11"/>
      <c r="D52" s="11"/>
      <c r="E52" s="11"/>
      <c r="F52" s="2">
        <f t="shared" si="16"/>
        <v>0</v>
      </c>
      <c r="G52" s="2">
        <f t="shared" si="10"/>
        <v>0</v>
      </c>
      <c r="H52" s="2">
        <f t="shared" si="8"/>
        <v>0</v>
      </c>
      <c r="I52" s="2">
        <f t="shared" si="11"/>
        <v>0</v>
      </c>
      <c r="J52" s="1">
        <f t="shared" si="15"/>
        <v>0</v>
      </c>
      <c r="K52" s="2">
        <f t="shared" si="9"/>
        <v>0</v>
      </c>
      <c r="L52" s="2">
        <f t="shared" si="17"/>
        <v>0</v>
      </c>
      <c r="M52" s="33"/>
      <c r="N52" s="30"/>
      <c r="O52" s="33"/>
      <c r="P52" s="30"/>
      <c r="Q52" s="31"/>
    </row>
    <row r="53" spans="1:17" ht="13.5" hidden="1" customHeight="1" x14ac:dyDescent="0.25">
      <c r="A53" s="9"/>
      <c r="B53" s="15" t="s">
        <v>13</v>
      </c>
      <c r="C53" s="11"/>
      <c r="D53" s="11"/>
      <c r="E53" s="11"/>
      <c r="F53" s="2">
        <f t="shared" si="16"/>
        <v>0</v>
      </c>
      <c r="G53" s="2">
        <f t="shared" si="10"/>
        <v>0</v>
      </c>
      <c r="H53" s="2">
        <f t="shared" si="8"/>
        <v>0</v>
      </c>
      <c r="I53" s="2">
        <f t="shared" si="11"/>
        <v>0</v>
      </c>
      <c r="J53" s="1">
        <f t="shared" si="15"/>
        <v>0</v>
      </c>
      <c r="K53" s="2">
        <f t="shared" si="9"/>
        <v>0</v>
      </c>
      <c r="L53" s="2">
        <f t="shared" si="17"/>
        <v>0</v>
      </c>
      <c r="M53" s="33"/>
      <c r="N53" s="30"/>
      <c r="O53" s="30"/>
      <c r="P53" s="24"/>
      <c r="Q53" s="31"/>
    </row>
    <row r="54" spans="1:17" ht="12.75" hidden="1" customHeight="1" x14ac:dyDescent="0.25">
      <c r="A54" s="9"/>
      <c r="B54" s="15" t="s">
        <v>13</v>
      </c>
      <c r="C54" s="11"/>
      <c r="D54" s="11"/>
      <c r="E54" s="11"/>
      <c r="F54" s="2">
        <f t="shared" si="16"/>
        <v>0</v>
      </c>
      <c r="G54" s="2">
        <f t="shared" si="10"/>
        <v>0</v>
      </c>
      <c r="H54" s="2">
        <f t="shared" si="8"/>
        <v>0</v>
      </c>
      <c r="I54" s="2">
        <f t="shared" si="11"/>
        <v>0</v>
      </c>
      <c r="J54" s="1">
        <f>C54-G54</f>
        <v>0</v>
      </c>
      <c r="K54" s="2">
        <f t="shared" si="9"/>
        <v>0</v>
      </c>
      <c r="L54" s="2">
        <f t="shared" si="17"/>
        <v>0</v>
      </c>
      <c r="M54" s="33"/>
      <c r="N54" s="30"/>
      <c r="O54" s="33"/>
      <c r="P54" s="24"/>
      <c r="Q54" s="31"/>
    </row>
    <row r="55" spans="1:17" ht="13.5" hidden="1" customHeight="1" x14ac:dyDescent="0.25">
      <c r="A55" s="9"/>
      <c r="B55" s="15" t="s">
        <v>13</v>
      </c>
      <c r="C55" s="11"/>
      <c r="D55" s="11"/>
      <c r="E55" s="11"/>
      <c r="F55" s="2">
        <f t="shared" si="16"/>
        <v>0</v>
      </c>
      <c r="G55" s="2">
        <f t="shared" si="10"/>
        <v>0</v>
      </c>
      <c r="H55" s="2">
        <f t="shared" si="8"/>
        <v>0</v>
      </c>
      <c r="I55" s="2">
        <f t="shared" si="11"/>
        <v>0</v>
      </c>
      <c r="J55" s="1">
        <f t="shared" ref="J55:J62" si="18">C55-G55</f>
        <v>0</v>
      </c>
      <c r="K55" s="2">
        <f t="shared" si="9"/>
        <v>0</v>
      </c>
      <c r="L55" s="2">
        <f t="shared" si="17"/>
        <v>0</v>
      </c>
      <c r="M55" s="24"/>
      <c r="N55" s="24"/>
      <c r="O55" s="33"/>
      <c r="P55" s="24"/>
      <c r="Q55" s="24"/>
    </row>
    <row r="56" spans="1:17" ht="12.75" hidden="1" customHeight="1" x14ac:dyDescent="0.25">
      <c r="A56" s="9"/>
      <c r="B56" s="15" t="s">
        <v>13</v>
      </c>
      <c r="C56" s="11"/>
      <c r="D56" s="11"/>
      <c r="E56" s="11"/>
      <c r="F56" s="2">
        <f t="shared" si="16"/>
        <v>0</v>
      </c>
      <c r="G56" s="2">
        <f t="shared" si="10"/>
        <v>0</v>
      </c>
      <c r="H56" s="2">
        <f t="shared" si="8"/>
        <v>0</v>
      </c>
      <c r="I56" s="2">
        <f t="shared" si="11"/>
        <v>0</v>
      </c>
      <c r="J56" s="1">
        <f t="shared" si="18"/>
        <v>0</v>
      </c>
      <c r="K56" s="2">
        <f t="shared" si="9"/>
        <v>0</v>
      </c>
      <c r="L56" s="2">
        <f t="shared" si="17"/>
        <v>0</v>
      </c>
      <c r="M56" s="24"/>
      <c r="N56" s="24"/>
      <c r="O56" s="24"/>
      <c r="P56" s="24"/>
      <c r="Q56" s="24"/>
    </row>
    <row r="57" spans="1:17" ht="15.75" hidden="1" x14ac:dyDescent="0.25">
      <c r="A57" s="9"/>
      <c r="B57" s="15" t="s">
        <v>13</v>
      </c>
      <c r="C57" s="11"/>
      <c r="D57" s="4"/>
      <c r="E57" s="4"/>
      <c r="F57" s="2">
        <f t="shared" si="16"/>
        <v>0</v>
      </c>
      <c r="G57" s="2">
        <f t="shared" si="10"/>
        <v>0</v>
      </c>
      <c r="H57" s="2">
        <f t="shared" si="8"/>
        <v>0</v>
      </c>
      <c r="I57" s="2">
        <f t="shared" si="11"/>
        <v>0</v>
      </c>
      <c r="J57" s="1">
        <f t="shared" si="18"/>
        <v>0</v>
      </c>
      <c r="K57" s="2">
        <f t="shared" si="9"/>
        <v>0</v>
      </c>
      <c r="L57" s="2">
        <f t="shared" si="17"/>
        <v>0</v>
      </c>
      <c r="M57" s="24"/>
      <c r="N57" s="24"/>
      <c r="O57" s="24"/>
      <c r="P57" s="24"/>
      <c r="Q57" s="24"/>
    </row>
    <row r="58" spans="1:17" ht="15.75" hidden="1" x14ac:dyDescent="0.25">
      <c r="A58" s="9"/>
      <c r="B58" s="15" t="s">
        <v>13</v>
      </c>
      <c r="C58" s="11"/>
      <c r="D58" s="4"/>
      <c r="E58" s="4"/>
      <c r="F58" s="2">
        <f t="shared" si="16"/>
        <v>0</v>
      </c>
      <c r="G58" s="2">
        <f t="shared" si="10"/>
        <v>0</v>
      </c>
      <c r="H58" s="2">
        <f t="shared" si="8"/>
        <v>0</v>
      </c>
      <c r="I58" s="2">
        <f t="shared" si="11"/>
        <v>0</v>
      </c>
      <c r="J58" s="1">
        <f t="shared" si="18"/>
        <v>0</v>
      </c>
      <c r="K58" s="2">
        <f t="shared" si="9"/>
        <v>0</v>
      </c>
      <c r="L58" s="2">
        <f t="shared" si="17"/>
        <v>0</v>
      </c>
      <c r="M58" s="30"/>
      <c r="N58" s="30"/>
      <c r="O58" s="24"/>
      <c r="P58" s="24"/>
      <c r="Q58" s="24"/>
    </row>
    <row r="59" spans="1:17" ht="15.75" hidden="1" x14ac:dyDescent="0.25">
      <c r="A59" s="9"/>
      <c r="B59" s="15" t="s">
        <v>13</v>
      </c>
      <c r="C59" s="11"/>
      <c r="D59" s="4"/>
      <c r="E59" s="11"/>
      <c r="F59" s="2">
        <f t="shared" si="16"/>
        <v>0</v>
      </c>
      <c r="G59" s="2">
        <f t="shared" si="10"/>
        <v>0</v>
      </c>
      <c r="H59" s="2">
        <f t="shared" si="8"/>
        <v>0</v>
      </c>
      <c r="I59" s="2">
        <f t="shared" si="11"/>
        <v>0</v>
      </c>
      <c r="J59" s="1">
        <f t="shared" si="18"/>
        <v>0</v>
      </c>
      <c r="K59" s="2">
        <f t="shared" si="9"/>
        <v>0</v>
      </c>
      <c r="L59" s="2">
        <f t="shared" si="17"/>
        <v>0</v>
      </c>
      <c r="M59" s="24"/>
      <c r="N59" s="24"/>
      <c r="O59" s="24"/>
      <c r="P59" s="24"/>
      <c r="Q59" s="24"/>
    </row>
    <row r="60" spans="1:17" ht="15.75" hidden="1" x14ac:dyDescent="0.25">
      <c r="A60" s="9"/>
      <c r="B60" s="15" t="s">
        <v>13</v>
      </c>
      <c r="C60" s="11"/>
      <c r="D60" s="4"/>
      <c r="E60" s="4"/>
      <c r="F60" s="2">
        <f t="shared" si="16"/>
        <v>0</v>
      </c>
      <c r="G60" s="2">
        <f t="shared" si="10"/>
        <v>0</v>
      </c>
      <c r="H60" s="2">
        <f t="shared" si="8"/>
        <v>0</v>
      </c>
      <c r="I60" s="2">
        <f t="shared" si="11"/>
        <v>0</v>
      </c>
      <c r="J60" s="1">
        <f t="shared" si="18"/>
        <v>0</v>
      </c>
      <c r="K60" s="2">
        <f t="shared" si="9"/>
        <v>0</v>
      </c>
      <c r="L60" s="2">
        <f t="shared" si="17"/>
        <v>0</v>
      </c>
      <c r="M60" s="30"/>
      <c r="N60" s="33"/>
      <c r="O60" s="24"/>
      <c r="P60" s="24"/>
      <c r="Q60" s="24"/>
    </row>
    <row r="61" spans="1:17" ht="15.75" hidden="1" x14ac:dyDescent="0.25">
      <c r="A61" s="9"/>
      <c r="B61" s="15" t="s">
        <v>13</v>
      </c>
      <c r="C61" s="11"/>
      <c r="D61" s="4"/>
      <c r="E61" s="4"/>
      <c r="F61" s="2">
        <f t="shared" si="16"/>
        <v>0</v>
      </c>
      <c r="G61" s="2">
        <f t="shared" si="10"/>
        <v>0</v>
      </c>
      <c r="H61" s="2">
        <f t="shared" si="8"/>
        <v>0</v>
      </c>
      <c r="I61" s="2">
        <f t="shared" si="11"/>
        <v>0</v>
      </c>
      <c r="J61" s="1">
        <f t="shared" si="18"/>
        <v>0</v>
      </c>
      <c r="K61" s="2">
        <f t="shared" si="9"/>
        <v>0</v>
      </c>
      <c r="L61" s="2">
        <f t="shared" si="17"/>
        <v>0</v>
      </c>
      <c r="M61" s="24"/>
      <c r="N61" s="24"/>
      <c r="O61" s="24"/>
      <c r="P61" s="24"/>
      <c r="Q61" s="24"/>
    </row>
    <row r="62" spans="1:17" ht="15.75" hidden="1" x14ac:dyDescent="0.25">
      <c r="A62" s="9"/>
      <c r="B62" s="15"/>
      <c r="C62" s="11"/>
      <c r="D62" s="4"/>
      <c r="E62" s="4"/>
      <c r="F62" s="2">
        <f t="shared" si="16"/>
        <v>0</v>
      </c>
      <c r="G62" s="2">
        <f t="shared" si="10"/>
        <v>0</v>
      </c>
      <c r="H62" s="2">
        <f t="shared" si="8"/>
        <v>0</v>
      </c>
      <c r="I62" s="2">
        <f t="shared" si="11"/>
        <v>0</v>
      </c>
      <c r="J62" s="1">
        <f t="shared" si="18"/>
        <v>0</v>
      </c>
      <c r="K62" s="2">
        <f t="shared" si="9"/>
        <v>0</v>
      </c>
      <c r="L62" s="2">
        <f t="shared" si="17"/>
        <v>0</v>
      </c>
      <c r="M62" s="24"/>
      <c r="N62" s="24"/>
      <c r="O62" s="24"/>
      <c r="P62" s="24"/>
      <c r="Q62" s="24"/>
    </row>
    <row r="63" spans="1:17" ht="15.75" x14ac:dyDescent="0.25">
      <c r="A63" s="4"/>
      <c r="B63" s="4"/>
      <c r="C63" s="12">
        <f>SUM(C38:C62)</f>
        <v>3569584457.29</v>
      </c>
      <c r="D63" s="4"/>
      <c r="E63" s="4"/>
      <c r="F63" s="2">
        <f t="shared" si="16"/>
        <v>0</v>
      </c>
      <c r="G63" s="2">
        <f t="shared" si="10"/>
        <v>26771883.429674998</v>
      </c>
      <c r="H63" s="2">
        <f t="shared" si="8"/>
        <v>0</v>
      </c>
      <c r="I63" s="2">
        <f t="shared" si="11"/>
        <v>0</v>
      </c>
      <c r="J63" s="13">
        <f>C63-G63</f>
        <v>3542812573.8603249</v>
      </c>
      <c r="K63" s="4"/>
      <c r="L63" s="12">
        <f>L38+L39+L40+L41+L42+L43+L44+L45+L46+L47+L48+L49+L50+L51+L52+L53+L54+L55+L56</f>
        <v>219110039.87602586</v>
      </c>
      <c r="M63" s="24"/>
      <c r="N63" s="24"/>
      <c r="O63" s="24"/>
      <c r="P63" s="24"/>
      <c r="Q63" s="24"/>
    </row>
    <row r="64" spans="1:1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24"/>
      <c r="N64" s="24"/>
      <c r="O64" s="24"/>
      <c r="P64" s="24"/>
      <c r="Q64" s="24"/>
    </row>
    <row r="65" spans="1:17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24"/>
      <c r="N65" s="24"/>
      <c r="O65" s="24"/>
      <c r="P65" s="24"/>
      <c r="Q65" s="24"/>
    </row>
    <row r="66" spans="1:17" x14ac:dyDescent="0.25">
      <c r="I66" s="11">
        <f>J63</f>
        <v>3542812573.8603249</v>
      </c>
    </row>
    <row r="67" spans="1:17" x14ac:dyDescent="0.25">
      <c r="I67" s="11">
        <f>L63</f>
        <v>219110039.87602586</v>
      </c>
    </row>
    <row r="68" spans="1:17" x14ac:dyDescent="0.25">
      <c r="G68" t="s">
        <v>12</v>
      </c>
      <c r="H68" s="4" t="s">
        <v>12</v>
      </c>
      <c r="I68" s="14">
        <f>I66+I67</f>
        <v>3761922613.7363505</v>
      </c>
    </row>
    <row r="70" spans="1:17" ht="15.75" x14ac:dyDescent="0.25">
      <c r="A70" s="46" t="s">
        <v>19</v>
      </c>
      <c r="B70" s="46"/>
      <c r="C70" s="46"/>
      <c r="D70" s="46"/>
      <c r="E70" s="46"/>
      <c r="F70" s="46"/>
      <c r="G70" s="47"/>
      <c r="H70" s="47"/>
    </row>
    <row r="71" spans="1:17" ht="15.75" x14ac:dyDescent="0.25">
      <c r="A71" s="48" t="s">
        <v>9</v>
      </c>
      <c r="B71" s="50" t="s">
        <v>11</v>
      </c>
      <c r="C71" s="40"/>
      <c r="D71" s="44"/>
      <c r="E71" s="40"/>
    </row>
    <row r="72" spans="1:17" ht="15.75" x14ac:dyDescent="0.25">
      <c r="A72" s="49"/>
      <c r="B72" s="51"/>
      <c r="C72" s="52" t="s">
        <v>16</v>
      </c>
      <c r="D72" s="38" t="s">
        <v>17</v>
      </c>
      <c r="E72" s="40"/>
    </row>
    <row r="73" spans="1:17" x14ac:dyDescent="0.25">
      <c r="A73" s="41">
        <v>44465</v>
      </c>
      <c r="B73" s="43" t="s">
        <v>18</v>
      </c>
      <c r="C73" s="42">
        <v>51161945.799999997</v>
      </c>
      <c r="D73" s="44"/>
      <c r="E73" s="40"/>
    </row>
    <row r="74" spans="1:17" x14ac:dyDescent="0.25">
      <c r="A74" s="41">
        <v>44466</v>
      </c>
      <c r="B74" s="43" t="s">
        <v>18</v>
      </c>
      <c r="C74" s="42">
        <v>123202238.24852501</v>
      </c>
      <c r="D74" s="44"/>
      <c r="E74" s="40"/>
    </row>
    <row r="75" spans="1:17" x14ac:dyDescent="0.25">
      <c r="A75" s="41">
        <v>44467</v>
      </c>
      <c r="B75" s="43" t="s">
        <v>18</v>
      </c>
      <c r="C75" s="42">
        <v>564925211.97819996</v>
      </c>
      <c r="D75" s="44"/>
      <c r="E75" s="40"/>
    </row>
    <row r="76" spans="1:17" x14ac:dyDescent="0.25">
      <c r="A76" s="41"/>
      <c r="B76" s="43"/>
      <c r="C76" s="42"/>
      <c r="D76" s="44"/>
      <c r="E76" s="40"/>
    </row>
    <row r="77" spans="1:17" hidden="1" x14ac:dyDescent="0.25">
      <c r="A77" s="41"/>
      <c r="B77" s="43"/>
      <c r="C77" s="42"/>
      <c r="D77" s="44"/>
      <c r="E77" s="40"/>
    </row>
    <row r="78" spans="1:17" hidden="1" x14ac:dyDescent="0.25">
      <c r="A78" s="41"/>
      <c r="B78" s="43"/>
      <c r="C78" s="42"/>
      <c r="D78" s="44"/>
      <c r="E78" s="40"/>
    </row>
    <row r="79" spans="1:17" hidden="1" x14ac:dyDescent="0.25">
      <c r="A79" s="41"/>
      <c r="B79" s="43"/>
      <c r="C79" s="42"/>
      <c r="D79" s="44"/>
      <c r="E79" s="40"/>
    </row>
    <row r="80" spans="1:17" hidden="1" x14ac:dyDescent="0.25">
      <c r="A80" s="41"/>
      <c r="B80" s="43"/>
      <c r="C80" s="42"/>
      <c r="D80" s="44"/>
      <c r="E80" s="40"/>
    </row>
    <row r="81" spans="1:7" hidden="1" x14ac:dyDescent="0.25">
      <c r="A81" s="41"/>
      <c r="B81" s="43"/>
      <c r="C81" s="42"/>
      <c r="D81" s="45">
        <v>86340215.517241374</v>
      </c>
      <c r="E81" s="40"/>
    </row>
    <row r="82" spans="1:7" hidden="1" x14ac:dyDescent="0.25">
      <c r="A82" s="41"/>
      <c r="B82" s="43"/>
      <c r="C82" s="42"/>
      <c r="D82" s="45">
        <v>0</v>
      </c>
      <c r="E82" s="40"/>
    </row>
    <row r="83" spans="1:7" hidden="1" x14ac:dyDescent="0.25">
      <c r="A83" s="41"/>
      <c r="B83" s="43"/>
      <c r="C83" s="42"/>
      <c r="D83" s="45">
        <v>0</v>
      </c>
      <c r="E83" s="40"/>
    </row>
    <row r="84" spans="1:7" hidden="1" x14ac:dyDescent="0.25">
      <c r="A84" s="41"/>
      <c r="B84" s="43"/>
      <c r="C84" s="42"/>
      <c r="D84" s="45">
        <v>6715529.8482758626</v>
      </c>
      <c r="E84" s="40"/>
    </row>
    <row r="85" spans="1:7" x14ac:dyDescent="0.25">
      <c r="A85" s="39"/>
      <c r="B85" s="54" t="s">
        <v>12</v>
      </c>
      <c r="C85" s="53">
        <f>SUM(C73:C84)</f>
        <v>739289396.02672493</v>
      </c>
      <c r="D85" s="53">
        <v>93055745.365517229</v>
      </c>
      <c r="E85" s="40"/>
    </row>
    <row r="87" spans="1:7" ht="15.75" x14ac:dyDescent="0.25">
      <c r="A87" s="46" t="s">
        <v>20</v>
      </c>
      <c r="B87" s="46"/>
      <c r="C87" s="46"/>
      <c r="D87" s="46"/>
      <c r="E87" s="46"/>
      <c r="F87" s="46"/>
      <c r="G87" s="47"/>
    </row>
    <row r="88" spans="1:7" ht="15.75" x14ac:dyDescent="0.25">
      <c r="A88" s="48" t="s">
        <v>9</v>
      </c>
      <c r="B88" s="50" t="s">
        <v>11</v>
      </c>
      <c r="C88" s="44"/>
      <c r="D88" s="40"/>
      <c r="E88" s="40"/>
      <c r="F88" s="39"/>
      <c r="G88" s="39"/>
    </row>
    <row r="89" spans="1:7" ht="15.75" x14ac:dyDescent="0.25">
      <c r="A89" s="49"/>
      <c r="B89" s="51"/>
      <c r="C89" s="38" t="s">
        <v>16</v>
      </c>
      <c r="D89" s="52" t="s">
        <v>17</v>
      </c>
      <c r="E89" s="40"/>
      <c r="F89" s="39"/>
      <c r="G89" s="39"/>
    </row>
    <row r="90" spans="1:7" x14ac:dyDescent="0.25">
      <c r="A90" s="41">
        <v>44468</v>
      </c>
      <c r="B90" s="43" t="s">
        <v>18</v>
      </c>
      <c r="C90" s="45">
        <v>1005806894.74</v>
      </c>
      <c r="D90" s="40"/>
      <c r="E90" s="40"/>
      <c r="F90" s="39"/>
      <c r="G90" s="39"/>
    </row>
    <row r="91" spans="1:7" x14ac:dyDescent="0.25">
      <c r="A91" s="41">
        <v>44469</v>
      </c>
      <c r="B91" s="43" t="s">
        <v>18</v>
      </c>
      <c r="C91" s="45">
        <v>850017371.5</v>
      </c>
      <c r="D91" s="11">
        <v>9318965.5199999996</v>
      </c>
      <c r="E91" s="40"/>
      <c r="F91" s="39"/>
      <c r="G91" s="39"/>
    </row>
    <row r="92" spans="1:7" x14ac:dyDescent="0.25">
      <c r="A92" s="41"/>
      <c r="B92" s="43" t="s">
        <v>18</v>
      </c>
      <c r="C92" s="45"/>
      <c r="D92" s="40"/>
      <c r="E92" s="40"/>
      <c r="F92" s="39"/>
      <c r="G92" s="39"/>
    </row>
    <row r="93" spans="1:7" ht="1.5" customHeight="1" x14ac:dyDescent="0.25">
      <c r="A93" s="41"/>
      <c r="B93" s="43"/>
      <c r="C93" s="45"/>
      <c r="D93" s="40"/>
      <c r="E93" s="40"/>
      <c r="F93" s="39"/>
      <c r="G93" s="39"/>
    </row>
    <row r="94" spans="1:7" hidden="1" x14ac:dyDescent="0.25">
      <c r="A94" s="41"/>
      <c r="B94" s="43"/>
      <c r="C94" s="45"/>
      <c r="D94" s="40"/>
      <c r="E94" s="40"/>
      <c r="F94" s="39"/>
      <c r="G94" s="39"/>
    </row>
    <row r="95" spans="1:7" hidden="1" x14ac:dyDescent="0.25">
      <c r="A95" s="41"/>
      <c r="B95" s="43"/>
      <c r="C95" s="45"/>
      <c r="D95" s="40"/>
      <c r="E95" s="40"/>
      <c r="F95" s="39"/>
      <c r="G95" s="39"/>
    </row>
    <row r="96" spans="1:7" hidden="1" x14ac:dyDescent="0.25">
      <c r="A96" s="41"/>
      <c r="B96" s="43"/>
      <c r="C96" s="45"/>
      <c r="D96" s="40"/>
      <c r="E96" s="40"/>
      <c r="F96" s="39"/>
      <c r="G96" s="39"/>
    </row>
    <row r="97" spans="1:7" hidden="1" x14ac:dyDescent="0.25">
      <c r="A97" s="41"/>
      <c r="B97" s="43"/>
      <c r="C97" s="45"/>
      <c r="D97" s="40"/>
      <c r="E97" s="40"/>
      <c r="F97" s="39"/>
      <c r="G97" s="39"/>
    </row>
    <row r="98" spans="1:7" hidden="1" x14ac:dyDescent="0.25">
      <c r="A98" s="41"/>
      <c r="B98" s="43"/>
      <c r="C98" s="45"/>
      <c r="D98" s="42">
        <v>86340215.517241374</v>
      </c>
      <c r="E98" s="40"/>
      <c r="F98" s="39"/>
      <c r="G98" s="39"/>
    </row>
    <row r="99" spans="1:7" ht="24" hidden="1" x14ac:dyDescent="0.25">
      <c r="A99" s="41"/>
      <c r="B99" s="43"/>
      <c r="C99" s="45"/>
      <c r="D99" s="42">
        <v>0</v>
      </c>
      <c r="E99" s="40"/>
      <c r="F99" s="39"/>
      <c r="G99" s="39"/>
    </row>
    <row r="100" spans="1:7" ht="24" hidden="1" x14ac:dyDescent="0.25">
      <c r="A100" s="41"/>
      <c r="B100" s="43"/>
      <c r="C100" s="45"/>
      <c r="D100" s="42">
        <v>0</v>
      </c>
      <c r="E100" s="40"/>
      <c r="F100" s="39"/>
      <c r="G100" s="39"/>
    </row>
    <row r="101" spans="1:7" x14ac:dyDescent="0.25">
      <c r="A101" s="41"/>
      <c r="B101" s="43"/>
      <c r="C101" s="45"/>
      <c r="D101" s="42"/>
      <c r="E101" s="40"/>
      <c r="F101" s="39"/>
      <c r="G101" s="39"/>
    </row>
    <row r="102" spans="1:7" x14ac:dyDescent="0.25">
      <c r="A102" s="39"/>
      <c r="B102" s="54" t="s">
        <v>12</v>
      </c>
      <c r="C102" s="53">
        <f>SUM(C90:C101)</f>
        <v>1855824266.24</v>
      </c>
      <c r="D102" s="55">
        <v>93055745.365517229</v>
      </c>
      <c r="E102" s="40"/>
      <c r="F102" s="39"/>
      <c r="G102" s="39"/>
    </row>
    <row r="103" spans="1:7" x14ac:dyDescent="0.25">
      <c r="C103" s="18"/>
      <c r="D103" s="18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2021-09-30T13:23:24Z</cp:lastPrinted>
  <dcterms:created xsi:type="dcterms:W3CDTF">2021-08-31T11:34:36Z</dcterms:created>
  <dcterms:modified xsi:type="dcterms:W3CDTF">2021-11-26T16:48:36Z</dcterms:modified>
</cp:coreProperties>
</file>