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JAHDIEL SANTANA\jahdi\"/>
    </mc:Choice>
  </mc:AlternateContent>
  <bookViews>
    <workbookView xWindow="0" yWindow="0" windowWidth="28800" windowHeight="12345"/>
  </bookViews>
  <sheets>
    <sheet name="CASO 2" sheetId="1" r:id="rId1"/>
  </sheets>
  <externalReferences>
    <externalReference r:id="rId2"/>
  </externalReferences>
  <definedNames>
    <definedName name="PROVEEDOR">'[1]directorio de proveedores'!$A$10:$A$61</definedName>
  </definedNames>
  <calcPr calcId="162913"/>
  <pivotCaches>
    <pivotCache cacheId="2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4" i="1" l="1"/>
  <c r="C73" i="1"/>
  <c r="C69" i="1"/>
  <c r="C54" i="1"/>
  <c r="C53" i="1"/>
  <c r="C52" i="1"/>
  <c r="C43" i="1"/>
  <c r="C41" i="1"/>
  <c r="C87" i="1" l="1"/>
  <c r="E99" i="1" l="1"/>
  <c r="F99" i="1" s="1"/>
  <c r="G99" i="1" s="1"/>
  <c r="D87" i="1"/>
  <c r="G39" i="1" l="1"/>
  <c r="G48" i="1"/>
  <c r="C71" i="1"/>
  <c r="G46" i="1"/>
  <c r="G47" i="1" l="1"/>
  <c r="G49" i="1" s="1"/>
  <c r="C56" i="1" l="1"/>
  <c r="C72" i="1" s="1"/>
  <c r="E82" i="1"/>
  <c r="C100" i="1" l="1"/>
  <c r="D100" i="1"/>
  <c r="D69" i="1" l="1"/>
  <c r="E98" i="1" l="1"/>
  <c r="F98" i="1" s="1"/>
  <c r="G98" i="1" s="1"/>
  <c r="E97" i="1"/>
  <c r="F97" i="1" s="1"/>
  <c r="G97" i="1" s="1"/>
  <c r="E96" i="1"/>
  <c r="E95" i="1"/>
  <c r="F95" i="1" s="1"/>
  <c r="G95" i="1" s="1"/>
  <c r="E94" i="1"/>
  <c r="F94" i="1" s="1"/>
  <c r="F86" i="1"/>
  <c r="F85" i="1"/>
  <c r="F84" i="1"/>
  <c r="F83" i="1"/>
  <c r="F81" i="1"/>
  <c r="F80" i="1"/>
  <c r="F79" i="1"/>
  <c r="E78" i="1"/>
  <c r="F78" i="1" s="1"/>
  <c r="E77" i="1"/>
  <c r="G40" i="1"/>
  <c r="G42" i="1" s="1"/>
  <c r="G43" i="1" l="1"/>
  <c r="I43" i="1" s="1"/>
  <c r="D52" i="1"/>
  <c r="I49" i="1"/>
  <c r="D58" i="1"/>
  <c r="D61" i="1"/>
  <c r="F96" i="1"/>
  <c r="G94" i="1"/>
  <c r="F77" i="1"/>
  <c r="F82" i="1"/>
  <c r="E100" i="1"/>
  <c r="H86" i="1" l="1"/>
  <c r="G96" i="1"/>
  <c r="F100" i="1"/>
  <c r="E87" i="1"/>
  <c r="F87" i="1" l="1"/>
  <c r="D89" i="1"/>
  <c r="G100" i="1"/>
  <c r="D90" i="1" l="1"/>
  <c r="G44" i="1"/>
  <c r="G45" i="1" l="1"/>
  <c r="G50" i="1" s="1"/>
  <c r="I50" i="1" s="1"/>
  <c r="I44" i="1"/>
</calcChain>
</file>

<file path=xl/comments1.xml><?xml version="1.0" encoding="utf-8"?>
<comments xmlns="http://schemas.openxmlformats.org/spreadsheetml/2006/main">
  <authors>
    <author>Autor</author>
    <author>THECNOMAC</author>
  </authors>
  <commentList>
    <comment ref="B41" authorId="0" shapeId="0">
      <text>
        <r>
          <rPr>
            <b/>
            <sz val="9"/>
            <color indexed="81"/>
            <rFont val="Tahoma"/>
            <family val="2"/>
          </rPr>
          <t xml:space="preserve">ES LA RESULTANTE ENTRE EL TOTAL BRUTO Y TOTAL VENTA
</t>
        </r>
      </text>
    </comment>
    <comment ref="C56" authorId="1" shapeId="0">
      <text>
        <r>
          <rPr>
            <b/>
            <sz val="9"/>
            <color indexed="81"/>
            <rFont val="Tahoma"/>
            <family val="2"/>
          </rPr>
          <t>SI ES POSITIVO SE PAGA SI ES NEGATIVO SE TOMA EN CUENTA PARA EL MES SIGUIENTE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</rPr>
          <t>SE CALCULA DE RESTAR EL BRUTO MENOS EL NETO DE LA TABA 2 AUDITORIA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7" authorId="0" shapeId="0">
      <text>
        <r>
          <rPr>
            <b/>
            <sz val="9"/>
            <color indexed="81"/>
            <rFont val="Tahoma"/>
            <family val="2"/>
          </rPr>
          <t>VIENE DE LA TABLA 2 DE AUDITORIA</t>
        </r>
        <r>
          <rPr>
            <sz val="9"/>
            <color indexed="81"/>
            <rFont val="Tahoma"/>
            <family val="2"/>
          </rPr>
          <t xml:space="preserve">
SE CALCULA TOMANDO EL MONTO DISPONIBLE - LA COMISION * 2%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ES LA RESULTANTE DE MULTIPLICAR LA VENTA TOTAL * 1%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4" authorId="0" shapeId="0">
      <text>
        <r>
          <rPr>
            <b/>
            <sz val="9"/>
            <color indexed="81"/>
            <rFont val="Tahoma"/>
            <family val="2"/>
          </rPr>
          <t xml:space="preserve">SE CALCULA:
VENTAS +/- SOBRANTE /FALTANTE
- TOTAL COMPRAS
- TOTAL GASTOS 
-(IVA VENTAS+ 3% IGTF - IVA COMPRAS)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7" authorId="0" shapeId="0">
      <text>
        <r>
          <rPr>
            <b/>
            <sz val="9"/>
            <color indexed="81"/>
            <rFont val="Tahoma"/>
            <family val="2"/>
          </rPr>
          <t>SI ESTE MONTO ES MAYOR QUE EL TOTAL DE VENTA INDICA QUE ES SOBRANTE DE LO CONTRARIO ES FALTANTE Y SE COLOCA EN NEGATIVO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<sst xmlns="http://schemas.openxmlformats.org/spreadsheetml/2006/main" count="96" uniqueCount="82">
  <si>
    <t>CLIENTE</t>
  </si>
  <si>
    <t>STASTUS</t>
  </si>
  <si>
    <t>(Todas)</t>
  </si>
  <si>
    <t>Valores</t>
  </si>
  <si>
    <t xml:space="preserve">PROVEEDOR </t>
  </si>
  <si>
    <t>Suma de BASE</t>
  </si>
  <si>
    <t>Suma de TOTAL IVA</t>
  </si>
  <si>
    <t>AUTOMERCADO EXPRESS 2707 C.A</t>
  </si>
  <si>
    <t>FARMA STOP</t>
  </si>
  <si>
    <t xml:space="preserve">HIPERMODELO </t>
  </si>
  <si>
    <t>Total general</t>
  </si>
  <si>
    <t>TOTAL $</t>
  </si>
  <si>
    <t>%</t>
  </si>
  <si>
    <t>VENTAS</t>
  </si>
  <si>
    <t>MONTO</t>
  </si>
  <si>
    <t>DESCRIPCION</t>
  </si>
  <si>
    <t>IVA DE VENTAS</t>
  </si>
  <si>
    <t>VENTAS SIN IVA</t>
  </si>
  <si>
    <t>3% IGTF</t>
  </si>
  <si>
    <t>FALTANTE / SOBRANTE</t>
  </si>
  <si>
    <t>SOBRANTE/FALTANTE</t>
  </si>
  <si>
    <t>DEVOL EN VENTA</t>
  </si>
  <si>
    <t>DEV EN VENTA</t>
  </si>
  <si>
    <t>TOTAL VENTA</t>
  </si>
  <si>
    <t>TOTAL VENTAS</t>
  </si>
  <si>
    <t>COMPRAS</t>
  </si>
  <si>
    <t xml:space="preserve">GASTOS </t>
  </si>
  <si>
    <t>UTILIDAD ANTES DE IMPUESTO</t>
  </si>
  <si>
    <t>IVA DE COMPRAS</t>
  </si>
  <si>
    <t>IVA VENTAS</t>
  </si>
  <si>
    <t>IGTF 3%</t>
  </si>
  <si>
    <t>IVA COMPRAS</t>
  </si>
  <si>
    <t>TOTAL IMPUESTO PAGAR</t>
  </si>
  <si>
    <t>UTILIDAD DESPUES DE IMPUESTO</t>
  </si>
  <si>
    <t>COMPRAS EXTERNAS</t>
  </si>
  <si>
    <t xml:space="preserve">TOTAL COMPRAS </t>
  </si>
  <si>
    <t>IVA POR DECLARAR</t>
  </si>
  <si>
    <t>GASTOS</t>
  </si>
  <si>
    <t>BONIFICAC $</t>
  </si>
  <si>
    <t>BONIFICAC $ (BS)</t>
  </si>
  <si>
    <t>NOMINA</t>
  </si>
  <si>
    <t>COMISIONES PUNTO</t>
  </si>
  <si>
    <t>IGTF 2%</t>
  </si>
  <si>
    <t>1% GASTOS ADM</t>
  </si>
  <si>
    <t>TOTAL GASTOS</t>
  </si>
  <si>
    <t>TOTAL</t>
  </si>
  <si>
    <t xml:space="preserve">METODOS </t>
  </si>
  <si>
    <t>BRUTO</t>
  </si>
  <si>
    <t>NETO AUDITORIA</t>
  </si>
  <si>
    <t xml:space="preserve">GASTO </t>
  </si>
  <si>
    <t>DISPONIBLE</t>
  </si>
  <si>
    <t>EFECTIVO</t>
  </si>
  <si>
    <t>DOLARES</t>
  </si>
  <si>
    <t>EURO</t>
  </si>
  <si>
    <t>ZELLE</t>
  </si>
  <si>
    <t>PAYPAL</t>
  </si>
  <si>
    <t>EXCEDENTE</t>
  </si>
  <si>
    <t>TABLA 2 AUDITORIA</t>
  </si>
  <si>
    <t>NETO</t>
  </si>
  <si>
    <t>COMISION</t>
  </si>
  <si>
    <t>NUEVO DISP</t>
  </si>
  <si>
    <t>CARGAR LOS ACUMULADOS DE LOS MESES ANTERIORES</t>
  </si>
  <si>
    <t>AUTOMERCADO EXPRESS LAGUNETICA</t>
  </si>
  <si>
    <t>PAGO MOVIL EXPRESS</t>
  </si>
  <si>
    <t>CREDITO FISCAL</t>
  </si>
  <si>
    <t>TOTAL IVA COMPRAS</t>
  </si>
  <si>
    <t>TOTAL IVA A PAGAR</t>
  </si>
  <si>
    <t>IVA POR PAGAR</t>
  </si>
  <si>
    <t xml:space="preserve">IMPUESTOS </t>
  </si>
  <si>
    <t>TOTAL IMPUESTOS</t>
  </si>
  <si>
    <t>MES:</t>
  </si>
  <si>
    <t>EMPRESA:</t>
  </si>
  <si>
    <t>ABRIL</t>
  </si>
  <si>
    <t xml:space="preserve">EVORA </t>
  </si>
  <si>
    <t>ALQUILER ABRIL</t>
  </si>
  <si>
    <t>RESUMA</t>
  </si>
  <si>
    <t>ALCALDIA MARZO/ /RENOV ACTV ECONOMICA</t>
  </si>
  <si>
    <t>CORPOELEC/ HIDROCAPITAL/CANTV/IVSS</t>
  </si>
  <si>
    <t>BANCRECER EVORA</t>
  </si>
  <si>
    <t>BANCAMIGA MODELO</t>
  </si>
  <si>
    <t>BANESCO EXPRESS</t>
  </si>
  <si>
    <t>BIOPAGO MODELO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</si>
</sst>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2" xfId="0" applyBorder="1"/>
    <xf numFmtId="0" fontId="0" fillId="2" borderId="2" xfId="0" applyNumberFormat="1" applyFill="1" applyBorder="1"/>
    <xf numFmtId="2" fontId="0" fillId="2" borderId="2" xfId="0" applyNumberFormat="1" applyFill="1" applyBorder="1"/>
    <xf numFmtId="0" fontId="0" fillId="0" borderId="2" xfId="0" applyNumberFormat="1" applyBorder="1"/>
    <xf numFmtId="0" fontId="0" fillId="0" borderId="3" xfId="0" applyBorder="1"/>
    <xf numFmtId="0" fontId="0" fillId="2" borderId="4" xfId="0" applyFill="1" applyBorder="1"/>
    <xf numFmtId="0" fontId="0" fillId="0" borderId="0" xfId="0" applyNumberFormat="1"/>
    <xf numFmtId="2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center"/>
    </xf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 applyAlignment="1">
      <alignment horizontal="center"/>
    </xf>
    <xf numFmtId="43" fontId="0" fillId="0" borderId="0" xfId="1" applyFont="1"/>
    <xf numFmtId="0" fontId="0" fillId="2" borderId="0" xfId="0" applyFill="1" applyBorder="1"/>
    <xf numFmtId="43" fontId="0" fillId="2" borderId="0" xfId="1" applyFont="1" applyFill="1" applyBorder="1"/>
    <xf numFmtId="0" fontId="0" fillId="2" borderId="0" xfId="0" applyFill="1" applyBorder="1" applyAlignment="1">
      <alignment horizontal="center"/>
    </xf>
    <xf numFmtId="43" fontId="2" fillId="2" borderId="2" xfId="1" applyFont="1" applyFill="1" applyBorder="1"/>
    <xf numFmtId="43" fontId="0" fillId="2" borderId="2" xfId="1" applyFont="1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43" fontId="0" fillId="0" borderId="2" xfId="1" applyFont="1" applyBorder="1"/>
    <xf numFmtId="9" fontId="0" fillId="2" borderId="2" xfId="0" applyNumberFormat="1" applyFill="1" applyBorder="1" applyAlignment="1">
      <alignment horizontal="center"/>
    </xf>
    <xf numFmtId="0" fontId="0" fillId="3" borderId="2" xfId="0" applyFill="1" applyBorder="1"/>
    <xf numFmtId="43" fontId="0" fillId="3" borderId="2" xfId="1" applyFont="1" applyFill="1" applyBorder="1"/>
    <xf numFmtId="43" fontId="0" fillId="0" borderId="2" xfId="0" applyNumberFormat="1" applyBorder="1" applyAlignment="1">
      <alignment horizontal="center"/>
    </xf>
    <xf numFmtId="9" fontId="0" fillId="2" borderId="2" xfId="2" applyFont="1" applyFill="1" applyBorder="1" applyAlignment="1">
      <alignment horizontal="center"/>
    </xf>
    <xf numFmtId="0" fontId="2" fillId="0" borderId="2" xfId="0" applyFont="1" applyBorder="1"/>
    <xf numFmtId="10" fontId="0" fillId="0" borderId="2" xfId="0" applyNumberFormat="1" applyBorder="1" applyAlignment="1">
      <alignment horizontal="center"/>
    </xf>
    <xf numFmtId="43" fontId="0" fillId="2" borderId="2" xfId="0" applyNumberFormat="1" applyFill="1" applyBorder="1"/>
    <xf numFmtId="2" fontId="0" fillId="0" borderId="2" xfId="0" applyNumberFormat="1" applyBorder="1"/>
    <xf numFmtId="9" fontId="0" fillId="2" borderId="0" xfId="0" applyNumberFormat="1" applyFill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9" fontId="0" fillId="0" borderId="0" xfId="2" applyFont="1"/>
    <xf numFmtId="43" fontId="0" fillId="0" borderId="0" xfId="0" applyNumberFormat="1"/>
    <xf numFmtId="0" fontId="0" fillId="0" borderId="2" xfId="0" applyFill="1" applyBorder="1"/>
    <xf numFmtId="43" fontId="0" fillId="0" borderId="0" xfId="2" applyNumberFormat="1" applyFont="1"/>
    <xf numFmtId="10" fontId="0" fillId="0" borderId="0" xfId="2" applyNumberFormat="1" applyFont="1"/>
    <xf numFmtId="10" fontId="0" fillId="0" borderId="0" xfId="0" applyNumberFormat="1"/>
    <xf numFmtId="9" fontId="0" fillId="0" borderId="0" xfId="1" applyNumberFormat="1" applyFont="1"/>
    <xf numFmtId="43" fontId="0" fillId="0" borderId="3" xfId="0" applyNumberFormat="1" applyBorder="1"/>
    <xf numFmtId="43" fontId="0" fillId="0" borderId="2" xfId="0" applyNumberFormat="1" applyBorder="1"/>
    <xf numFmtId="43" fontId="0" fillId="4" borderId="3" xfId="1" applyFont="1" applyFill="1" applyBorder="1"/>
    <xf numFmtId="43" fontId="0" fillId="4" borderId="2" xfId="0" applyNumberFormat="1" applyFill="1" applyBorder="1"/>
    <xf numFmtId="43" fontId="0" fillId="0" borderId="1" xfId="1" applyFont="1" applyBorder="1"/>
    <xf numFmtId="0" fontId="0" fillId="0" borderId="0" xfId="0" applyAlignment="1">
      <alignment horizontal="right"/>
    </xf>
    <xf numFmtId="0" fontId="0" fillId="0" borderId="0" xfId="0" pivotButton="1"/>
    <xf numFmtId="0" fontId="0" fillId="0" borderId="1" xfId="0" pivotButton="1" applyBorder="1"/>
    <xf numFmtId="43" fontId="0" fillId="0" borderId="2" xfId="1" applyFont="1" applyBorder="1" applyAlignment="1">
      <alignment horizontal="right"/>
    </xf>
    <xf numFmtId="43" fontId="0" fillId="3" borderId="2" xfId="1" applyFont="1" applyFill="1" applyBorder="1" applyAlignment="1">
      <alignment horizontal="right"/>
    </xf>
    <xf numFmtId="0" fontId="2" fillId="3" borderId="2" xfId="0" applyFont="1" applyFill="1" applyBorder="1"/>
    <xf numFmtId="43" fontId="2" fillId="3" borderId="2" xfId="1" applyFont="1" applyFill="1" applyBorder="1"/>
    <xf numFmtId="10" fontId="2" fillId="0" borderId="2" xfId="0" applyNumberFormat="1" applyFont="1" applyBorder="1" applyAlignment="1">
      <alignment horizontal="center"/>
    </xf>
    <xf numFmtId="0" fontId="2" fillId="2" borderId="2" xfId="0" applyFont="1" applyFill="1" applyBorder="1"/>
    <xf numFmtId="0" fontId="5" fillId="0" borderId="2" xfId="0" applyFont="1" applyFill="1" applyBorder="1"/>
    <xf numFmtId="43" fontId="5" fillId="0" borderId="2" xfId="1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24">
    <dxf>
      <numFmt numFmtId="2" formatCode="0.00"/>
    </dxf>
    <dxf>
      <numFmt numFmtId="164" formatCode="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CION-027.ADMIN-027\Desktop\Relacion%20Fact%20Internas\Cuentas%20por%20Cobrar%20internas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de proveedores"/>
      <sheetName val="Hoja1"/>
      <sheetName val="MGSANADM-FG-0002"/>
      <sheetName val="Hoja2"/>
      <sheetName val="EXQUISITESES"/>
      <sheetName val="DEVOLUCIONES "/>
      <sheetName val="RECEPCION "/>
    </sheetNames>
    <sheetDataSet>
      <sheetData sheetId="0">
        <row r="10">
          <cell r="A10" t="str">
            <v>AUTOMERCADO EXPRESS 2707</v>
          </cell>
        </row>
        <row r="11">
          <cell r="A11" t="str">
            <v xml:space="preserve">HIPERMODELO </v>
          </cell>
        </row>
        <row r="12">
          <cell r="A12" t="str">
            <v>METROFARMA SOCIAL</v>
          </cell>
        </row>
        <row r="13">
          <cell r="A13" t="str">
            <v>EXQUISITESES</v>
          </cell>
        </row>
        <row r="14">
          <cell r="A14" t="str">
            <v>EXPRESS SAN ANTONIO</v>
          </cell>
        </row>
        <row r="15">
          <cell r="A15" t="str">
            <v>AUTOMERCADO EXPRESS LA HOYADA</v>
          </cell>
        </row>
        <row r="16">
          <cell r="A16" t="str">
            <v>CANTOLAGO EXPRESS</v>
          </cell>
        </row>
        <row r="17">
          <cell r="A17" t="str">
            <v>AUTOMERCADO EXPRESS CARRIZAL</v>
          </cell>
        </row>
        <row r="18">
          <cell r="A18" t="str">
            <v>OPAN BOUTIQUE (BOCA)</v>
          </cell>
        </row>
        <row r="19">
          <cell r="A19" t="str">
            <v>ALIMENTOS EVORA</v>
          </cell>
        </row>
        <row r="20">
          <cell r="A20" t="str">
            <v>LUNCHERIA Y PANADERIA ROMA</v>
          </cell>
        </row>
        <row r="21">
          <cell r="A21" t="str">
            <v>AUTOMERCADO EXPRESS LAGUNETICA</v>
          </cell>
        </row>
        <row r="22">
          <cell r="A22" t="str">
            <v>FARMA STOP</v>
          </cell>
        </row>
        <row r="23">
          <cell r="A23" t="str">
            <v>BUENO BARATO 2B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uentas%20por%20Cobrar%20Internas%20Abri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704.430616550926" createdVersion="6" refreshedVersion="6" minRefreshableVersion="3" recordCount="426">
  <cacheSource type="worksheet">
    <worksheetSource ref="A7:W433" sheet="Hoja1" r:id="rId2"/>
  </cacheSource>
  <cacheFields count="23">
    <cacheField name="ITEM" numFmtId="0">
      <sharedItems containsSemiMixedTypes="0" containsString="0" containsNumber="1" containsInteger="1" minValue="1" maxValue="426"/>
    </cacheField>
    <cacheField name="CLIENTE" numFmtId="0">
      <sharedItems containsBlank="1" count="11">
        <s v="AUTOMERCADO EXPRESS LA HOYADA"/>
        <s v="INVERSIONES ICE SURPRISE S&amp;Y,C.A"/>
        <s v="EXPRESS SAN ANTONIO"/>
        <s v="AUTOMERCADO EXPRESS CARRIZAL"/>
        <s v="ALIMENTOS EVORA"/>
        <s v="AUTOMERCADO EXPRESS LAGUNETICA"/>
        <s v="CANTOLAGO EXPRESS"/>
        <s v="LUNCHERIA Y PANADERIA ROMA"/>
        <s v="OPAN BOUTIQUE (BOCA)"/>
        <s v="BUENO BARATO 2B"/>
        <m/>
      </sharedItems>
    </cacheField>
    <cacheField name="PROVEEDOR " numFmtId="0">
      <sharedItems containsBlank="1" count="4">
        <s v="AUTOMERCADO EXPRESS 2707 C.A"/>
        <s v="HIPERMODELO "/>
        <s v="FARMA STOP"/>
        <m/>
      </sharedItems>
    </cacheField>
    <cacheField name="MES" numFmtId="0">
      <sharedItems/>
    </cacheField>
    <cacheField name="FECHA DE EMISIÓN" numFmtId="14">
      <sharedItems containsNonDate="0" containsDate="1" containsString="0" containsBlank="1" minDate="2022-03-16T00:00:00" maxDate="2022-05-01T00:00:00"/>
    </cacheField>
    <cacheField name="FECHA DE RECEPCION DE LA FACTURA" numFmtId="14">
      <sharedItems containsNonDate="0" containsDate="1" containsString="0" containsBlank="1" minDate="2022-03-16T00:00:00" maxDate="2022-05-01T00:00:00"/>
    </cacheField>
    <cacheField name="FECHA DE VENCIMIENTO" numFmtId="14">
      <sharedItems containsSemiMixedTypes="0" containsNonDate="0" containsDate="1" containsString="0" minDate="1900-01-06T00:00:00" maxDate="2022-05-08T00:00:00"/>
    </cacheField>
    <cacheField name="DIAS DE VENCIMIENTO" numFmtId="1">
      <sharedItems containsSemiMixedTypes="0" containsString="0" containsNumber="1" containsInteger="1" minValue="7" maxValue="7"/>
    </cacheField>
    <cacheField name="FACT N°" numFmtId="0">
      <sharedItems containsBlank="1" containsMixedTypes="1" containsNumber="1" containsInteger="1" minValue="1" maxValue="904202202" count="420">
        <s v="01042022WW"/>
        <s v="01042022m"/>
        <s v="01042022R"/>
        <s v="01042022NS"/>
        <s v="01042022GG"/>
        <s v="01042022VS"/>
        <s v="01042022F"/>
        <s v="02042022SS"/>
        <s v="01042022DL"/>
        <s v="05042022VC"/>
        <s v="05042022DS"/>
        <s v="02042022PZ"/>
        <s v="13042022p"/>
        <s v="16042022GU"/>
        <s v="16012022b"/>
        <n v="804202208"/>
        <n v="6"/>
        <s v="16042022DI"/>
        <s v="30042022H"/>
        <s v="06042022b"/>
        <n v="6042022"/>
        <s v="06042022I"/>
        <s v="06042022G"/>
        <s v="06042022H"/>
        <s v="06042022J"/>
        <s v="06042022ON"/>
        <s v="L6042022"/>
        <s v="05042022F"/>
        <s v="05042022C"/>
        <s v="05042022A"/>
        <s v="05042022D"/>
        <s v="05042022ap"/>
        <s v="05042022qa"/>
        <s v="11042022F"/>
        <n v="11042022"/>
        <s v="11042022c"/>
        <s v="11042022H"/>
        <s v="05042022IV"/>
        <s v="04042022D"/>
        <s v="04042022F"/>
        <s v="05042022CI"/>
        <s v="05042022VE"/>
        <s v="05042022ON"/>
        <s v="04042022M"/>
        <s v="C06042022G"/>
        <s v="09042022E"/>
        <s v="09042022B"/>
        <n v="8042022"/>
        <s v="07042022b"/>
        <n v="9042022"/>
        <s v="09042022A"/>
        <s v="09042022G"/>
        <s v="09042022f"/>
        <s v="08042022BB"/>
        <s v="08042022LL"/>
        <s v="08042022k"/>
        <s v="08042022d"/>
        <s v="08042022f"/>
        <s v="08042022e"/>
        <s v="08042022l"/>
        <s v="08042022B"/>
        <s v="07042022C"/>
        <s v="07042022F"/>
        <s v="12042022c"/>
        <s v="12042022b"/>
        <s v="E00000032"/>
        <s v="E00000033"/>
        <s v="12042022p"/>
        <s v="12042022i"/>
        <s v="12042022ñ"/>
        <s v="12042022w"/>
        <s v="12042022e"/>
        <s v="E00000031"/>
        <s v="E00000029"/>
        <s v="E00000018"/>
        <s v="E00000017"/>
        <s v="E00000019"/>
        <s v="13042022C"/>
        <s v="13042022H"/>
        <s v="13042022G"/>
        <n v="13042022"/>
        <s v="13042022A"/>
        <s v="13042022U"/>
        <s v="H13042022C"/>
        <s v="13042022D"/>
        <s v="13042022ve"/>
        <s v="13042022FR"/>
        <s v="13042022NR"/>
        <s v="14042022VO"/>
        <s v="14042022SI"/>
        <s v="14042022DS"/>
        <s v="16042022DS"/>
        <s v="0204202hi"/>
        <s v="C09042022"/>
        <s v="09042022X"/>
        <n v="804202206"/>
        <n v="804202212"/>
        <s v="09042022NV"/>
        <s v="11042022IS"/>
        <n v="904202202"/>
        <s v="0904202200A"/>
        <s v="11042022WI"/>
        <s v="11012022C2"/>
        <s v="11042022CV"/>
        <s v="11042022V"/>
        <s v="16042022a"/>
        <s v="17042022c"/>
        <s v="15042022C"/>
        <n v="14042022"/>
        <s v="08042022qc"/>
        <s v="14042022PP"/>
        <s v="14042022HH"/>
        <s v="18042022B"/>
        <s v="14042022RR"/>
        <s v="14042022I"/>
        <s v="17042022a"/>
        <s v="16042022K"/>
        <s v="16042022d"/>
        <s v="16042022f"/>
        <s v="16042022c"/>
        <s v="14042022E"/>
        <s v="14042022D"/>
        <s v="14042022GG"/>
        <s v="14042022FF"/>
        <s v="14042022H"/>
        <s v="14042022TT"/>
        <s v="14042022G"/>
        <s v="15042022J"/>
        <s v="15042022E"/>
        <s v="15042022B"/>
        <s v="E00000016"/>
        <n v="1"/>
        <s v="16042022J"/>
        <s v="12042022h"/>
        <s v="E00000013"/>
        <s v="E00000014"/>
        <n v="804202203"/>
        <s v="16042022CI"/>
        <s v="16042022ES"/>
        <s v="16042022DF"/>
        <s v="16042022RI"/>
        <s v="18042022M"/>
        <s v="18042022SA"/>
        <s v="18052022H"/>
        <s v="16042022SR"/>
        <s v="16042022VC"/>
        <s v="16042022VF"/>
        <s v="16042022SS"/>
        <s v="18042022DZ"/>
        <s v="18042022jh"/>
        <s v="18042022S"/>
        <s v="18042022cc"/>
        <s v="18042022K"/>
        <s v="18042022ol"/>
        <s v="18042022N"/>
        <s v="18042022XX"/>
        <s v="18042022W"/>
        <s v="18042022FC"/>
        <s v="18042022AA"/>
        <s v="18042022fv"/>
        <n v="804202202"/>
        <n v="5"/>
        <s v="07042022g"/>
        <s v="09042022FF"/>
        <s v="19042022Ñ"/>
        <s v="19042022A"/>
        <n v="19042022"/>
        <s v="19042022E"/>
        <s v="19042022H"/>
        <s v="19042022K"/>
        <s v="19042022M"/>
        <s v="19042022O"/>
        <s v="18042022L"/>
        <s v="19042022VI"/>
        <s v="19042022D"/>
        <s v="19042022SI"/>
        <n v="804202204"/>
        <s v="09042022Q"/>
        <s v="L0804202206"/>
        <s v="11042022ER"/>
        <s v="19042022FD"/>
        <s v="19042022DX"/>
        <s v="19042022DS"/>
        <s v="19042022LI"/>
        <s v="19042022FR"/>
        <s v="19042022AA"/>
        <s v="20042022F"/>
        <s v="20042022ED"/>
        <s v="19042022FO"/>
        <s v="19042022R"/>
        <s v="20042022KKK"/>
        <s v="20042022QQ"/>
        <s v="20042022E"/>
        <n v="20042022"/>
        <s v="20042022B"/>
        <s v="20042022A"/>
        <s v="11042022SN"/>
        <s v="E804202204"/>
        <n v="200500966"/>
        <s v="11042022VI"/>
        <n v="804202201"/>
        <s v="21042022FI"/>
        <s v="21042022V"/>
        <s v="21042022CD"/>
        <s v="20042022VV"/>
        <s v="21042022a"/>
        <s v="21042022D"/>
        <s v="21042022C"/>
        <s v="21042022FD"/>
        <s v="21042022IL"/>
        <s v="21042022H"/>
        <s v="21042022i"/>
        <s v="21042022F"/>
        <s v="21042022g"/>
        <s v="20042022C"/>
        <n v="21042022"/>
        <s v="19042022L"/>
        <s v="22042022CI"/>
        <s v="22042022OS"/>
        <s v="22042022DS"/>
        <s v="22042022SD"/>
        <s v="22042022NV"/>
        <s v="22042022I"/>
        <s v="22042022FF"/>
        <s v="04042022E"/>
        <s v="12042022j"/>
        <s v="18042022D"/>
        <s v="23042022EV"/>
        <s v="23042022PÑ"/>
        <s v="23042022RR"/>
        <s v="23042022O"/>
        <s v="22042022SW"/>
        <s v="22042022WS"/>
        <s v="22042022DW"/>
        <s v="22042022WD"/>
        <s v="22042022WE"/>
        <s v="22042022WV"/>
        <s v="22042022OI"/>
        <s v="22042022DI"/>
        <s v="22042022DE"/>
        <s v="22042022IW"/>
        <s v="22042022OW"/>
        <s v="22042022FR"/>
        <s v="22042022F"/>
        <s v="23042022G"/>
        <s v="23042022F"/>
        <s v="23042022a"/>
        <s v="23042022H"/>
        <s v="22042022B"/>
        <s v="22042022P"/>
        <s v="23042022N"/>
        <s v="22042022KL"/>
        <s v="23042022D"/>
        <s v="22042022N"/>
        <s v="22042022K"/>
        <s v="22042022C"/>
        <s v="22042022L"/>
        <s v="C21042022V"/>
        <n v="23042022"/>
        <s v="23042022DC"/>
        <s v="25042022D"/>
        <s v="21042022ÑÑ"/>
        <s v="18042022J"/>
        <s v="19042022XX"/>
        <s v="23042022HO"/>
        <s v="21042022RV"/>
        <s v="23042022ER"/>
        <s v="21042022tb"/>
        <s v="21042022PP"/>
        <s v="19042022P"/>
        <s v="O18042022M"/>
        <s v="15042022U"/>
        <s v="12042022ña"/>
        <s v="11042022kk"/>
        <s v="13042022JH"/>
        <s v="16042022m"/>
        <s v="14042022QW"/>
        <s v="13042022MZ"/>
        <s v="09042022ÑÑ"/>
        <s v="09042022VY"/>
        <s v="08042022pa"/>
        <s v="07042022xt"/>
        <s v="06042022CZ"/>
        <s v="05042022ui"/>
        <s v="04042022ccc"/>
        <s v="02042022op"/>
        <s v="01042022pc"/>
        <s v="25042022A"/>
        <s v="25042022B"/>
        <s v="25042022DS"/>
        <s v="E25042022D"/>
        <s v="25042022E"/>
        <s v="25042022PO"/>
        <s v="25042022SN"/>
        <s v="25042022YY"/>
        <s v="25042022VC"/>
        <s v="25042022DC"/>
        <s v="25042022TG"/>
        <s v="25042022NO"/>
        <s v="25042022K"/>
        <s v="25042022R"/>
        <s v="25042022VI"/>
        <s v="20042022EC"/>
        <s v="25042022ERR"/>
        <s v="25042022RF"/>
        <s v="25042022CC"/>
        <s v="26042022W"/>
        <s v="26042022A"/>
        <s v="26042022G"/>
        <s v="26042022V"/>
        <s v="26042022RD"/>
        <n v="26042022"/>
        <s v="E26042022a"/>
        <s v="26042022c"/>
        <s v="26042022b"/>
        <s v="26042022f"/>
        <s v="26042022MM"/>
        <s v="26042022LL"/>
        <s v="26042022K"/>
        <s v="26042022H"/>
        <s v="26042022L"/>
        <s v="26042022ED"/>
        <s v="26042022IL"/>
        <s v="26042022OE"/>
        <s v="26042022DXZ"/>
        <s v="26042022FE"/>
        <s v="26042022OV"/>
        <s v="L26042022F"/>
        <s v="L26042022A"/>
        <s v="27042022BB"/>
        <s v="26042022I"/>
        <s v="27042022d"/>
        <s v="27042022R"/>
        <s v="27042022ll"/>
        <s v="20042022k"/>
        <s v="26042022ES"/>
        <s v="26042022WE"/>
        <s v="27042022OL"/>
        <s v="H27042022D"/>
        <s v="27042022W"/>
        <s v="27042022T"/>
        <s v="27042022VE"/>
        <s v="28042022I"/>
        <s v="28042022R"/>
        <s v="28042022L"/>
        <s v="28042022F"/>
        <s v="28042022NI"/>
        <s v="28042022CD"/>
        <s v="28042022FS"/>
        <s v="28042022M"/>
        <s v="07042022k"/>
        <s v="22042022u"/>
        <s v="07042022m"/>
        <s v="28042021I"/>
        <s v="16032022tm"/>
        <s v="28042022BC"/>
        <s v="H28042022I"/>
        <n v="28042022"/>
        <s v="28042022c"/>
        <s v="28042022W"/>
        <s v="28042022NK"/>
        <s v="21042022MM"/>
        <s v="L22042022F"/>
        <s v="28012022L"/>
        <s v="L26042022OV"/>
        <s v="30042022ff"/>
        <s v="30042022L"/>
        <s v="30042022A"/>
        <s v="30042022c"/>
        <s v="29042022O"/>
        <s v="29042022ES"/>
        <s v="29042022IN"/>
        <s v="29042022OV"/>
        <s v="29042022IV"/>
        <s v="29042022DI"/>
        <s v="28042022ue"/>
        <n v="29042022"/>
        <s v="29042022C"/>
        <s v="29042022W"/>
        <s v="29042022Q"/>
        <s v="29042022A"/>
        <s v="29042022U"/>
        <s v="29042022YT"/>
        <s v="29042022D"/>
        <s v="30042022k"/>
        <s v="30042022B"/>
        <s v="30042022j"/>
        <n v="30042022"/>
        <s v="29042022SS"/>
        <s v="29042022SI"/>
        <s v="29042022SX"/>
        <s v="29042022OP"/>
        <s v="29042022OW"/>
        <s v="29042022IF"/>
        <s v="29042022RI"/>
        <s v="29042022ON"/>
        <s v="29042022WQ"/>
        <s v="29042022EC"/>
        <s v="29042022NR"/>
        <s v="29042022R"/>
        <s v="29042022EL"/>
        <s v="29042022DV"/>
        <s v="29042022LL"/>
        <s v="28042022RRT"/>
        <s v="28042022FV"/>
        <s v="30042022r"/>
        <s v="S30042022l"/>
        <s v="30042022AW"/>
        <s v="30042022fd"/>
        <s v="30042022KL"/>
        <s v="30042022dc"/>
        <s v="L30042022h"/>
        <s v="27042022DC"/>
        <s v="06042022VI"/>
        <s v="06042022FF"/>
        <s v="28042022uu"/>
        <s v="C13042022d"/>
        <n v="18042022"/>
        <s v="30072022e"/>
        <m/>
      </sharedItems>
    </cacheField>
    <cacheField name="BASE" numFmtId="43">
      <sharedItems containsSemiMixedTypes="0" containsString="0" containsNumber="1" minValue="0" maxValue="5103.59"/>
    </cacheField>
    <cacheField name="EXENTO" numFmtId="43">
      <sharedItems containsSemiMixedTypes="0" containsString="0" containsNumber="1" minValue="0" maxValue="3198.88"/>
    </cacheField>
    <cacheField name="IVA" numFmtId="9">
      <sharedItems containsSemiMixedTypes="0" containsString="0" containsNumber="1" minValue="0" maxValue="0.16"/>
    </cacheField>
    <cacheField name="TOTAL IVA" numFmtId="43">
      <sharedItems containsSemiMixedTypes="0" containsString="0" containsNumber="1" minValue="0" maxValue="398.9008"/>
    </cacheField>
    <cacheField name="DESCUENTO" numFmtId="0">
      <sharedItems containsNonDate="0" containsString="0" containsBlank="1"/>
    </cacheField>
    <cacheField name="NOTA DE CRÉDITO/ DEVOLUCION" numFmtId="0">
      <sharedItems containsString="0" containsBlank="1" containsNumber="1" minValue="0.12" maxValue="1597.35"/>
    </cacheField>
    <cacheField name="TOTAL A PAGAR" numFmtId="43">
      <sharedItems containsSemiMixedTypes="0" containsString="0" containsNumber="1" minValue="-3.6000000000058208E-3" maxValue="5103.59"/>
    </cacheField>
    <cacheField name="ABONO (Bs.)" numFmtId="43">
      <sharedItems containsString="0" containsBlank="1" containsNumber="1" minValue="4.3" maxValue="4103.59"/>
    </cacheField>
    <cacheField name="TOTAL  CXP PENDIENTE" numFmtId="43">
      <sharedItems containsSemiMixedTypes="0" containsString="0" containsNumber="1" minValue="-0.19639999999999702" maxValue="5103.59"/>
    </cacheField>
    <cacheField name="STASTUS" numFmtId="43">
      <sharedItems count="2">
        <s v="PENDIENTE"/>
        <s v="PAGADO"/>
      </sharedItems>
    </cacheField>
    <cacheField name="FORMA DE PAGO" numFmtId="0">
      <sharedItems containsBlank="1" count="20">
        <m/>
        <s v="ABONO ZELLE, PAYPAL, EFECTIVO $"/>
        <s v="REF 9025 PROV"/>
        <s v="EFECTIVO EN BS (947,66+1.63)"/>
        <s v="TRANSF 9170 BCP PROV (EL TUINAL)"/>
        <s v="SALDO A FAVOR DE MARZO/ TRANSF 87772440"/>
        <s v="EFECTIVO $"/>
        <s v="EFECTIVO $ (1096)"/>
        <s v="TRANSF BDV (ANITA)"/>
        <s v="TRANSF BDV REF 96713671"/>
        <s v="TRANSF BVD REF 90707855/ ZELLE, PAYÁL Y CAMBUR MES ABRIL / EFECTIVO $"/>
        <s v="EFECTIVO EN BS (947,66+1.63) DIF EN BS RECIBIDOS "/>
        <s v="13 VO CORTE"/>
        <s v="ZELLE (ABRIL)"/>
        <s v="EFECTIVO $/ EFECTIVO $"/>
        <s v="TRANSF 9167"/>
        <s v="TRANSF 87772440"/>
        <s v="14 AVO CORTE"/>
        <s v="EFECTIVO $/ TRANSF BDV REF 96713671"/>
        <s v="14 AVO CORTE "/>
      </sharedItems>
    </cacheField>
    <cacheField name="FECHA " numFmtId="14">
      <sharedItems containsDate="1" containsBlank="1" containsMixedTypes="1" minDate="2022-04-18T00:00:00" maxDate="2022-05-19T00:00:00"/>
    </cacheField>
    <cacheField name="NOTA" numFmtId="0">
      <sharedItems containsBlank="1"/>
    </cacheField>
    <cacheField name="FECHA DEV " numFmtId="14">
      <sharedItems containsDate="1" containsBlank="1" containsMixedTypes="1" minDate="2022-03-09T00:00:00" maxDate="2022-05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6">
  <r>
    <n v="1"/>
    <x v="0"/>
    <x v="0"/>
    <s v="abril"/>
    <d v="2022-04-01T00:00:00"/>
    <d v="2022-04-01T00:00:00"/>
    <d v="2022-04-08T00:00:00"/>
    <n v="7"/>
    <x v="0"/>
    <n v="153"/>
    <n v="0"/>
    <n v="0"/>
    <n v="0"/>
    <m/>
    <m/>
    <n v="153"/>
    <m/>
    <n v="153"/>
    <x v="0"/>
    <x v="0"/>
    <m/>
    <m/>
    <m/>
  </r>
  <r>
    <n v="2"/>
    <x v="0"/>
    <x v="0"/>
    <s v="abril"/>
    <d v="2022-04-01T00:00:00"/>
    <d v="2022-04-01T00:00:00"/>
    <d v="2022-04-08T00:00:00"/>
    <n v="7"/>
    <x v="1"/>
    <n v="1394.83"/>
    <n v="0"/>
    <n v="0"/>
    <n v="0"/>
    <m/>
    <m/>
    <n v="1394.83"/>
    <m/>
    <n v="1394.83"/>
    <x v="0"/>
    <x v="0"/>
    <m/>
    <m/>
    <m/>
  </r>
  <r>
    <n v="3"/>
    <x v="0"/>
    <x v="0"/>
    <s v="abril"/>
    <d v="2022-04-01T00:00:00"/>
    <d v="2022-04-01T00:00:00"/>
    <d v="2022-04-08T00:00:00"/>
    <n v="7"/>
    <x v="2"/>
    <n v="189.34"/>
    <n v="116.16"/>
    <n v="0.16"/>
    <n v="11.708800000000002"/>
    <m/>
    <m/>
    <n v="201.0488"/>
    <m/>
    <n v="201.0488"/>
    <x v="0"/>
    <x v="0"/>
    <m/>
    <m/>
    <m/>
  </r>
  <r>
    <n v="4"/>
    <x v="1"/>
    <x v="0"/>
    <s v="abril"/>
    <d v="2022-04-01T00:00:00"/>
    <d v="2022-04-01T00:00:00"/>
    <d v="2022-04-08T00:00:00"/>
    <n v="7"/>
    <x v="3"/>
    <n v="64.28"/>
    <n v="0"/>
    <n v="0.16"/>
    <n v="10.284800000000001"/>
    <m/>
    <m/>
    <n v="74.564800000000005"/>
    <n v="74.56"/>
    <n v="4.8000000000030241E-3"/>
    <x v="1"/>
    <x v="0"/>
    <m/>
    <m/>
    <m/>
  </r>
  <r>
    <n v="5"/>
    <x v="2"/>
    <x v="0"/>
    <s v="abril"/>
    <d v="2022-04-01T00:00:00"/>
    <d v="2022-04-01T00:00:00"/>
    <d v="2022-04-08T00:00:00"/>
    <n v="7"/>
    <x v="4"/>
    <n v="318.36"/>
    <n v="0"/>
    <n v="0"/>
    <n v="0"/>
    <m/>
    <n v="40.049999999999997"/>
    <n v="278.31"/>
    <n v="278.31"/>
    <n v="0"/>
    <x v="1"/>
    <x v="1"/>
    <d v="2022-05-10T00:00:00"/>
    <s v="DEV 1582"/>
    <d v="2022-04-01T00:00:00"/>
  </r>
  <r>
    <n v="6"/>
    <x v="3"/>
    <x v="0"/>
    <s v="abril"/>
    <d v="2022-04-01T00:00:00"/>
    <d v="2022-04-01T00:00:00"/>
    <d v="2022-04-08T00:00:00"/>
    <n v="7"/>
    <x v="5"/>
    <n v="262.04000000000002"/>
    <n v="0"/>
    <n v="0"/>
    <n v="0"/>
    <m/>
    <m/>
    <n v="262.04000000000002"/>
    <n v="262.04000000000002"/>
    <n v="0"/>
    <x v="1"/>
    <x v="2"/>
    <d v="2022-04-18T00:00:00"/>
    <m/>
    <m/>
  </r>
  <r>
    <n v="7"/>
    <x v="3"/>
    <x v="1"/>
    <s v="abril"/>
    <d v="2022-04-01T00:00:00"/>
    <d v="2022-04-01T00:00:00"/>
    <d v="2022-04-08T00:00:00"/>
    <n v="7"/>
    <x v="6"/>
    <n v="171.36"/>
    <n v="0"/>
    <n v="0"/>
    <n v="0"/>
    <m/>
    <m/>
    <n v="171.36"/>
    <n v="171.36"/>
    <n v="0"/>
    <x v="1"/>
    <x v="3"/>
    <m/>
    <m/>
    <d v="2022-03-09T00:00:00"/>
  </r>
  <r>
    <n v="8"/>
    <x v="3"/>
    <x v="0"/>
    <s v="abril"/>
    <d v="2022-04-02T00:00:00"/>
    <d v="2022-04-02T00:00:00"/>
    <d v="2022-04-09T00:00:00"/>
    <n v="7"/>
    <x v="7"/>
    <n v="327.9"/>
    <n v="0"/>
    <n v="0"/>
    <n v="0"/>
    <m/>
    <m/>
    <n v="327.9"/>
    <n v="327.9"/>
    <n v="0"/>
    <x v="1"/>
    <x v="2"/>
    <d v="2022-04-18T00:00:00"/>
    <m/>
    <m/>
  </r>
  <r>
    <n v="9"/>
    <x v="3"/>
    <x v="0"/>
    <s v="abril"/>
    <d v="2022-04-01T00:00:00"/>
    <d v="2022-04-01T00:00:00"/>
    <d v="2022-04-08T00:00:00"/>
    <n v="7"/>
    <x v="8"/>
    <n v="264.32"/>
    <n v="0"/>
    <n v="0"/>
    <n v="0"/>
    <m/>
    <m/>
    <n v="264.32"/>
    <n v="264.32"/>
    <n v="0"/>
    <x v="1"/>
    <x v="2"/>
    <d v="2022-04-18T00:00:00"/>
    <m/>
    <m/>
  </r>
  <r>
    <n v="10"/>
    <x v="3"/>
    <x v="0"/>
    <s v="abril"/>
    <d v="2022-04-05T00:00:00"/>
    <d v="2022-04-05T00:00:00"/>
    <d v="2022-04-12T00:00:00"/>
    <n v="7"/>
    <x v="9"/>
    <n v="43.73"/>
    <n v="0"/>
    <n v="0"/>
    <n v="0"/>
    <m/>
    <m/>
    <n v="43.73"/>
    <n v="43.73"/>
    <n v="0"/>
    <x v="1"/>
    <x v="2"/>
    <d v="2022-04-18T00:00:00"/>
    <m/>
    <m/>
  </r>
  <r>
    <n v="11"/>
    <x v="3"/>
    <x v="0"/>
    <s v="abril"/>
    <d v="2022-04-05T00:00:00"/>
    <d v="2022-04-05T00:00:00"/>
    <d v="2022-04-12T00:00:00"/>
    <n v="7"/>
    <x v="10"/>
    <n v="1037.6400000000001"/>
    <n v="651.6"/>
    <n v="0.16"/>
    <n v="61.766400000000012"/>
    <m/>
    <m/>
    <n v="1099.4064000000001"/>
    <n v="1099.4100000000001"/>
    <n v="-3.6000000000058208E-3"/>
    <x v="1"/>
    <x v="2"/>
    <d v="2022-04-18T00:00:00"/>
    <m/>
    <m/>
  </r>
  <r>
    <n v="12"/>
    <x v="3"/>
    <x v="1"/>
    <s v="abril"/>
    <d v="2022-04-02T00:00:00"/>
    <d v="2022-04-02T00:00:00"/>
    <d v="2022-04-09T00:00:00"/>
    <n v="7"/>
    <x v="11"/>
    <n v="333.42"/>
    <n v="0"/>
    <n v="0"/>
    <n v="0"/>
    <m/>
    <m/>
    <n v="333.42"/>
    <n v="333.42"/>
    <n v="0"/>
    <x v="1"/>
    <x v="3"/>
    <m/>
    <m/>
    <m/>
  </r>
  <r>
    <n v="13"/>
    <x v="3"/>
    <x v="1"/>
    <s v="abril"/>
    <d v="2022-04-13T00:00:00"/>
    <d v="2022-04-13T00:00:00"/>
    <d v="2022-04-20T00:00:00"/>
    <n v="7"/>
    <x v="12"/>
    <n v="205.74"/>
    <n v="115.44"/>
    <n v="0.16"/>
    <n v="14.448000000000002"/>
    <m/>
    <m/>
    <n v="220.18800000000002"/>
    <m/>
    <n v="220.18800000000002"/>
    <x v="0"/>
    <x v="0"/>
    <m/>
    <m/>
    <d v="2022-04-01T00:00:00"/>
  </r>
  <r>
    <n v="14"/>
    <x v="3"/>
    <x v="0"/>
    <s v="abril"/>
    <d v="2022-04-16T00:00:00"/>
    <d v="2022-04-16T00:00:00"/>
    <d v="2022-04-23T00:00:00"/>
    <n v="7"/>
    <x v="13"/>
    <n v="705.19"/>
    <n v="447.61"/>
    <n v="0.16"/>
    <n v="41.212800000000009"/>
    <m/>
    <m/>
    <n v="746.40280000000007"/>
    <n v="746.4"/>
    <n v="2.8000000000929504E-3"/>
    <x v="1"/>
    <x v="4"/>
    <d v="2022-05-12T00:00:00"/>
    <m/>
    <d v="2022-04-02T00:00:00"/>
  </r>
  <r>
    <n v="15"/>
    <x v="3"/>
    <x v="1"/>
    <s v="abril"/>
    <d v="2022-04-16T00:00:00"/>
    <d v="2022-04-16T00:00:00"/>
    <d v="2022-04-23T00:00:00"/>
    <n v="7"/>
    <x v="14"/>
    <n v="71"/>
    <n v="0"/>
    <n v="0.16"/>
    <n v="11.36"/>
    <m/>
    <m/>
    <n v="82.36"/>
    <m/>
    <n v="82.36"/>
    <x v="0"/>
    <x v="0"/>
    <m/>
    <m/>
    <m/>
  </r>
  <r>
    <n v="16"/>
    <x v="3"/>
    <x v="0"/>
    <s v="abril"/>
    <d v="2022-04-08T00:00:00"/>
    <d v="2022-04-08T00:00:00"/>
    <d v="2022-04-15T00:00:00"/>
    <n v="7"/>
    <x v="15"/>
    <n v="310.19"/>
    <n v="0"/>
    <n v="0"/>
    <n v="0"/>
    <m/>
    <m/>
    <n v="310.19"/>
    <n v="290.02999999999997"/>
    <n v="20.160000000000025"/>
    <x v="0"/>
    <x v="5"/>
    <d v="2022-05-18T00:00:00"/>
    <m/>
    <m/>
  </r>
  <r>
    <n v="17"/>
    <x v="3"/>
    <x v="0"/>
    <s v="abril"/>
    <d v="2022-04-07T00:00:00"/>
    <d v="2022-04-07T00:00:00"/>
    <d v="2022-04-14T00:00:00"/>
    <n v="7"/>
    <x v="16"/>
    <n v="60.63"/>
    <n v="0"/>
    <n v="0"/>
    <n v="0"/>
    <m/>
    <m/>
    <n v="60.63"/>
    <m/>
    <n v="60.63"/>
    <x v="0"/>
    <x v="0"/>
    <m/>
    <m/>
    <m/>
  </r>
  <r>
    <n v="18"/>
    <x v="3"/>
    <x v="0"/>
    <s v="abril"/>
    <d v="2022-04-16T00:00:00"/>
    <d v="2022-04-16T00:00:00"/>
    <d v="2022-04-23T00:00:00"/>
    <n v="7"/>
    <x v="17"/>
    <n v="226.18"/>
    <n v="0"/>
    <n v="0"/>
    <n v="0"/>
    <m/>
    <m/>
    <n v="226.18"/>
    <m/>
    <n v="226.18"/>
    <x v="0"/>
    <x v="0"/>
    <m/>
    <m/>
    <m/>
  </r>
  <r>
    <n v="19"/>
    <x v="3"/>
    <x v="1"/>
    <s v="abril"/>
    <d v="2022-04-30T00:00:00"/>
    <d v="2022-04-30T00:00:00"/>
    <d v="2022-05-07T00:00:00"/>
    <n v="7"/>
    <x v="18"/>
    <n v="255.92"/>
    <n v="158.6"/>
    <n v="0.16"/>
    <n v="15.571199999999999"/>
    <m/>
    <m/>
    <n v="271.49119999999999"/>
    <m/>
    <n v="271.49119999999999"/>
    <x v="0"/>
    <x v="0"/>
    <m/>
    <m/>
    <m/>
  </r>
  <r>
    <n v="20"/>
    <x v="4"/>
    <x v="1"/>
    <s v="abril"/>
    <d v="2022-04-06T00:00:00"/>
    <d v="2022-04-06T00:00:00"/>
    <d v="2022-04-13T00:00:00"/>
    <n v="7"/>
    <x v="19"/>
    <n v="81.900000000000006"/>
    <n v="0"/>
    <n v="0"/>
    <n v="0"/>
    <m/>
    <m/>
    <n v="81.900000000000006"/>
    <m/>
    <n v="81.900000000000006"/>
    <x v="0"/>
    <x v="0"/>
    <m/>
    <m/>
    <m/>
  </r>
  <r>
    <n v="21"/>
    <x v="0"/>
    <x v="1"/>
    <s v="abril"/>
    <d v="2022-04-06T00:00:00"/>
    <d v="2022-04-06T00:00:00"/>
    <d v="2022-04-13T00:00:00"/>
    <n v="7"/>
    <x v="20"/>
    <n v="31.28"/>
    <n v="0"/>
    <n v="0"/>
    <n v="0"/>
    <m/>
    <m/>
    <n v="31.28"/>
    <m/>
    <n v="31.28"/>
    <x v="0"/>
    <x v="0"/>
    <m/>
    <m/>
    <m/>
  </r>
  <r>
    <n v="22"/>
    <x v="2"/>
    <x v="1"/>
    <s v="abril"/>
    <d v="2022-04-06T00:00:00"/>
    <d v="2022-04-06T00:00:00"/>
    <d v="2022-04-13T00:00:00"/>
    <n v="7"/>
    <x v="21"/>
    <n v="183.63"/>
    <n v="0"/>
    <n v="0.16"/>
    <n v="29.380800000000001"/>
    <m/>
    <m/>
    <n v="213.01079999999999"/>
    <n v="213.01"/>
    <n v="7.9999999999813554E-4"/>
    <x v="1"/>
    <x v="6"/>
    <d v="2022-05-10T00:00:00"/>
    <m/>
    <m/>
  </r>
  <r>
    <n v="23"/>
    <x v="3"/>
    <x v="1"/>
    <s v="abril"/>
    <d v="2022-04-06T00:00:00"/>
    <d v="2022-04-06T00:00:00"/>
    <d v="2022-04-13T00:00:00"/>
    <n v="7"/>
    <x v="22"/>
    <n v="94.02"/>
    <n v="0"/>
    <n v="0"/>
    <n v="0"/>
    <m/>
    <m/>
    <n v="94.02"/>
    <n v="94.02"/>
    <n v="0"/>
    <x v="1"/>
    <x v="3"/>
    <m/>
    <m/>
    <m/>
  </r>
  <r>
    <n v="24"/>
    <x v="2"/>
    <x v="1"/>
    <s v="abril"/>
    <d v="2022-04-06T00:00:00"/>
    <d v="2022-04-06T00:00:00"/>
    <d v="2022-04-13T00:00:00"/>
    <n v="7"/>
    <x v="23"/>
    <n v="145.57"/>
    <n v="140.34"/>
    <n v="0.16"/>
    <n v="0.83679999999999843"/>
    <m/>
    <n v="27.18"/>
    <n v="119.2268"/>
    <n v="119.23"/>
    <n v="-3.200000000006753E-3"/>
    <x v="1"/>
    <x v="6"/>
    <d v="2022-05-10T00:00:00"/>
    <s v="DEV 1590; DEV 1592"/>
    <d v="2022-04-06T00:00:00"/>
  </r>
  <r>
    <n v="25"/>
    <x v="3"/>
    <x v="1"/>
    <s v="abril"/>
    <d v="2022-04-06T00:00:00"/>
    <d v="2022-04-06T00:00:00"/>
    <d v="2022-04-13T00:00:00"/>
    <n v="7"/>
    <x v="24"/>
    <n v="170.2"/>
    <n v="0"/>
    <n v="0"/>
    <n v="0"/>
    <m/>
    <m/>
    <n v="170.2"/>
    <n v="170.2"/>
    <n v="0"/>
    <x v="1"/>
    <x v="3"/>
    <m/>
    <m/>
    <m/>
  </r>
  <r>
    <n v="26"/>
    <x v="0"/>
    <x v="0"/>
    <s v="abril"/>
    <d v="2022-04-06T00:00:00"/>
    <d v="2022-04-06T00:00:00"/>
    <d v="2022-04-13T00:00:00"/>
    <n v="7"/>
    <x v="25"/>
    <n v="402.69"/>
    <n v="273.39999999999998"/>
    <n v="0.16"/>
    <n v="20.686400000000003"/>
    <m/>
    <m/>
    <n v="423.37639999999999"/>
    <m/>
    <n v="423.37639999999999"/>
    <x v="0"/>
    <x v="0"/>
    <m/>
    <m/>
    <m/>
  </r>
  <r>
    <n v="27"/>
    <x v="0"/>
    <x v="0"/>
    <s v="abril"/>
    <d v="2022-04-06T00:00:00"/>
    <d v="2022-04-06T00:00:00"/>
    <d v="2022-04-13T00:00:00"/>
    <n v="7"/>
    <x v="26"/>
    <n v="35.04"/>
    <n v="11.76"/>
    <n v="0.16"/>
    <n v="3.7248000000000001"/>
    <m/>
    <m/>
    <n v="38.764800000000001"/>
    <m/>
    <n v="38.764800000000001"/>
    <x v="0"/>
    <x v="0"/>
    <m/>
    <m/>
    <m/>
  </r>
  <r>
    <n v="28"/>
    <x v="3"/>
    <x v="1"/>
    <s v="abril"/>
    <d v="2022-04-05T00:00:00"/>
    <d v="2022-04-05T00:00:00"/>
    <d v="2022-04-12T00:00:00"/>
    <n v="7"/>
    <x v="27"/>
    <n v="85.94"/>
    <n v="0"/>
    <n v="0"/>
    <n v="0"/>
    <m/>
    <m/>
    <n v="85.94"/>
    <n v="85.94"/>
    <n v="0"/>
    <x v="1"/>
    <x v="7"/>
    <m/>
    <m/>
    <m/>
  </r>
  <r>
    <n v="29"/>
    <x v="4"/>
    <x v="1"/>
    <s v="abril"/>
    <d v="2022-04-05T00:00:00"/>
    <d v="2022-04-05T00:00:00"/>
    <d v="2022-04-12T00:00:00"/>
    <n v="7"/>
    <x v="28"/>
    <n v="187.85"/>
    <n v="0"/>
    <n v="0"/>
    <n v="0"/>
    <m/>
    <n v="2.37"/>
    <n v="185.48"/>
    <m/>
    <n v="185.48"/>
    <x v="0"/>
    <x v="0"/>
    <m/>
    <s v="DEV 05042022C"/>
    <d v="2022-04-05T00:00:00"/>
  </r>
  <r>
    <n v="30"/>
    <x v="5"/>
    <x v="1"/>
    <s v="abril"/>
    <d v="2022-04-05T00:00:00"/>
    <d v="2022-04-05T00:00:00"/>
    <d v="2022-04-12T00:00:00"/>
    <n v="7"/>
    <x v="29"/>
    <n v="264.89999999999998"/>
    <n v="0"/>
    <n v="0"/>
    <n v="0"/>
    <m/>
    <m/>
    <n v="264.89999999999998"/>
    <m/>
    <n v="264.89999999999998"/>
    <x v="0"/>
    <x v="0"/>
    <m/>
    <m/>
    <m/>
  </r>
  <r>
    <n v="31"/>
    <x v="0"/>
    <x v="1"/>
    <s v="abril"/>
    <d v="2022-04-05T00:00:00"/>
    <d v="2022-04-05T00:00:00"/>
    <d v="2022-04-12T00:00:00"/>
    <n v="7"/>
    <x v="30"/>
    <n v="72.16"/>
    <n v="0"/>
    <n v="0.16"/>
    <n v="11.5456"/>
    <m/>
    <m/>
    <n v="83.705600000000004"/>
    <m/>
    <n v="83.705600000000004"/>
    <x v="0"/>
    <x v="0"/>
    <m/>
    <m/>
    <m/>
  </r>
  <r>
    <n v="32"/>
    <x v="0"/>
    <x v="1"/>
    <s v="abril"/>
    <d v="2022-04-05T00:00:00"/>
    <d v="2022-04-05T00:00:00"/>
    <d v="2022-04-12T00:00:00"/>
    <n v="7"/>
    <x v="31"/>
    <n v="58.44"/>
    <n v="0"/>
    <n v="0"/>
    <n v="0"/>
    <m/>
    <m/>
    <n v="58.44"/>
    <m/>
    <n v="58.44"/>
    <x v="0"/>
    <x v="0"/>
    <m/>
    <m/>
    <m/>
  </r>
  <r>
    <n v="33"/>
    <x v="2"/>
    <x v="1"/>
    <s v="abril"/>
    <d v="2022-04-05T00:00:00"/>
    <d v="2022-04-05T00:00:00"/>
    <d v="2022-04-12T00:00:00"/>
    <n v="7"/>
    <x v="32"/>
    <n v="49.94"/>
    <n v="0"/>
    <n v="0"/>
    <n v="0"/>
    <m/>
    <m/>
    <n v="49.94"/>
    <n v="49.94"/>
    <n v="0"/>
    <x v="1"/>
    <x v="6"/>
    <d v="2022-05-10T00:00:00"/>
    <m/>
    <m/>
  </r>
  <r>
    <n v="34"/>
    <x v="0"/>
    <x v="1"/>
    <s v="abril"/>
    <d v="2022-04-11T00:00:00"/>
    <d v="2022-04-11T00:00:00"/>
    <d v="2022-04-18T00:00:00"/>
    <n v="7"/>
    <x v="33"/>
    <n v="6.3"/>
    <n v="0"/>
    <n v="0.16"/>
    <n v="1.008"/>
    <m/>
    <m/>
    <n v="7.3079999999999998"/>
    <m/>
    <n v="7.3079999999999998"/>
    <x v="0"/>
    <x v="0"/>
    <m/>
    <m/>
    <m/>
  </r>
  <r>
    <n v="35"/>
    <x v="0"/>
    <x v="1"/>
    <s v="abril"/>
    <d v="2022-04-11T00:00:00"/>
    <d v="2022-04-11T00:00:00"/>
    <d v="2022-04-18T00:00:00"/>
    <n v="7"/>
    <x v="34"/>
    <n v="30.07"/>
    <n v="0"/>
    <n v="0.16"/>
    <n v="4.8112000000000004"/>
    <m/>
    <m/>
    <n v="34.8812"/>
    <m/>
    <n v="34.8812"/>
    <x v="0"/>
    <x v="0"/>
    <m/>
    <m/>
    <m/>
  </r>
  <r>
    <n v="36"/>
    <x v="2"/>
    <x v="1"/>
    <s v="abril"/>
    <d v="2022-04-11T00:00:00"/>
    <d v="2022-04-11T00:00:00"/>
    <d v="2022-04-18T00:00:00"/>
    <n v="7"/>
    <x v="35"/>
    <n v="85.64"/>
    <n v="0"/>
    <n v="0.16"/>
    <n v="13.702400000000001"/>
    <m/>
    <m/>
    <n v="99.342399999999998"/>
    <n v="99.34"/>
    <n v="2.3999999999944066E-3"/>
    <x v="1"/>
    <x v="6"/>
    <d v="2022-05-10T00:00:00"/>
    <m/>
    <m/>
  </r>
  <r>
    <n v="37"/>
    <x v="2"/>
    <x v="1"/>
    <s v="abril"/>
    <d v="2022-04-11T00:00:00"/>
    <d v="2022-04-11T00:00:00"/>
    <d v="2022-04-18T00:00:00"/>
    <n v="7"/>
    <x v="36"/>
    <n v="340.57"/>
    <n v="88.05"/>
    <n v="0.16"/>
    <n v="40.403199999999998"/>
    <m/>
    <m/>
    <n v="380.97320000000002"/>
    <n v="380.97"/>
    <n v="3.1999999999925421E-3"/>
    <x v="1"/>
    <x v="6"/>
    <d v="2022-05-10T00:00:00"/>
    <m/>
    <m/>
  </r>
  <r>
    <n v="38"/>
    <x v="4"/>
    <x v="0"/>
    <s v="abril"/>
    <d v="2022-04-05T00:00:00"/>
    <d v="2022-04-05T00:00:00"/>
    <d v="2022-04-12T00:00:00"/>
    <n v="7"/>
    <x v="37"/>
    <n v="265.92"/>
    <n v="0"/>
    <n v="0"/>
    <n v="0"/>
    <m/>
    <m/>
    <n v="265.92"/>
    <m/>
    <n v="265.92"/>
    <x v="0"/>
    <x v="0"/>
    <m/>
    <m/>
    <m/>
  </r>
  <r>
    <n v="39"/>
    <x v="4"/>
    <x v="0"/>
    <s v="abril"/>
    <d v="2022-04-04T00:00:00"/>
    <d v="2022-04-04T00:00:00"/>
    <d v="2022-04-11T00:00:00"/>
    <n v="7"/>
    <x v="38"/>
    <n v="176.69"/>
    <n v="45.12"/>
    <n v="0.16"/>
    <n v="21.051199999999998"/>
    <m/>
    <m/>
    <n v="197.74119999999999"/>
    <m/>
    <n v="197.74119999999999"/>
    <x v="0"/>
    <x v="0"/>
    <m/>
    <m/>
    <m/>
  </r>
  <r>
    <n v="40"/>
    <x v="4"/>
    <x v="0"/>
    <s v="abril"/>
    <d v="2022-04-04T00:00:00"/>
    <d v="2022-04-04T00:00:00"/>
    <d v="2022-04-11T00:00:00"/>
    <n v="7"/>
    <x v="39"/>
    <n v="407.66"/>
    <n v="296.92"/>
    <n v="0.16"/>
    <n v="17.718400000000003"/>
    <m/>
    <m/>
    <n v="425.37840000000006"/>
    <m/>
    <n v="425.37840000000006"/>
    <x v="0"/>
    <x v="0"/>
    <m/>
    <m/>
    <m/>
  </r>
  <r>
    <n v="41"/>
    <x v="4"/>
    <x v="0"/>
    <s v="abril"/>
    <d v="2022-04-05T00:00:00"/>
    <d v="2022-04-05T00:00:00"/>
    <d v="2022-04-12T00:00:00"/>
    <n v="7"/>
    <x v="40"/>
    <n v="191.23"/>
    <n v="0"/>
    <n v="0"/>
    <n v="0"/>
    <m/>
    <m/>
    <n v="191.23"/>
    <m/>
    <n v="191.23"/>
    <x v="0"/>
    <x v="0"/>
    <m/>
    <m/>
    <m/>
  </r>
  <r>
    <n v="42"/>
    <x v="4"/>
    <x v="0"/>
    <s v="abril"/>
    <d v="2022-04-05T00:00:00"/>
    <d v="2022-04-05T00:00:00"/>
    <d v="2022-04-12T00:00:00"/>
    <n v="7"/>
    <x v="41"/>
    <n v="849.91"/>
    <n v="773.42"/>
    <n v="0.16"/>
    <n v="12.238400000000002"/>
    <m/>
    <m/>
    <n v="862.14839999999992"/>
    <m/>
    <n v="862.14839999999992"/>
    <x v="0"/>
    <x v="0"/>
    <m/>
    <m/>
    <m/>
  </r>
  <r>
    <n v="43"/>
    <x v="4"/>
    <x v="0"/>
    <s v="abril"/>
    <d v="2022-04-05T00:00:00"/>
    <d v="2022-04-05T00:00:00"/>
    <d v="2022-04-12T00:00:00"/>
    <n v="7"/>
    <x v="42"/>
    <n v="946.6"/>
    <n v="0"/>
    <n v="0"/>
    <n v="0"/>
    <m/>
    <m/>
    <n v="946.6"/>
    <m/>
    <n v="946.6"/>
    <x v="0"/>
    <x v="0"/>
    <m/>
    <m/>
    <m/>
  </r>
  <r>
    <n v="44"/>
    <x v="4"/>
    <x v="0"/>
    <s v="abril"/>
    <d v="2022-04-04T00:00:00"/>
    <d v="2022-04-04T00:00:00"/>
    <d v="2022-04-11T00:00:00"/>
    <n v="7"/>
    <x v="43"/>
    <n v="304.2"/>
    <n v="0"/>
    <n v="0"/>
    <n v="0"/>
    <m/>
    <m/>
    <n v="304.2"/>
    <m/>
    <n v="304.2"/>
    <x v="0"/>
    <x v="0"/>
    <m/>
    <m/>
    <m/>
  </r>
  <r>
    <n v="45"/>
    <x v="3"/>
    <x v="0"/>
    <s v="abril"/>
    <d v="2022-04-06T00:00:00"/>
    <d v="2022-04-06T00:00:00"/>
    <d v="2022-04-13T00:00:00"/>
    <n v="7"/>
    <x v="44"/>
    <n v="309.10000000000002"/>
    <n v="0"/>
    <n v="0"/>
    <n v="0"/>
    <m/>
    <m/>
    <n v="309.10000000000002"/>
    <n v="309.10000000000002"/>
    <n v="0"/>
    <x v="1"/>
    <x v="8"/>
    <m/>
    <m/>
    <m/>
  </r>
  <r>
    <n v="46"/>
    <x v="4"/>
    <x v="1"/>
    <s v="abril"/>
    <d v="2022-04-09T00:00:00"/>
    <d v="2022-04-09T00:00:00"/>
    <d v="2022-04-16T00:00:00"/>
    <n v="7"/>
    <x v="45"/>
    <n v="193.34"/>
    <n v="155.32"/>
    <n v="0.16"/>
    <n v="6.0832000000000015"/>
    <m/>
    <m/>
    <n v="199.42320000000001"/>
    <m/>
    <n v="199.42320000000001"/>
    <x v="0"/>
    <x v="0"/>
    <m/>
    <m/>
    <m/>
  </r>
  <r>
    <n v="47"/>
    <x v="4"/>
    <x v="1"/>
    <s v="abril"/>
    <d v="2022-04-09T00:00:00"/>
    <d v="2022-04-09T00:00:00"/>
    <d v="2022-04-16T00:00:00"/>
    <n v="7"/>
    <x v="46"/>
    <n v="82"/>
    <n v="0"/>
    <n v="0.16"/>
    <n v="13.120000000000001"/>
    <m/>
    <m/>
    <n v="95.12"/>
    <m/>
    <n v="95.12"/>
    <x v="0"/>
    <x v="0"/>
    <m/>
    <m/>
    <m/>
  </r>
  <r>
    <n v="48"/>
    <x v="4"/>
    <x v="1"/>
    <s v="abril"/>
    <d v="2022-04-08T00:00:00"/>
    <d v="2022-04-08T00:00:00"/>
    <d v="2022-04-15T00:00:00"/>
    <n v="7"/>
    <x v="47"/>
    <n v="104.97"/>
    <n v="0"/>
    <n v="0"/>
    <n v="0"/>
    <m/>
    <m/>
    <n v="104.97"/>
    <m/>
    <n v="104.97"/>
    <x v="0"/>
    <x v="0"/>
    <m/>
    <m/>
    <m/>
  </r>
  <r>
    <n v="49"/>
    <x v="4"/>
    <x v="1"/>
    <s v="abril"/>
    <d v="2022-04-07T00:00:00"/>
    <d v="2022-04-07T00:00:00"/>
    <d v="2022-04-14T00:00:00"/>
    <n v="7"/>
    <x v="48"/>
    <n v="87.74"/>
    <n v="0"/>
    <n v="0"/>
    <n v="0"/>
    <m/>
    <m/>
    <n v="87.74"/>
    <m/>
    <n v="87.74"/>
    <x v="0"/>
    <x v="0"/>
    <m/>
    <m/>
    <m/>
  </r>
  <r>
    <n v="50"/>
    <x v="6"/>
    <x v="1"/>
    <s v="abril"/>
    <d v="2022-04-09T00:00:00"/>
    <d v="2022-04-09T00:00:00"/>
    <d v="2022-04-16T00:00:00"/>
    <n v="7"/>
    <x v="49"/>
    <n v="32.36"/>
    <n v="21.8"/>
    <n v="0.16"/>
    <n v="1.6895999999999998"/>
    <m/>
    <m/>
    <n v="34.049599999999998"/>
    <m/>
    <n v="34.049599999999998"/>
    <x v="0"/>
    <x v="0"/>
    <m/>
    <m/>
    <m/>
  </r>
  <r>
    <n v="51"/>
    <x v="0"/>
    <x v="1"/>
    <s v="abril"/>
    <d v="2022-04-09T00:00:00"/>
    <d v="2022-04-09T00:00:00"/>
    <d v="2022-04-16T00:00:00"/>
    <n v="7"/>
    <x v="50"/>
    <n v="117.35"/>
    <n v="39.380000000000003"/>
    <n v="0.16"/>
    <n v="12.47"/>
    <m/>
    <m/>
    <n v="129.82"/>
    <m/>
    <n v="129.82"/>
    <x v="0"/>
    <x v="0"/>
    <m/>
    <m/>
    <m/>
  </r>
  <r>
    <n v="52"/>
    <x v="3"/>
    <x v="1"/>
    <s v="abril"/>
    <d v="2022-04-09T00:00:00"/>
    <d v="2022-04-09T00:00:00"/>
    <d v="2022-04-16T00:00:00"/>
    <n v="7"/>
    <x v="51"/>
    <n v="267.25"/>
    <n v="188.2"/>
    <n v="0.16"/>
    <n v="12.648000000000001"/>
    <m/>
    <m/>
    <n v="279.89800000000002"/>
    <n v="279.89999999999998"/>
    <n v="-1.9999999999527063E-3"/>
    <x v="1"/>
    <x v="8"/>
    <m/>
    <m/>
    <m/>
  </r>
  <r>
    <n v="53"/>
    <x v="2"/>
    <x v="1"/>
    <s v="abril"/>
    <d v="2022-04-09T00:00:00"/>
    <d v="2022-04-09T00:00:00"/>
    <d v="2022-04-16T00:00:00"/>
    <n v="7"/>
    <x v="52"/>
    <n v="60.5"/>
    <n v="0"/>
    <n v="0.16"/>
    <n v="9.68"/>
    <m/>
    <m/>
    <n v="70.180000000000007"/>
    <n v="70.180000000000007"/>
    <n v="0"/>
    <x v="1"/>
    <x v="6"/>
    <d v="2022-05-10T00:00:00"/>
    <m/>
    <m/>
  </r>
  <r>
    <n v="54"/>
    <x v="5"/>
    <x v="1"/>
    <s v="abril"/>
    <d v="2022-04-08T00:00:00"/>
    <d v="2022-04-08T00:00:00"/>
    <d v="2022-04-15T00:00:00"/>
    <n v="7"/>
    <x v="53"/>
    <n v="125.64"/>
    <n v="33.520000000000003"/>
    <n v="0.16"/>
    <n v="14.7392"/>
    <m/>
    <m/>
    <n v="140.3792"/>
    <m/>
    <n v="140.3792"/>
    <x v="0"/>
    <x v="0"/>
    <m/>
    <m/>
    <m/>
  </r>
  <r>
    <n v="55"/>
    <x v="5"/>
    <x v="1"/>
    <s v="abril"/>
    <d v="2022-04-08T00:00:00"/>
    <d v="2022-04-08T00:00:00"/>
    <d v="2022-04-15T00:00:00"/>
    <n v="7"/>
    <x v="54"/>
    <n v="54.1"/>
    <n v="0"/>
    <n v="0.16"/>
    <n v="8.6560000000000006"/>
    <m/>
    <m/>
    <n v="62.756"/>
    <m/>
    <n v="62.756"/>
    <x v="0"/>
    <x v="0"/>
    <m/>
    <m/>
    <m/>
  </r>
  <r>
    <n v="56"/>
    <x v="0"/>
    <x v="1"/>
    <s v="abril"/>
    <d v="2022-04-08T00:00:00"/>
    <d v="2022-04-08T00:00:00"/>
    <d v="2022-04-15T00:00:00"/>
    <n v="7"/>
    <x v="55"/>
    <n v="10.5"/>
    <n v="0"/>
    <n v="0"/>
    <n v="0"/>
    <m/>
    <m/>
    <n v="10.5"/>
    <m/>
    <n v="10.5"/>
    <x v="0"/>
    <x v="0"/>
    <m/>
    <m/>
    <m/>
  </r>
  <r>
    <n v="57"/>
    <x v="3"/>
    <x v="1"/>
    <s v="abril"/>
    <d v="2022-04-08T00:00:00"/>
    <d v="2022-04-08T00:00:00"/>
    <d v="2022-04-15T00:00:00"/>
    <n v="7"/>
    <x v="56"/>
    <n v="69.25"/>
    <n v="0"/>
    <n v="0"/>
    <n v="0"/>
    <m/>
    <m/>
    <n v="69.25"/>
    <n v="69.25"/>
    <n v="0"/>
    <x v="1"/>
    <x v="8"/>
    <m/>
    <m/>
    <m/>
  </r>
  <r>
    <n v="58"/>
    <x v="0"/>
    <x v="1"/>
    <s v="abril"/>
    <d v="2022-04-08T00:00:00"/>
    <d v="2022-04-08T00:00:00"/>
    <d v="2022-04-15T00:00:00"/>
    <n v="7"/>
    <x v="57"/>
    <n v="3.71"/>
    <n v="0"/>
    <n v="0"/>
    <n v="0"/>
    <m/>
    <m/>
    <n v="3.71"/>
    <m/>
    <n v="3.71"/>
    <x v="0"/>
    <x v="0"/>
    <m/>
    <m/>
    <m/>
  </r>
  <r>
    <n v="59"/>
    <x v="0"/>
    <x v="1"/>
    <s v="abril"/>
    <d v="2022-04-08T00:00:00"/>
    <d v="2022-04-08T00:00:00"/>
    <d v="2022-04-15T00:00:00"/>
    <n v="7"/>
    <x v="58"/>
    <n v="95.65"/>
    <n v="0"/>
    <n v="0"/>
    <n v="0"/>
    <m/>
    <m/>
    <n v="95.65"/>
    <m/>
    <n v="95.65"/>
    <x v="0"/>
    <x v="0"/>
    <m/>
    <m/>
    <m/>
  </r>
  <r>
    <n v="60"/>
    <x v="7"/>
    <x v="1"/>
    <s v="abril"/>
    <d v="2022-04-08T00:00:00"/>
    <d v="2022-04-08T00:00:00"/>
    <d v="2022-04-15T00:00:00"/>
    <n v="7"/>
    <x v="59"/>
    <n v="105.44"/>
    <n v="0"/>
    <n v="0.16"/>
    <n v="16.8704"/>
    <m/>
    <m/>
    <n v="122.3104"/>
    <n v="122.31"/>
    <n v="3.9999999999906777E-4"/>
    <x v="1"/>
    <x v="9"/>
    <d v="2022-05-10T00:00:00"/>
    <m/>
    <m/>
  </r>
  <r>
    <n v="61"/>
    <x v="5"/>
    <x v="1"/>
    <s v="abril"/>
    <d v="2022-04-08T00:00:00"/>
    <d v="2022-04-08T00:00:00"/>
    <d v="2022-04-15T00:00:00"/>
    <n v="7"/>
    <x v="60"/>
    <n v="195.79"/>
    <n v="0"/>
    <n v="0"/>
    <n v="0"/>
    <m/>
    <m/>
    <n v="195.79"/>
    <m/>
    <n v="195.79"/>
    <x v="0"/>
    <x v="0"/>
    <m/>
    <m/>
    <m/>
  </r>
  <r>
    <n v="62"/>
    <x v="5"/>
    <x v="1"/>
    <s v="abril"/>
    <d v="2022-04-07T00:00:00"/>
    <d v="2022-04-07T00:00:00"/>
    <d v="2022-04-14T00:00:00"/>
    <n v="7"/>
    <x v="61"/>
    <n v="228.96"/>
    <n v="0"/>
    <n v="0"/>
    <n v="0"/>
    <m/>
    <m/>
    <n v="228.96"/>
    <m/>
    <n v="228.96"/>
    <x v="0"/>
    <x v="0"/>
    <m/>
    <m/>
    <m/>
  </r>
  <r>
    <n v="63"/>
    <x v="5"/>
    <x v="1"/>
    <s v="abril"/>
    <d v="2022-04-07T00:00:00"/>
    <d v="2022-04-07T00:00:00"/>
    <d v="2022-04-14T00:00:00"/>
    <n v="7"/>
    <x v="62"/>
    <n v="9.1199999999999992"/>
    <n v="0"/>
    <n v="0"/>
    <n v="0"/>
    <m/>
    <m/>
    <n v="9.1199999999999992"/>
    <m/>
    <n v="9.1199999999999992"/>
    <x v="0"/>
    <x v="0"/>
    <m/>
    <m/>
    <m/>
  </r>
  <r>
    <n v="64"/>
    <x v="5"/>
    <x v="1"/>
    <s v="abril"/>
    <d v="2022-04-12T00:00:00"/>
    <d v="2022-04-12T00:00:00"/>
    <d v="2022-04-19T00:00:00"/>
    <n v="7"/>
    <x v="63"/>
    <n v="391.62"/>
    <n v="148"/>
    <n v="0.16"/>
    <n v="38.979199999999999"/>
    <m/>
    <m/>
    <n v="430.5992"/>
    <m/>
    <n v="430.5992"/>
    <x v="0"/>
    <x v="0"/>
    <m/>
    <m/>
    <m/>
  </r>
  <r>
    <n v="65"/>
    <x v="4"/>
    <x v="1"/>
    <s v="abril"/>
    <d v="2022-04-12T00:00:00"/>
    <d v="2022-04-12T00:00:00"/>
    <d v="2022-04-19T00:00:00"/>
    <n v="7"/>
    <x v="64"/>
    <n v="111.74"/>
    <n v="59.2"/>
    <n v="0.16"/>
    <n v="8.4063999999999997"/>
    <m/>
    <m/>
    <n v="120.1464"/>
    <m/>
    <n v="120.1464"/>
    <x v="0"/>
    <x v="0"/>
    <m/>
    <m/>
    <m/>
  </r>
  <r>
    <n v="66"/>
    <x v="2"/>
    <x v="0"/>
    <s v="abril"/>
    <d v="2022-04-12T00:00:00"/>
    <d v="2022-04-12T00:00:00"/>
    <d v="2022-04-19T00:00:00"/>
    <n v="7"/>
    <x v="65"/>
    <n v="2448.65"/>
    <n v="1653.2"/>
    <n v="0.16"/>
    <n v="127.48"/>
    <m/>
    <n v="1597.35"/>
    <n v="978.7800000000002"/>
    <n v="978.78"/>
    <n v="0"/>
    <x v="1"/>
    <x v="1"/>
    <d v="2022-05-10T00:00:00"/>
    <s v="CRUCE FACT 100400000051 (Res en canal) San Antonio a Express"/>
    <d v="2022-04-13T00:00:00"/>
  </r>
  <r>
    <n v="67"/>
    <x v="2"/>
    <x v="0"/>
    <s v="abril"/>
    <d v="2022-04-12T00:00:00"/>
    <d v="2022-04-12T00:00:00"/>
    <d v="2022-04-19T00:00:00"/>
    <n v="7"/>
    <x v="66"/>
    <n v="758.04"/>
    <n v="0"/>
    <n v="0"/>
    <n v="0"/>
    <m/>
    <m/>
    <n v="758.04"/>
    <n v="758.04"/>
    <n v="0"/>
    <x v="1"/>
    <x v="1"/>
    <d v="2022-05-10T00:00:00"/>
    <m/>
    <m/>
  </r>
  <r>
    <n v="68"/>
    <x v="3"/>
    <x v="1"/>
    <s v="abril"/>
    <d v="2022-04-12T00:00:00"/>
    <d v="2022-04-12T00:00:00"/>
    <d v="2022-04-19T00:00:00"/>
    <n v="7"/>
    <x v="67"/>
    <n v="72.319999999999993"/>
    <n v="10.6"/>
    <n v="0.16"/>
    <n v="9.8699999999999992"/>
    <m/>
    <m/>
    <n v="82.19"/>
    <n v="82.19"/>
    <n v="0"/>
    <x v="1"/>
    <x v="3"/>
    <m/>
    <m/>
    <m/>
  </r>
  <r>
    <n v="69"/>
    <x v="7"/>
    <x v="1"/>
    <s v="abril"/>
    <d v="2022-04-12T00:00:00"/>
    <d v="2022-04-12T00:00:00"/>
    <d v="2022-04-19T00:00:00"/>
    <n v="7"/>
    <x v="68"/>
    <n v="228"/>
    <n v="0"/>
    <n v="0"/>
    <n v="0"/>
    <m/>
    <m/>
    <n v="228"/>
    <n v="228"/>
    <n v="0"/>
    <x v="1"/>
    <x v="9"/>
    <d v="2022-05-10T00:00:00"/>
    <m/>
    <m/>
  </r>
  <r>
    <n v="70"/>
    <x v="2"/>
    <x v="1"/>
    <s v="abril"/>
    <d v="2022-04-12T00:00:00"/>
    <d v="2022-04-12T00:00:00"/>
    <d v="2022-04-19T00:00:00"/>
    <n v="7"/>
    <x v="69"/>
    <n v="109.21"/>
    <n v="0"/>
    <n v="0.16"/>
    <n v="17.473600000000001"/>
    <m/>
    <m/>
    <n v="126.6836"/>
    <n v="126.88"/>
    <n v="-0.19639999999999702"/>
    <x v="1"/>
    <x v="6"/>
    <d v="2022-05-10T00:00:00"/>
    <m/>
    <m/>
  </r>
  <r>
    <n v="71"/>
    <x v="0"/>
    <x v="1"/>
    <s v="abril"/>
    <d v="2022-04-12T00:00:00"/>
    <d v="2022-04-12T00:00:00"/>
    <d v="2022-04-19T00:00:00"/>
    <n v="7"/>
    <x v="70"/>
    <n v="91.66"/>
    <n v="0"/>
    <n v="0.16"/>
    <n v="14.6656"/>
    <m/>
    <m/>
    <n v="106.32559999999999"/>
    <m/>
    <n v="106.32559999999999"/>
    <x v="0"/>
    <x v="0"/>
    <m/>
    <m/>
    <m/>
  </r>
  <r>
    <n v="72"/>
    <x v="0"/>
    <x v="1"/>
    <s v="abril"/>
    <d v="2022-04-12T00:00:00"/>
    <d v="2022-04-12T00:00:00"/>
    <d v="2022-04-19T00:00:00"/>
    <n v="7"/>
    <x v="71"/>
    <n v="62.3"/>
    <n v="29.6"/>
    <n v="0.16"/>
    <n v="5.2319999999999993"/>
    <m/>
    <m/>
    <n v="67.531999999999996"/>
    <m/>
    <n v="67.531999999999996"/>
    <x v="0"/>
    <x v="0"/>
    <m/>
    <m/>
    <m/>
  </r>
  <r>
    <n v="73"/>
    <x v="5"/>
    <x v="0"/>
    <s v="abril"/>
    <d v="2022-04-12T00:00:00"/>
    <d v="2022-04-12T00:00:00"/>
    <d v="2022-04-19T00:00:00"/>
    <n v="7"/>
    <x v="72"/>
    <n v="846.75"/>
    <n v="0"/>
    <n v="0"/>
    <n v="0"/>
    <m/>
    <m/>
    <n v="846.75"/>
    <m/>
    <n v="846.75"/>
    <x v="0"/>
    <x v="0"/>
    <m/>
    <m/>
    <m/>
  </r>
  <r>
    <n v="74"/>
    <x v="5"/>
    <x v="0"/>
    <s v="abril"/>
    <d v="2022-04-12T00:00:00"/>
    <d v="2022-04-12T00:00:00"/>
    <d v="2022-04-19T00:00:00"/>
    <n v="7"/>
    <x v="73"/>
    <n v="2151.34"/>
    <n v="1700"/>
    <n v="0.16"/>
    <n v="72.78"/>
    <m/>
    <m/>
    <n v="2224.1200000000003"/>
    <m/>
    <n v="2224.1200000000003"/>
    <x v="0"/>
    <x v="0"/>
    <m/>
    <m/>
    <m/>
  </r>
  <r>
    <n v="75"/>
    <x v="4"/>
    <x v="0"/>
    <s v="abril"/>
    <d v="2022-04-12T00:00:00"/>
    <d v="2022-04-12T00:00:00"/>
    <d v="2022-04-19T00:00:00"/>
    <n v="7"/>
    <x v="74"/>
    <n v="2306.66"/>
    <n v="0"/>
    <n v="0"/>
    <n v="158.9"/>
    <m/>
    <m/>
    <n v="2465.56"/>
    <m/>
    <n v="2465.56"/>
    <x v="0"/>
    <x v="0"/>
    <m/>
    <m/>
    <m/>
  </r>
  <r>
    <n v="76"/>
    <x v="5"/>
    <x v="0"/>
    <s v="abril"/>
    <d v="2022-04-12T00:00:00"/>
    <d v="2022-04-12T00:00:00"/>
    <d v="2022-04-19T00:00:00"/>
    <n v="7"/>
    <x v="75"/>
    <n v="3393.78"/>
    <n v="0"/>
    <n v="0"/>
    <n v="217.57"/>
    <m/>
    <m/>
    <n v="3611.3500000000004"/>
    <m/>
    <n v="3611.3500000000004"/>
    <x v="0"/>
    <x v="0"/>
    <m/>
    <m/>
    <m/>
  </r>
  <r>
    <n v="77"/>
    <x v="4"/>
    <x v="0"/>
    <s v="abril"/>
    <d v="2022-04-12T00:00:00"/>
    <d v="2022-04-12T00:00:00"/>
    <d v="2022-04-19T00:00:00"/>
    <n v="7"/>
    <x v="76"/>
    <n v="338.46"/>
    <n v="0"/>
    <n v="0"/>
    <n v="26.06"/>
    <m/>
    <m/>
    <n v="364.52"/>
    <m/>
    <n v="364.52"/>
    <x v="0"/>
    <x v="0"/>
    <m/>
    <m/>
    <m/>
  </r>
  <r>
    <n v="78"/>
    <x v="4"/>
    <x v="1"/>
    <s v="abril"/>
    <d v="2022-04-13T00:00:00"/>
    <d v="2022-04-13T00:00:00"/>
    <d v="2022-04-20T00:00:00"/>
    <n v="7"/>
    <x v="77"/>
    <n v="98.52"/>
    <n v="0"/>
    <n v="0.16"/>
    <n v="15.763199999999999"/>
    <m/>
    <m/>
    <n v="114.28319999999999"/>
    <m/>
    <n v="114.28319999999999"/>
    <x v="0"/>
    <x v="0"/>
    <m/>
    <m/>
    <m/>
  </r>
  <r>
    <n v="79"/>
    <x v="2"/>
    <x v="1"/>
    <s v="abril"/>
    <d v="2022-04-13T00:00:00"/>
    <d v="2022-04-13T00:00:00"/>
    <d v="2022-04-20T00:00:00"/>
    <n v="7"/>
    <x v="78"/>
    <n v="17.28"/>
    <n v="0"/>
    <n v="0.16"/>
    <n v="2.7648000000000001"/>
    <m/>
    <n v="0.95"/>
    <n v="19.094800000000003"/>
    <n v="19.09"/>
    <n v="4.8000000000030241E-3"/>
    <x v="1"/>
    <x v="6"/>
    <d v="2022-05-10T00:00:00"/>
    <s v="DEV 1608"/>
    <d v="2022-04-13T00:00:00"/>
  </r>
  <r>
    <n v="80"/>
    <x v="0"/>
    <x v="1"/>
    <s v="abril"/>
    <d v="2022-04-13T00:00:00"/>
    <d v="2022-04-13T00:00:00"/>
    <d v="2022-04-20T00:00:00"/>
    <n v="7"/>
    <x v="79"/>
    <n v="65.45"/>
    <n v="44.4"/>
    <n v="0.16"/>
    <n v="3.3680000000000008"/>
    <m/>
    <m/>
    <n v="68.817999999999998"/>
    <m/>
    <n v="68.817999999999998"/>
    <x v="0"/>
    <x v="0"/>
    <m/>
    <m/>
    <m/>
  </r>
  <r>
    <n v="81"/>
    <x v="4"/>
    <x v="1"/>
    <s v="abril"/>
    <d v="2022-04-13T00:00:00"/>
    <d v="2022-04-13T00:00:00"/>
    <d v="2022-04-20T00:00:00"/>
    <n v="7"/>
    <x v="80"/>
    <n v="67.06"/>
    <n v="29.6"/>
    <n v="0.16"/>
    <n v="5.9936000000000007"/>
    <m/>
    <m/>
    <n v="73.053600000000003"/>
    <m/>
    <n v="73.053600000000003"/>
    <x v="0"/>
    <x v="0"/>
    <m/>
    <m/>
    <m/>
  </r>
  <r>
    <n v="82"/>
    <x v="5"/>
    <x v="1"/>
    <s v="abril"/>
    <d v="2022-04-13T00:00:00"/>
    <d v="2022-04-13T00:00:00"/>
    <d v="2022-04-20T00:00:00"/>
    <n v="7"/>
    <x v="81"/>
    <n v="40.33"/>
    <n v="0"/>
    <n v="0.16"/>
    <n v="6.4527999999999999"/>
    <m/>
    <m/>
    <n v="46.782799999999995"/>
    <m/>
    <n v="46.782799999999995"/>
    <x v="0"/>
    <x v="0"/>
    <m/>
    <m/>
    <m/>
  </r>
  <r>
    <n v="83"/>
    <x v="0"/>
    <x v="1"/>
    <s v="abril"/>
    <d v="2022-04-13T00:00:00"/>
    <d v="2022-04-13T00:00:00"/>
    <d v="2022-04-20T00:00:00"/>
    <n v="7"/>
    <x v="82"/>
    <n v="1713.02"/>
    <n v="1130.79"/>
    <n v="0.16"/>
    <n v="93.156800000000004"/>
    <m/>
    <m/>
    <n v="1806.1768"/>
    <m/>
    <n v="1806.1768"/>
    <x v="0"/>
    <x v="0"/>
    <m/>
    <m/>
    <m/>
  </r>
  <r>
    <n v="84"/>
    <x v="0"/>
    <x v="0"/>
    <s v="abril"/>
    <d v="2022-04-13T00:00:00"/>
    <d v="2022-04-13T00:00:00"/>
    <d v="2022-04-20T00:00:00"/>
    <n v="7"/>
    <x v="83"/>
    <n v="1648.8"/>
    <n v="0"/>
    <n v="0"/>
    <n v="0"/>
    <m/>
    <m/>
    <n v="1648.8"/>
    <m/>
    <n v="1648.8"/>
    <x v="0"/>
    <x v="0"/>
    <m/>
    <m/>
    <m/>
  </r>
  <r>
    <n v="85"/>
    <x v="7"/>
    <x v="0"/>
    <s v="abril"/>
    <d v="2022-04-13T00:00:00"/>
    <d v="2022-04-13T00:00:00"/>
    <d v="2022-04-20T00:00:00"/>
    <n v="7"/>
    <x v="84"/>
    <n v="2721.82"/>
    <n v="228.69"/>
    <n v="0.16"/>
    <n v="398.9008"/>
    <m/>
    <m/>
    <n v="3120.7208000000001"/>
    <n v="3120.7200000000003"/>
    <n v="7.9999999979918357E-4"/>
    <x v="1"/>
    <x v="10"/>
    <d v="2022-05-09T00:00:00"/>
    <m/>
    <m/>
  </r>
  <r>
    <n v="86"/>
    <x v="2"/>
    <x v="0"/>
    <s v="abril"/>
    <d v="2022-04-13T00:00:00"/>
    <d v="2022-04-13T00:00:00"/>
    <d v="2022-04-20T00:00:00"/>
    <n v="7"/>
    <x v="85"/>
    <n v="1830.48"/>
    <n v="1389.72"/>
    <n v="0.16"/>
    <n v="70.521600000000007"/>
    <m/>
    <n v="52.76"/>
    <n v="1848.2416000000001"/>
    <n v="1848.24"/>
    <n v="1.6000000000531145E-3"/>
    <x v="1"/>
    <x v="1"/>
    <d v="2022-05-10T00:00:00"/>
    <s v="DEV 1613"/>
    <d v="2022-04-19T00:00:00"/>
  </r>
  <r>
    <n v="87"/>
    <x v="5"/>
    <x v="0"/>
    <s v="abril"/>
    <d v="2022-04-13T00:00:00"/>
    <d v="2022-04-13T00:00:00"/>
    <d v="2022-04-20T00:00:00"/>
    <n v="7"/>
    <x v="86"/>
    <n v="190.72"/>
    <n v="0"/>
    <n v="0"/>
    <n v="0"/>
    <m/>
    <m/>
    <n v="190.72"/>
    <m/>
    <n v="190.72"/>
    <x v="0"/>
    <x v="0"/>
    <m/>
    <m/>
    <m/>
  </r>
  <r>
    <n v="88"/>
    <x v="5"/>
    <x v="0"/>
    <s v="abril"/>
    <d v="2022-04-13T00:00:00"/>
    <d v="2022-04-13T00:00:00"/>
    <d v="2022-04-20T00:00:00"/>
    <n v="7"/>
    <x v="87"/>
    <n v="547.66"/>
    <n v="0"/>
    <n v="0"/>
    <n v="0"/>
    <m/>
    <m/>
    <n v="547.66"/>
    <m/>
    <n v="547.66"/>
    <x v="0"/>
    <x v="0"/>
    <m/>
    <m/>
    <m/>
  </r>
  <r>
    <n v="89"/>
    <x v="4"/>
    <x v="0"/>
    <s v="abril"/>
    <d v="2022-04-14T00:00:00"/>
    <d v="2022-04-14T00:00:00"/>
    <d v="2022-04-21T00:00:00"/>
    <n v="7"/>
    <x v="88"/>
    <n v="120.82"/>
    <n v="99.88"/>
    <n v="0.16"/>
    <n v="3.3503999999999996"/>
    <m/>
    <m/>
    <n v="124.17039999999999"/>
    <m/>
    <n v="124.17039999999999"/>
    <x v="0"/>
    <x v="0"/>
    <m/>
    <m/>
    <m/>
  </r>
  <r>
    <n v="90"/>
    <x v="5"/>
    <x v="0"/>
    <s v="abril"/>
    <d v="2022-04-14T00:00:00"/>
    <d v="2022-04-14T00:00:00"/>
    <d v="2022-04-21T00:00:00"/>
    <n v="7"/>
    <x v="89"/>
    <n v="168"/>
    <n v="0"/>
    <n v="0"/>
    <n v="0"/>
    <m/>
    <m/>
    <n v="168"/>
    <m/>
    <n v="168"/>
    <x v="0"/>
    <x v="0"/>
    <m/>
    <m/>
    <m/>
  </r>
  <r>
    <n v="91"/>
    <x v="4"/>
    <x v="0"/>
    <s v="abril"/>
    <d v="2022-04-14T00:00:00"/>
    <d v="2022-04-14T00:00:00"/>
    <d v="2022-04-21T00:00:00"/>
    <n v="7"/>
    <x v="90"/>
    <n v="168"/>
    <n v="0"/>
    <n v="0"/>
    <n v="0"/>
    <m/>
    <m/>
    <n v="168"/>
    <m/>
    <n v="168"/>
    <x v="0"/>
    <x v="0"/>
    <m/>
    <m/>
    <m/>
  </r>
  <r>
    <n v="92"/>
    <x v="3"/>
    <x v="0"/>
    <s v="abril"/>
    <d v="2022-04-16T00:00:00"/>
    <d v="2022-04-16T00:00:00"/>
    <d v="2022-04-23T00:00:00"/>
    <n v="7"/>
    <x v="91"/>
    <n v="549.6"/>
    <n v="0"/>
    <n v="0"/>
    <n v="0"/>
    <m/>
    <m/>
    <n v="549.6"/>
    <n v="549.6"/>
    <n v="0"/>
    <x v="1"/>
    <x v="4"/>
    <d v="2022-05-12T00:00:00"/>
    <m/>
    <m/>
  </r>
  <r>
    <n v="93"/>
    <x v="1"/>
    <x v="1"/>
    <s v="abril"/>
    <d v="2022-04-02T00:00:00"/>
    <d v="2022-04-02T00:00:00"/>
    <d v="2022-04-09T00:00:00"/>
    <n v="7"/>
    <x v="92"/>
    <n v="16.440000000000001"/>
    <n v="9.82"/>
    <n v="0.16"/>
    <n v="1.0592000000000001"/>
    <m/>
    <m/>
    <n v="17.499200000000002"/>
    <n v="17.5"/>
    <n v="-7.9999999999813554E-4"/>
    <x v="1"/>
    <x v="0"/>
    <m/>
    <m/>
    <m/>
  </r>
  <r>
    <n v="94"/>
    <x v="3"/>
    <x v="0"/>
    <s v="abril"/>
    <d v="2022-04-09T00:00:00"/>
    <d v="2022-04-09T00:00:00"/>
    <d v="2022-04-16T00:00:00"/>
    <n v="7"/>
    <x v="93"/>
    <n v="278.16000000000003"/>
    <n v="0"/>
    <n v="0"/>
    <n v="0"/>
    <m/>
    <m/>
    <n v="278.16000000000003"/>
    <m/>
    <n v="278.16000000000003"/>
    <x v="0"/>
    <x v="0"/>
    <m/>
    <m/>
    <m/>
  </r>
  <r>
    <n v="95"/>
    <x v="2"/>
    <x v="0"/>
    <s v="abril"/>
    <d v="2022-04-09T00:00:00"/>
    <d v="2022-04-09T00:00:00"/>
    <d v="2022-04-16T00:00:00"/>
    <n v="7"/>
    <x v="94"/>
    <n v="1606.75"/>
    <n v="934.75"/>
    <n v="0.16"/>
    <n v="107.52"/>
    <m/>
    <m/>
    <n v="1714.27"/>
    <n v="1714.27"/>
    <n v="0"/>
    <x v="1"/>
    <x v="1"/>
    <d v="2022-05-10T00:00:00"/>
    <m/>
    <m/>
  </r>
  <r>
    <n v="96"/>
    <x v="2"/>
    <x v="0"/>
    <s v="abril"/>
    <d v="2022-04-08T00:00:00"/>
    <d v="2022-04-08T00:00:00"/>
    <d v="2022-04-15T00:00:00"/>
    <n v="7"/>
    <x v="95"/>
    <n v="1174.98"/>
    <n v="821.01"/>
    <n v="0.16"/>
    <n v="56.635200000000005"/>
    <m/>
    <m/>
    <n v="1231.6152"/>
    <n v="1231.6199999999999"/>
    <n v="-4.7999999999319698E-3"/>
    <x v="1"/>
    <x v="1"/>
    <d v="2022-05-10T00:00:00"/>
    <m/>
    <m/>
  </r>
  <r>
    <n v="97"/>
    <x v="7"/>
    <x v="0"/>
    <s v="abril"/>
    <d v="2022-04-08T00:00:00"/>
    <d v="2022-04-08T00:00:00"/>
    <d v="2022-04-15T00:00:00"/>
    <n v="7"/>
    <x v="96"/>
    <n v="1891.2"/>
    <n v="0"/>
    <n v="0"/>
    <n v="0"/>
    <m/>
    <m/>
    <n v="1891.2"/>
    <n v="1891.2"/>
    <n v="0"/>
    <x v="1"/>
    <x v="6"/>
    <d v="2022-05-09T00:00:00"/>
    <m/>
    <m/>
  </r>
  <r>
    <n v="98"/>
    <x v="7"/>
    <x v="0"/>
    <s v="abril"/>
    <d v="2022-04-09T00:00:00"/>
    <d v="2022-04-09T00:00:00"/>
    <d v="2022-04-16T00:00:00"/>
    <n v="7"/>
    <x v="97"/>
    <n v="861.27"/>
    <n v="735"/>
    <n v="0.16"/>
    <n v="20.203199999999999"/>
    <m/>
    <m/>
    <n v="881.47320000000002"/>
    <n v="881.47"/>
    <n v="3.1999999999925421E-3"/>
    <x v="1"/>
    <x v="6"/>
    <d v="2022-05-09T00:00:00"/>
    <m/>
    <m/>
  </r>
  <r>
    <n v="99"/>
    <x v="5"/>
    <x v="0"/>
    <s v="abril"/>
    <d v="2022-04-11T00:00:00"/>
    <d v="2022-04-11T00:00:00"/>
    <d v="2022-04-18T00:00:00"/>
    <n v="7"/>
    <x v="98"/>
    <n v="26.4"/>
    <n v="0"/>
    <n v="0.16"/>
    <n v="4.2240000000000002"/>
    <m/>
    <m/>
    <n v="30.623999999999999"/>
    <m/>
    <n v="30.623999999999999"/>
    <x v="0"/>
    <x v="0"/>
    <m/>
    <m/>
    <m/>
  </r>
  <r>
    <n v="100"/>
    <x v="5"/>
    <x v="0"/>
    <s v="abril"/>
    <d v="2022-04-08T00:00:00"/>
    <d v="2022-04-08T00:00:00"/>
    <d v="2022-04-15T00:00:00"/>
    <n v="7"/>
    <x v="99"/>
    <n v="516.83000000000004"/>
    <n v="0"/>
    <n v="0"/>
    <n v="0"/>
    <m/>
    <m/>
    <n v="516.83000000000004"/>
    <m/>
    <n v="516.83000000000004"/>
    <x v="0"/>
    <x v="0"/>
    <m/>
    <m/>
    <m/>
  </r>
  <r>
    <n v="101"/>
    <x v="8"/>
    <x v="0"/>
    <s v="abril"/>
    <d v="2022-04-09T00:00:00"/>
    <d v="2022-04-09T00:00:00"/>
    <d v="2022-04-16T00:00:00"/>
    <n v="7"/>
    <x v="100"/>
    <n v="0.31"/>
    <n v="0"/>
    <n v="0"/>
    <n v="0"/>
    <m/>
    <m/>
    <n v="0.31"/>
    <m/>
    <n v="0.31"/>
    <x v="0"/>
    <x v="0"/>
    <m/>
    <m/>
    <m/>
  </r>
  <r>
    <n v="102"/>
    <x v="4"/>
    <x v="0"/>
    <s v="abril"/>
    <d v="2022-04-11T00:00:00"/>
    <d v="2022-04-11T00:00:00"/>
    <d v="2022-04-18T00:00:00"/>
    <n v="7"/>
    <x v="101"/>
    <n v="475.2"/>
    <n v="0"/>
    <n v="0"/>
    <n v="0"/>
    <m/>
    <m/>
    <n v="475.2"/>
    <m/>
    <n v="475.2"/>
    <x v="0"/>
    <x v="0"/>
    <m/>
    <m/>
    <m/>
  </r>
  <r>
    <n v="103"/>
    <x v="0"/>
    <x v="0"/>
    <s v="abril"/>
    <d v="2022-04-11T00:00:00"/>
    <d v="2022-04-11T00:00:00"/>
    <d v="2022-04-18T00:00:00"/>
    <n v="7"/>
    <x v="102"/>
    <n v="1486.02"/>
    <n v="1383.66"/>
    <n v="0.16"/>
    <n v="16.377599999999983"/>
    <m/>
    <m/>
    <n v="1502.3976"/>
    <m/>
    <n v="1502.3976"/>
    <x v="0"/>
    <x v="0"/>
    <m/>
    <m/>
    <m/>
  </r>
  <r>
    <n v="104"/>
    <x v="0"/>
    <x v="0"/>
    <s v="abril"/>
    <d v="2022-04-11T00:00:00"/>
    <d v="2022-04-11T00:00:00"/>
    <d v="2022-04-18T00:00:00"/>
    <n v="7"/>
    <x v="103"/>
    <n v="837.8"/>
    <n v="694.04"/>
    <n v="0.16"/>
    <n v="23.0016"/>
    <m/>
    <m/>
    <n v="860.80160000000001"/>
    <m/>
    <n v="860.80160000000001"/>
    <x v="0"/>
    <x v="0"/>
    <m/>
    <m/>
    <m/>
  </r>
  <r>
    <n v="105"/>
    <x v="0"/>
    <x v="0"/>
    <s v="abril"/>
    <d v="2022-04-11T00:00:00"/>
    <d v="2022-04-11T00:00:00"/>
    <d v="2022-04-18T00:00:00"/>
    <n v="7"/>
    <x v="104"/>
    <n v="66.7"/>
    <n v="35.18"/>
    <n v="0.16"/>
    <n v="5.0432000000000006"/>
    <m/>
    <m/>
    <n v="71.743200000000002"/>
    <m/>
    <n v="71.743200000000002"/>
    <x v="0"/>
    <x v="0"/>
    <m/>
    <m/>
    <m/>
  </r>
  <r>
    <n v="106"/>
    <x v="4"/>
    <x v="1"/>
    <s v="abril"/>
    <d v="2022-04-16T00:00:00"/>
    <d v="2022-04-16T00:00:00"/>
    <d v="2022-04-23T00:00:00"/>
    <n v="7"/>
    <x v="105"/>
    <n v="31.3"/>
    <n v="0"/>
    <n v="0.16"/>
    <n v="5.008"/>
    <m/>
    <m/>
    <n v="36.308"/>
    <m/>
    <n v="36.308"/>
    <x v="0"/>
    <x v="0"/>
    <m/>
    <m/>
    <m/>
  </r>
  <r>
    <n v="107"/>
    <x v="4"/>
    <x v="1"/>
    <s v="abril"/>
    <d v="2022-04-17T00:00:00"/>
    <d v="2022-04-17T00:00:00"/>
    <d v="2022-04-24T00:00:00"/>
    <n v="7"/>
    <x v="106"/>
    <n v="156.22999999999999"/>
    <n v="88.8"/>
    <n v="0.16"/>
    <n v="10.788799999999998"/>
    <m/>
    <m/>
    <n v="167.0188"/>
    <m/>
    <n v="167.0188"/>
    <x v="0"/>
    <x v="0"/>
    <m/>
    <m/>
    <m/>
  </r>
  <r>
    <n v="108"/>
    <x v="4"/>
    <x v="1"/>
    <s v="abril"/>
    <d v="2022-04-15T00:00:00"/>
    <d v="2022-04-15T00:00:00"/>
    <d v="2022-04-22T00:00:00"/>
    <n v="7"/>
    <x v="107"/>
    <n v="116.42"/>
    <n v="29.6"/>
    <n v="0.16"/>
    <n v="13.8912"/>
    <m/>
    <m/>
    <n v="130.31120000000001"/>
    <m/>
    <n v="130.31120000000001"/>
    <x v="0"/>
    <x v="0"/>
    <m/>
    <m/>
    <m/>
  </r>
  <r>
    <n v="109"/>
    <x v="4"/>
    <x v="1"/>
    <s v="abril"/>
    <d v="2022-04-14T00:00:00"/>
    <d v="2022-04-14T00:00:00"/>
    <d v="2022-04-21T00:00:00"/>
    <n v="7"/>
    <x v="108"/>
    <n v="142.49"/>
    <n v="74"/>
    <n v="0.16"/>
    <n v="10.958400000000001"/>
    <m/>
    <m/>
    <n v="153.44840000000002"/>
    <m/>
    <n v="153.44840000000002"/>
    <x v="0"/>
    <x v="0"/>
    <m/>
    <m/>
    <m/>
  </r>
  <r>
    <n v="110"/>
    <x v="4"/>
    <x v="1"/>
    <s v="abril"/>
    <d v="2022-04-08T00:00:00"/>
    <d v="2022-04-08T00:00:00"/>
    <d v="2022-04-15T00:00:00"/>
    <n v="7"/>
    <x v="109"/>
    <n v="1033.92"/>
    <n v="0"/>
    <n v="0"/>
    <n v="0"/>
    <m/>
    <m/>
    <n v="1033.92"/>
    <m/>
    <n v="1033.92"/>
    <x v="0"/>
    <x v="0"/>
    <m/>
    <m/>
    <m/>
  </r>
  <r>
    <n v="111"/>
    <x v="3"/>
    <x v="1"/>
    <s v="abril"/>
    <d v="2022-04-14T00:00:00"/>
    <d v="2022-04-14T00:00:00"/>
    <d v="2022-04-21T00:00:00"/>
    <n v="7"/>
    <x v="110"/>
    <n v="183.79"/>
    <n v="88.8"/>
    <n v="0.16"/>
    <n v="15.198399999999999"/>
    <m/>
    <m/>
    <n v="198.98839999999998"/>
    <m/>
    <n v="198.98839999999998"/>
    <x v="0"/>
    <x v="0"/>
    <m/>
    <m/>
    <m/>
  </r>
  <r>
    <n v="112"/>
    <x v="3"/>
    <x v="1"/>
    <s v="abril"/>
    <d v="2022-04-14T00:00:00"/>
    <d v="2022-04-14T00:00:00"/>
    <d v="2022-04-21T00:00:00"/>
    <n v="7"/>
    <x v="111"/>
    <n v="147.78"/>
    <n v="0"/>
    <n v="0.16"/>
    <n v="23.6448"/>
    <m/>
    <m/>
    <n v="171.4248"/>
    <m/>
    <n v="171.4248"/>
    <x v="0"/>
    <x v="0"/>
    <m/>
    <m/>
    <m/>
  </r>
  <r>
    <n v="113"/>
    <x v="3"/>
    <x v="1"/>
    <s v="abril"/>
    <d v="2022-04-18T00:00:00"/>
    <d v="2022-04-18T00:00:00"/>
    <d v="2022-04-25T00:00:00"/>
    <n v="7"/>
    <x v="112"/>
    <n v="41.14"/>
    <n v="10.6"/>
    <n v="0.16"/>
    <n v="4.8864000000000001"/>
    <m/>
    <m/>
    <n v="46.026400000000002"/>
    <n v="46.03"/>
    <n v="-3.5999999999987153E-3"/>
    <x v="1"/>
    <x v="8"/>
    <m/>
    <m/>
    <m/>
  </r>
  <r>
    <n v="114"/>
    <x v="2"/>
    <x v="1"/>
    <s v="abril"/>
    <d v="2022-04-14T00:00:00"/>
    <d v="2022-04-14T00:00:00"/>
    <d v="2022-04-21T00:00:00"/>
    <n v="7"/>
    <x v="113"/>
    <n v="216.54"/>
    <n v="0"/>
    <n v="0.16"/>
    <n v="34.6464"/>
    <m/>
    <m/>
    <n v="251.18639999999999"/>
    <n v="251.19"/>
    <n v="-3.6000000000058208E-3"/>
    <x v="1"/>
    <x v="6"/>
    <d v="2022-05-10T00:00:00"/>
    <m/>
    <m/>
  </r>
  <r>
    <n v="115"/>
    <x v="2"/>
    <x v="1"/>
    <s v="abril"/>
    <d v="2022-04-14T00:00:00"/>
    <d v="2022-04-14T00:00:00"/>
    <d v="2022-04-21T00:00:00"/>
    <n v="7"/>
    <x v="114"/>
    <n v="85.22"/>
    <n v="4.75"/>
    <n v="0.16"/>
    <n v="12.8752"/>
    <m/>
    <m/>
    <n v="98.095200000000006"/>
    <n v="98.1"/>
    <n v="-4.7999999999888132E-3"/>
    <x v="1"/>
    <x v="6"/>
    <d v="2022-05-10T00:00:00"/>
    <m/>
    <m/>
  </r>
  <r>
    <n v="116"/>
    <x v="0"/>
    <x v="1"/>
    <s v="abril"/>
    <d v="2022-04-17T00:00:00"/>
    <d v="2022-04-17T00:00:00"/>
    <d v="2022-04-24T00:00:00"/>
    <n v="7"/>
    <x v="115"/>
    <n v="120.64"/>
    <n v="59.2"/>
    <n v="0.16"/>
    <n v="9.8303999999999991"/>
    <m/>
    <m/>
    <n v="130.47040000000001"/>
    <m/>
    <n v="130.47040000000001"/>
    <x v="0"/>
    <x v="0"/>
    <m/>
    <m/>
    <m/>
  </r>
  <r>
    <n v="117"/>
    <x v="3"/>
    <x v="1"/>
    <s v="abril"/>
    <d v="2022-04-16T00:00:00"/>
    <d v="2022-04-16T00:00:00"/>
    <d v="2022-04-23T00:00:00"/>
    <n v="7"/>
    <x v="116"/>
    <n v="179.95"/>
    <n v="158.6"/>
    <n v="0.16"/>
    <n v="3.415999999999999"/>
    <m/>
    <m/>
    <n v="183.36599999999999"/>
    <n v="98.1"/>
    <n v="85.265999999999991"/>
    <x v="0"/>
    <x v="11"/>
    <m/>
    <m/>
    <m/>
  </r>
  <r>
    <n v="118"/>
    <x v="2"/>
    <x v="1"/>
    <s v="abril"/>
    <d v="2022-04-16T00:00:00"/>
    <d v="2022-04-16T00:00:00"/>
    <d v="2022-04-23T00:00:00"/>
    <n v="7"/>
    <x v="117"/>
    <n v="38.76"/>
    <n v="0"/>
    <n v="0.16"/>
    <n v="6.2016"/>
    <m/>
    <n v="1.8"/>
    <n v="43.1616"/>
    <n v="43.16"/>
    <n v="1.6000000000033765E-3"/>
    <x v="1"/>
    <x v="6"/>
    <d v="2022-05-10T00:00:00"/>
    <s v="DEV 1612"/>
    <d v="2022-04-16T00:00:00"/>
  </r>
  <r>
    <n v="119"/>
    <x v="0"/>
    <x v="1"/>
    <s v="abril"/>
    <d v="2022-04-16T00:00:00"/>
    <d v="2022-04-16T00:00:00"/>
    <d v="2022-04-23T00:00:00"/>
    <n v="7"/>
    <x v="118"/>
    <n v="35.5"/>
    <n v="0"/>
    <n v="0.16"/>
    <n v="5.68"/>
    <m/>
    <m/>
    <n v="41.18"/>
    <m/>
    <n v="41.18"/>
    <x v="0"/>
    <x v="0"/>
    <m/>
    <m/>
    <m/>
  </r>
  <r>
    <n v="120"/>
    <x v="5"/>
    <x v="1"/>
    <s v="abril"/>
    <d v="2022-04-16T00:00:00"/>
    <d v="2022-04-16T00:00:00"/>
    <d v="2022-04-23T00:00:00"/>
    <n v="7"/>
    <x v="119"/>
    <n v="37.6"/>
    <n v="0"/>
    <n v="0.16"/>
    <n v="6.016"/>
    <m/>
    <m/>
    <n v="43.616"/>
    <m/>
    <n v="43.616"/>
    <x v="0"/>
    <x v="0"/>
    <m/>
    <m/>
    <m/>
  </r>
  <r>
    <n v="121"/>
    <x v="5"/>
    <x v="1"/>
    <s v="abril"/>
    <d v="2022-04-14T00:00:00"/>
    <d v="2022-04-14T00:00:00"/>
    <d v="2022-04-21T00:00:00"/>
    <n v="7"/>
    <x v="120"/>
    <n v="127.74"/>
    <n v="0"/>
    <n v="0.16"/>
    <n v="20.438399999999998"/>
    <m/>
    <m/>
    <n v="148.17839999999998"/>
    <m/>
    <n v="148.17839999999998"/>
    <x v="0"/>
    <x v="0"/>
    <m/>
    <m/>
    <m/>
  </r>
  <r>
    <n v="122"/>
    <x v="5"/>
    <x v="1"/>
    <s v="abril"/>
    <d v="2022-04-14T00:00:00"/>
    <d v="2022-04-14T00:00:00"/>
    <d v="2022-04-21T00:00:00"/>
    <n v="7"/>
    <x v="121"/>
    <n v="321.27999999999997"/>
    <n v="73.989999999999995"/>
    <n v="0.16"/>
    <n v="39.566399999999994"/>
    <m/>
    <m/>
    <n v="360.84639999999996"/>
    <m/>
    <n v="360.84639999999996"/>
    <x v="0"/>
    <x v="0"/>
    <m/>
    <m/>
    <m/>
  </r>
  <r>
    <n v="123"/>
    <x v="5"/>
    <x v="1"/>
    <s v="abril"/>
    <d v="2022-04-14T00:00:00"/>
    <d v="2022-04-14T00:00:00"/>
    <d v="2022-04-21T00:00:00"/>
    <n v="7"/>
    <x v="122"/>
    <n v="81.260000000000005"/>
    <n v="9.1199999999999992"/>
    <n v="0.16"/>
    <n v="11.542400000000001"/>
    <m/>
    <m/>
    <n v="92.802400000000006"/>
    <m/>
    <n v="92.802400000000006"/>
    <x v="0"/>
    <x v="0"/>
    <m/>
    <m/>
    <m/>
  </r>
  <r>
    <n v="124"/>
    <x v="5"/>
    <x v="1"/>
    <s v="abril"/>
    <d v="2022-04-14T00:00:00"/>
    <d v="2022-04-14T00:00:00"/>
    <d v="2022-04-21T00:00:00"/>
    <n v="7"/>
    <x v="123"/>
    <n v="26.36"/>
    <n v="0"/>
    <n v="0.16"/>
    <n v="4.2176"/>
    <m/>
    <m/>
    <n v="30.5776"/>
    <m/>
    <n v="30.5776"/>
    <x v="0"/>
    <x v="0"/>
    <m/>
    <m/>
    <m/>
  </r>
  <r>
    <n v="125"/>
    <x v="6"/>
    <x v="1"/>
    <s v="abril"/>
    <d v="2022-04-14T00:00:00"/>
    <d v="2022-04-14T00:00:00"/>
    <d v="2022-04-21T00:00:00"/>
    <n v="7"/>
    <x v="124"/>
    <n v="19.16"/>
    <n v="10.9"/>
    <n v="0.16"/>
    <n v="1.3215999999999999"/>
    <m/>
    <m/>
    <n v="20.4816"/>
    <m/>
    <n v="20.4816"/>
    <x v="0"/>
    <x v="0"/>
    <m/>
    <m/>
    <m/>
  </r>
  <r>
    <n v="126"/>
    <x v="0"/>
    <x v="1"/>
    <s v="abril"/>
    <d v="2022-04-14T00:00:00"/>
    <d v="2022-04-14T00:00:00"/>
    <d v="2022-04-21T00:00:00"/>
    <n v="7"/>
    <x v="125"/>
    <n v="30.96"/>
    <n v="0"/>
    <n v="0.16"/>
    <n v="4.9536000000000007"/>
    <m/>
    <m/>
    <n v="35.913600000000002"/>
    <m/>
    <n v="35.913600000000002"/>
    <x v="0"/>
    <x v="0"/>
    <m/>
    <m/>
    <m/>
  </r>
  <r>
    <n v="127"/>
    <x v="0"/>
    <x v="1"/>
    <s v="abril"/>
    <d v="2022-04-14T00:00:00"/>
    <d v="2022-04-14T00:00:00"/>
    <d v="2022-04-21T00:00:00"/>
    <n v="7"/>
    <x v="126"/>
    <n v="37.67"/>
    <n v="0"/>
    <n v="0.16"/>
    <n v="6.0272000000000006"/>
    <m/>
    <m/>
    <n v="43.697200000000002"/>
    <m/>
    <n v="43.697200000000002"/>
    <x v="0"/>
    <x v="0"/>
    <m/>
    <m/>
    <m/>
  </r>
  <r>
    <n v="128"/>
    <x v="0"/>
    <x v="1"/>
    <s v="abril"/>
    <d v="2022-04-15T00:00:00"/>
    <d v="2022-04-15T00:00:00"/>
    <d v="2022-04-22T00:00:00"/>
    <n v="7"/>
    <x v="127"/>
    <n v="39.54"/>
    <n v="0"/>
    <n v="0.16"/>
    <n v="6.3263999999999996"/>
    <m/>
    <m/>
    <n v="45.866399999999999"/>
    <m/>
    <n v="45.866399999999999"/>
    <x v="0"/>
    <x v="0"/>
    <m/>
    <m/>
    <m/>
  </r>
  <r>
    <n v="129"/>
    <x v="3"/>
    <x v="1"/>
    <s v="abril"/>
    <d v="2022-04-15T00:00:00"/>
    <d v="2022-04-15T00:00:00"/>
    <d v="2022-04-22T00:00:00"/>
    <n v="7"/>
    <x v="128"/>
    <n v="117.92"/>
    <n v="57.72"/>
    <n v="0.16"/>
    <n v="9.6320000000000014"/>
    <m/>
    <n v="0.13"/>
    <n v="127.42200000000001"/>
    <m/>
    <n v="127.42200000000001"/>
    <x v="0"/>
    <x v="0"/>
    <m/>
    <s v="DEV 419"/>
    <d v="2022-04-16T00:00:00"/>
  </r>
  <r>
    <n v="130"/>
    <x v="0"/>
    <x v="1"/>
    <s v="abril"/>
    <d v="2022-04-15T00:00:00"/>
    <d v="2022-04-15T00:00:00"/>
    <d v="2022-04-22T00:00:00"/>
    <n v="7"/>
    <x v="129"/>
    <n v="57.79"/>
    <n v="29.57"/>
    <n v="0.16"/>
    <n v="4.5152000000000001"/>
    <m/>
    <m/>
    <n v="62.305199999999999"/>
    <m/>
    <n v="62.305199999999999"/>
    <x v="0"/>
    <x v="0"/>
    <m/>
    <m/>
    <m/>
  </r>
  <r>
    <n v="131"/>
    <x v="5"/>
    <x v="0"/>
    <s v="abril"/>
    <d v="2022-04-12T00:00:00"/>
    <d v="2022-04-12T00:00:00"/>
    <d v="2022-04-19T00:00:00"/>
    <n v="7"/>
    <x v="130"/>
    <n v="4541.63"/>
    <n v="0"/>
    <n v="0.16"/>
    <n v="2.88"/>
    <m/>
    <m/>
    <n v="4544.51"/>
    <m/>
    <n v="4544.51"/>
    <x v="0"/>
    <x v="0"/>
    <m/>
    <m/>
    <m/>
  </r>
  <r>
    <n v="132"/>
    <x v="2"/>
    <x v="0"/>
    <s v="abril"/>
    <d v="2022-04-07T00:00:00"/>
    <d v="2022-04-07T00:00:00"/>
    <d v="2022-04-14T00:00:00"/>
    <n v="7"/>
    <x v="131"/>
    <n v="1053.49"/>
    <n v="0"/>
    <n v="0"/>
    <n v="0"/>
    <m/>
    <n v="67.330000000000013"/>
    <n v="986.16"/>
    <n v="986.16"/>
    <n v="0"/>
    <x v="1"/>
    <x v="1"/>
    <d v="2022-05-10T00:00:00"/>
    <s v="DEV 1599; DEV 1605"/>
    <s v="8/4/2022; 9/4/2022"/>
  </r>
  <r>
    <n v="133"/>
    <x v="5"/>
    <x v="1"/>
    <s v="abril"/>
    <d v="2022-04-16T00:00:00"/>
    <d v="2022-04-16T00:00:00"/>
    <d v="2022-04-23T00:00:00"/>
    <n v="7"/>
    <x v="132"/>
    <n v="1075"/>
    <n v="0"/>
    <n v="0"/>
    <n v="0"/>
    <m/>
    <m/>
    <n v="1075"/>
    <m/>
    <n v="1075"/>
    <x v="0"/>
    <x v="0"/>
    <m/>
    <m/>
    <m/>
  </r>
  <r>
    <n v="134"/>
    <x v="5"/>
    <x v="1"/>
    <s v="abril"/>
    <d v="2022-04-12T00:00:00"/>
    <d v="2022-04-12T00:00:00"/>
    <d v="2022-04-19T00:00:00"/>
    <n v="7"/>
    <x v="133"/>
    <n v="576"/>
    <n v="0"/>
    <n v="0"/>
    <n v="0"/>
    <m/>
    <m/>
    <n v="576"/>
    <m/>
    <n v="576"/>
    <x v="0"/>
    <x v="0"/>
    <m/>
    <m/>
    <m/>
  </r>
  <r>
    <n v="135"/>
    <x v="3"/>
    <x v="0"/>
    <s v="abril"/>
    <d v="2022-04-11T00:00:00"/>
    <d v="2022-04-11T00:00:00"/>
    <d v="2022-04-18T00:00:00"/>
    <n v="7"/>
    <x v="134"/>
    <n v="713.87"/>
    <n v="0"/>
    <n v="0.16"/>
    <n v="40.26"/>
    <m/>
    <m/>
    <n v="754.13"/>
    <n v="754.13"/>
    <n v="0"/>
    <x v="1"/>
    <x v="8"/>
    <m/>
    <m/>
    <m/>
  </r>
  <r>
    <n v="136"/>
    <x v="3"/>
    <x v="0"/>
    <s v="abril"/>
    <d v="2022-04-11T00:00:00"/>
    <d v="2022-04-11T00:00:00"/>
    <d v="2022-04-18T00:00:00"/>
    <n v="7"/>
    <x v="135"/>
    <n v="237.78"/>
    <n v="0"/>
    <n v="0"/>
    <n v="0"/>
    <m/>
    <m/>
    <n v="237.78"/>
    <n v="237.78"/>
    <n v="0"/>
    <x v="1"/>
    <x v="8"/>
    <m/>
    <m/>
    <m/>
  </r>
  <r>
    <n v="137"/>
    <x v="0"/>
    <x v="0"/>
    <s v="abril"/>
    <d v="2022-04-08T00:00:00"/>
    <d v="2022-04-08T00:00:00"/>
    <d v="2022-04-15T00:00:00"/>
    <n v="7"/>
    <x v="136"/>
    <n v="3986.82"/>
    <n v="0"/>
    <n v="0"/>
    <n v="0"/>
    <m/>
    <m/>
    <n v="3986.82"/>
    <m/>
    <n v="3986.82"/>
    <x v="0"/>
    <x v="0"/>
    <m/>
    <m/>
    <m/>
  </r>
  <r>
    <n v="138"/>
    <x v="7"/>
    <x v="0"/>
    <s v="abril"/>
    <d v="2022-04-16T00:00:00"/>
    <d v="2022-04-16T00:00:00"/>
    <d v="2022-04-23T00:00:00"/>
    <n v="7"/>
    <x v="137"/>
    <n v="549.6"/>
    <n v="0"/>
    <n v="0"/>
    <n v="0"/>
    <m/>
    <m/>
    <n v="549.6"/>
    <n v="549.6"/>
    <n v="0"/>
    <x v="1"/>
    <x v="6"/>
    <d v="2022-05-09T00:00:00"/>
    <m/>
    <m/>
  </r>
  <r>
    <n v="139"/>
    <x v="7"/>
    <x v="0"/>
    <s v="abril"/>
    <d v="2022-04-16T00:00:00"/>
    <d v="2022-04-16T00:00:00"/>
    <d v="2022-04-23T00:00:00"/>
    <n v="7"/>
    <x v="138"/>
    <n v="526.79999999999995"/>
    <n v="0"/>
    <n v="0"/>
    <n v="0"/>
    <m/>
    <m/>
    <n v="526.79999999999995"/>
    <n v="526.79999999999995"/>
    <n v="0"/>
    <x v="1"/>
    <x v="6"/>
    <d v="2022-05-09T00:00:00"/>
    <m/>
    <m/>
  </r>
  <r>
    <n v="140"/>
    <x v="3"/>
    <x v="0"/>
    <s v="abril"/>
    <d v="2022-04-16T00:00:00"/>
    <d v="2022-04-16T00:00:00"/>
    <d v="2022-04-23T00:00:00"/>
    <n v="7"/>
    <x v="139"/>
    <n v="201.19"/>
    <n v="0"/>
    <n v="0"/>
    <n v="0"/>
    <m/>
    <m/>
    <n v="201.19"/>
    <m/>
    <n v="201.19"/>
    <x v="0"/>
    <x v="0"/>
    <m/>
    <m/>
    <m/>
  </r>
  <r>
    <n v="141"/>
    <x v="7"/>
    <x v="0"/>
    <s v="abril"/>
    <d v="2022-04-16T00:00:00"/>
    <d v="2022-04-16T00:00:00"/>
    <d v="2022-04-23T00:00:00"/>
    <n v="7"/>
    <x v="140"/>
    <n v="1122.48"/>
    <n v="1060.08"/>
    <n v="0.16"/>
    <n v="9.9840000000000142"/>
    <m/>
    <m/>
    <n v="1132.4639999999999"/>
    <n v="1132.46"/>
    <n v="3.9999999999054126E-3"/>
    <x v="1"/>
    <x v="6"/>
    <d v="2022-05-09T00:00:00"/>
    <m/>
    <m/>
  </r>
  <r>
    <n v="142"/>
    <x v="6"/>
    <x v="0"/>
    <s v="abril"/>
    <d v="2022-04-18T00:00:00"/>
    <d v="2022-04-18T00:00:00"/>
    <d v="2022-04-25T00:00:00"/>
    <n v="7"/>
    <x v="141"/>
    <n v="358.77"/>
    <n v="295.32"/>
    <n v="0.16"/>
    <n v="10.151999999999999"/>
    <m/>
    <m/>
    <n v="368.92199999999997"/>
    <m/>
    <n v="368.92199999999997"/>
    <x v="0"/>
    <x v="0"/>
    <m/>
    <m/>
    <m/>
  </r>
  <r>
    <n v="143"/>
    <x v="6"/>
    <x v="0"/>
    <s v="abril"/>
    <d v="2022-04-18T00:00:00"/>
    <d v="2022-04-18T00:00:00"/>
    <d v="2022-04-25T00:00:00"/>
    <n v="7"/>
    <x v="142"/>
    <n v="19.2"/>
    <n v="0"/>
    <n v="0.16"/>
    <n v="3.0720000000000001"/>
    <m/>
    <m/>
    <n v="22.271999999999998"/>
    <m/>
    <n v="22.271999999999998"/>
    <x v="0"/>
    <x v="0"/>
    <m/>
    <m/>
    <m/>
  </r>
  <r>
    <n v="144"/>
    <x v="6"/>
    <x v="0"/>
    <s v="abril"/>
    <d v="2022-04-18T00:00:00"/>
    <d v="2022-04-18T00:00:00"/>
    <d v="2022-04-25T00:00:00"/>
    <n v="7"/>
    <x v="143"/>
    <n v="657.42"/>
    <n v="0"/>
    <n v="0"/>
    <n v="0"/>
    <m/>
    <m/>
    <n v="657.42"/>
    <m/>
    <n v="657.42"/>
    <x v="0"/>
    <x v="0"/>
    <m/>
    <m/>
    <m/>
  </r>
  <r>
    <n v="145"/>
    <x v="0"/>
    <x v="0"/>
    <s v="abril"/>
    <d v="2022-04-16T00:00:00"/>
    <d v="2022-04-16T00:00:00"/>
    <d v="2022-04-23T00:00:00"/>
    <n v="7"/>
    <x v="144"/>
    <n v="1177.83"/>
    <n v="710.07"/>
    <n v="0.16"/>
    <n v="74.841599999999985"/>
    <m/>
    <m/>
    <n v="1252.6715999999999"/>
    <m/>
    <n v="1252.6715999999999"/>
    <x v="0"/>
    <x v="0"/>
    <m/>
    <m/>
    <m/>
  </r>
  <r>
    <n v="146"/>
    <x v="0"/>
    <x v="0"/>
    <s v="abril"/>
    <d v="2022-04-16T00:00:00"/>
    <d v="2022-04-16T00:00:00"/>
    <d v="2022-04-23T00:00:00"/>
    <n v="7"/>
    <x v="145"/>
    <n v="1166.78"/>
    <n v="1052.19"/>
    <n v="0.16"/>
    <n v="18.334399999999988"/>
    <m/>
    <m/>
    <n v="1185.1143999999999"/>
    <m/>
    <n v="1185.1143999999999"/>
    <x v="0"/>
    <x v="0"/>
    <m/>
    <m/>
    <m/>
  </r>
  <r>
    <n v="147"/>
    <x v="0"/>
    <x v="0"/>
    <s v="abril"/>
    <d v="2022-04-16T00:00:00"/>
    <d v="2022-04-16T00:00:00"/>
    <d v="2022-04-23T00:00:00"/>
    <n v="7"/>
    <x v="146"/>
    <n v="103.6"/>
    <n v="0"/>
    <n v="0"/>
    <n v="0"/>
    <m/>
    <m/>
    <n v="103.6"/>
    <m/>
    <n v="103.6"/>
    <x v="0"/>
    <x v="0"/>
    <m/>
    <m/>
    <m/>
  </r>
  <r>
    <n v="148"/>
    <x v="0"/>
    <x v="0"/>
    <s v="abril"/>
    <d v="2022-04-16T00:00:00"/>
    <d v="2022-04-16T00:00:00"/>
    <d v="2022-04-23T00:00:00"/>
    <n v="7"/>
    <x v="147"/>
    <n v="566.1"/>
    <n v="0"/>
    <n v="0"/>
    <n v="0"/>
    <m/>
    <m/>
    <n v="566.1"/>
    <m/>
    <n v="566.1"/>
    <x v="0"/>
    <x v="0"/>
    <m/>
    <m/>
    <m/>
  </r>
  <r>
    <n v="149"/>
    <x v="1"/>
    <x v="0"/>
    <s v="abril"/>
    <d v="2022-04-18T00:00:00"/>
    <d v="2022-04-18T00:00:00"/>
    <d v="2022-04-25T00:00:00"/>
    <n v="7"/>
    <x v="148"/>
    <n v="20.399999999999999"/>
    <n v="0"/>
    <n v="0"/>
    <n v="0"/>
    <m/>
    <m/>
    <n v="20.399999999999999"/>
    <m/>
    <n v="20.399999999999999"/>
    <x v="0"/>
    <x v="0"/>
    <m/>
    <m/>
    <m/>
  </r>
  <r>
    <n v="150"/>
    <x v="4"/>
    <x v="0"/>
    <s v="abril"/>
    <d v="2022-04-18T00:00:00"/>
    <d v="2022-04-18T00:00:00"/>
    <d v="2022-04-25T00:00:00"/>
    <n v="7"/>
    <x v="149"/>
    <n v="1583.94"/>
    <n v="1305.43"/>
    <n v="0.16"/>
    <n v="44.561599999999999"/>
    <m/>
    <m/>
    <n v="1628.5016000000001"/>
    <m/>
    <n v="1628.5016000000001"/>
    <x v="0"/>
    <x v="0"/>
    <m/>
    <m/>
    <m/>
  </r>
  <r>
    <n v="151"/>
    <x v="1"/>
    <x v="0"/>
    <s v="abril"/>
    <d v="2022-04-18T00:00:00"/>
    <d v="2022-04-18T00:00:00"/>
    <d v="2022-04-25T00:00:00"/>
    <n v="7"/>
    <x v="150"/>
    <n v="87.74"/>
    <n v="0"/>
    <n v="0.16"/>
    <n v="14.038399999999999"/>
    <m/>
    <m/>
    <n v="101.77839999999999"/>
    <m/>
    <n v="101.77839999999999"/>
    <x v="0"/>
    <x v="0"/>
    <m/>
    <m/>
    <m/>
  </r>
  <r>
    <n v="152"/>
    <x v="4"/>
    <x v="0"/>
    <s v="abril"/>
    <d v="2022-04-18T00:00:00"/>
    <d v="2022-04-18T00:00:00"/>
    <d v="2022-04-25T00:00:00"/>
    <n v="7"/>
    <x v="151"/>
    <n v="1265.08"/>
    <n v="1156.3699999999999"/>
    <n v="0.16"/>
    <n v="17.393600000000006"/>
    <m/>
    <n v="1.82"/>
    <n v="1280.6536000000001"/>
    <m/>
    <n v="1280.6536000000001"/>
    <x v="0"/>
    <x v="0"/>
    <m/>
    <s v="dev 165"/>
    <d v="2022-04-18T00:00:00"/>
  </r>
  <r>
    <n v="153"/>
    <x v="4"/>
    <x v="0"/>
    <s v="abril"/>
    <d v="2022-04-18T00:00:00"/>
    <d v="2022-04-18T00:00:00"/>
    <d v="2022-04-25T00:00:00"/>
    <n v="7"/>
    <x v="152"/>
    <n v="858.35"/>
    <n v="485.6"/>
    <n v="0.16"/>
    <n v="59.64"/>
    <m/>
    <m/>
    <n v="917.99"/>
    <m/>
    <n v="917.99"/>
    <x v="0"/>
    <x v="0"/>
    <m/>
    <m/>
    <m/>
  </r>
  <r>
    <n v="154"/>
    <x v="4"/>
    <x v="0"/>
    <s v="abril"/>
    <d v="2022-04-18T00:00:00"/>
    <d v="2022-04-18T00:00:00"/>
    <d v="2022-04-25T00:00:00"/>
    <n v="7"/>
    <x v="153"/>
    <n v="170.12"/>
    <n v="27.8"/>
    <n v="0.16"/>
    <n v="22.7712"/>
    <m/>
    <n v="3.84"/>
    <n v="189.05119999999999"/>
    <m/>
    <n v="189.05119999999999"/>
    <x v="0"/>
    <x v="0"/>
    <m/>
    <s v="DEV 18042022ol"/>
    <d v="2022-04-18T00:00:00"/>
  </r>
  <r>
    <n v="155"/>
    <x v="4"/>
    <x v="0"/>
    <s v="abril"/>
    <d v="2022-04-18T00:00:00"/>
    <d v="2022-04-18T00:00:00"/>
    <d v="2022-04-25T00:00:00"/>
    <n v="7"/>
    <x v="154"/>
    <n v="735.24"/>
    <n v="0"/>
    <n v="0"/>
    <n v="0"/>
    <m/>
    <m/>
    <n v="735.24"/>
    <m/>
    <n v="735.24"/>
    <x v="0"/>
    <x v="0"/>
    <m/>
    <m/>
    <m/>
  </r>
  <r>
    <n v="156"/>
    <x v="4"/>
    <x v="0"/>
    <s v="abril"/>
    <d v="2022-04-18T00:00:00"/>
    <d v="2022-04-18T00:00:00"/>
    <d v="2022-04-25T00:00:00"/>
    <n v="7"/>
    <x v="155"/>
    <n v="626.79"/>
    <n v="615.19000000000005"/>
    <n v="0.16"/>
    <n v="1.8559999999999854"/>
    <m/>
    <m/>
    <n v="628.64599999999996"/>
    <m/>
    <n v="628.64599999999996"/>
    <x v="0"/>
    <x v="0"/>
    <m/>
    <m/>
    <m/>
  </r>
  <r>
    <n v="157"/>
    <x v="0"/>
    <x v="0"/>
    <s v="abril"/>
    <d v="2022-04-18T00:00:00"/>
    <d v="2022-04-18T00:00:00"/>
    <d v="2022-04-25T00:00:00"/>
    <n v="7"/>
    <x v="156"/>
    <n v="1244.5999999999999"/>
    <n v="1154.4000000000001"/>
    <n v="0.16"/>
    <n v="14.431999999999972"/>
    <m/>
    <m/>
    <n v="1259.0319999999999"/>
    <m/>
    <n v="1259.0319999999999"/>
    <x v="0"/>
    <x v="0"/>
    <m/>
    <m/>
    <m/>
  </r>
  <r>
    <n v="158"/>
    <x v="0"/>
    <x v="0"/>
    <s v="abril"/>
    <d v="2022-04-18T00:00:00"/>
    <d v="2022-04-18T00:00:00"/>
    <d v="2022-04-25T00:00:00"/>
    <n v="7"/>
    <x v="157"/>
    <n v="287.32"/>
    <n v="253.68"/>
    <n v="0.16"/>
    <n v="5.3823999999999979"/>
    <m/>
    <m/>
    <n v="292.70240000000001"/>
    <m/>
    <n v="292.70240000000001"/>
    <x v="0"/>
    <x v="0"/>
    <m/>
    <m/>
    <m/>
  </r>
  <r>
    <n v="159"/>
    <x v="0"/>
    <x v="0"/>
    <s v="abril"/>
    <d v="2022-04-18T00:00:00"/>
    <d v="2022-04-18T00:00:00"/>
    <d v="2022-04-25T00:00:00"/>
    <n v="7"/>
    <x v="158"/>
    <n v="831.49"/>
    <n v="732.15"/>
    <n v="0.16"/>
    <n v="15.894400000000006"/>
    <m/>
    <m/>
    <n v="847.38440000000003"/>
    <m/>
    <n v="847.38440000000003"/>
    <x v="0"/>
    <x v="0"/>
    <m/>
    <m/>
    <m/>
  </r>
  <r>
    <n v="160"/>
    <x v="0"/>
    <x v="0"/>
    <s v="abril"/>
    <d v="2022-04-18T00:00:00"/>
    <d v="2022-04-18T00:00:00"/>
    <d v="2022-04-25T00:00:00"/>
    <n v="7"/>
    <x v="159"/>
    <n v="868.08"/>
    <n v="0"/>
    <n v="0"/>
    <n v="0"/>
    <m/>
    <m/>
    <n v="868.08"/>
    <m/>
    <n v="868.08"/>
    <x v="0"/>
    <x v="0"/>
    <m/>
    <m/>
    <m/>
  </r>
  <r>
    <n v="161"/>
    <x v="2"/>
    <x v="0"/>
    <s v="abril"/>
    <d v="2022-04-08T00:00:00"/>
    <d v="2022-04-08T00:00:00"/>
    <d v="2022-04-15T00:00:00"/>
    <n v="7"/>
    <x v="160"/>
    <n v="4105.26"/>
    <n v="0"/>
    <n v="0"/>
    <n v="0"/>
    <m/>
    <n v="1.67"/>
    <n v="4103.59"/>
    <n v="4103.59"/>
    <n v="0"/>
    <x v="1"/>
    <x v="1"/>
    <d v="2022-05-10T00:00:00"/>
    <s v="DEV 1602"/>
    <d v="2022-04-08T00:00:00"/>
  </r>
  <r>
    <n v="162"/>
    <x v="2"/>
    <x v="0"/>
    <s v="abril"/>
    <d v="2022-04-07T00:00:00"/>
    <d v="2022-04-07T00:00:00"/>
    <d v="2022-04-14T00:00:00"/>
    <n v="7"/>
    <x v="161"/>
    <n v="1431.68"/>
    <n v="0"/>
    <n v="0"/>
    <n v="0"/>
    <m/>
    <m/>
    <n v="1431.68"/>
    <n v="1431.68"/>
    <n v="0"/>
    <x v="1"/>
    <x v="1"/>
    <d v="2022-05-10T00:00:00"/>
    <m/>
    <m/>
  </r>
  <r>
    <n v="163"/>
    <x v="3"/>
    <x v="1"/>
    <s v="abril"/>
    <d v="2022-04-07T00:00:00"/>
    <d v="2022-04-07T00:00:00"/>
    <d v="2022-04-14T00:00:00"/>
    <n v="7"/>
    <x v="162"/>
    <n v="219"/>
    <n v="0"/>
    <n v="0"/>
    <n v="0"/>
    <m/>
    <m/>
    <n v="219"/>
    <n v="219"/>
    <n v="0"/>
    <x v="1"/>
    <x v="8"/>
    <m/>
    <m/>
    <m/>
  </r>
  <r>
    <n v="164"/>
    <x v="3"/>
    <x v="1"/>
    <s v="abril"/>
    <d v="2022-04-09T00:00:00"/>
    <d v="2022-04-09T00:00:00"/>
    <d v="2022-04-16T00:00:00"/>
    <n v="7"/>
    <x v="163"/>
    <n v="148"/>
    <n v="0"/>
    <n v="0"/>
    <n v="0"/>
    <m/>
    <m/>
    <n v="148"/>
    <n v="148"/>
    <n v="0"/>
    <x v="1"/>
    <x v="8"/>
    <m/>
    <m/>
    <m/>
  </r>
  <r>
    <n v="165"/>
    <x v="3"/>
    <x v="1"/>
    <s v="abril"/>
    <d v="2022-04-19T00:00:00"/>
    <d v="2022-04-19T00:00:00"/>
    <d v="2022-04-26T00:00:00"/>
    <n v="7"/>
    <x v="164"/>
    <n v="293.73"/>
    <n v="188.19"/>
    <n v="0.16"/>
    <n v="16.886400000000002"/>
    <m/>
    <m/>
    <n v="310.6164"/>
    <m/>
    <n v="310.6164"/>
    <x v="0"/>
    <x v="0"/>
    <m/>
    <m/>
    <m/>
  </r>
  <r>
    <n v="166"/>
    <x v="4"/>
    <x v="1"/>
    <s v="abril"/>
    <d v="2022-04-19T00:00:00"/>
    <d v="2022-04-19T00:00:00"/>
    <d v="2022-04-26T00:00:00"/>
    <n v="7"/>
    <x v="165"/>
    <n v="6.56"/>
    <n v="0"/>
    <n v="0.16"/>
    <n v="1.0495999999999999"/>
    <m/>
    <m/>
    <n v="7.6095999999999995"/>
    <m/>
    <n v="7.6095999999999995"/>
    <x v="0"/>
    <x v="0"/>
    <m/>
    <m/>
    <m/>
  </r>
  <r>
    <n v="167"/>
    <x v="4"/>
    <x v="1"/>
    <s v="abril"/>
    <d v="2022-04-19T00:00:00"/>
    <d v="2022-04-19T00:00:00"/>
    <d v="2022-04-26T00:00:00"/>
    <n v="7"/>
    <x v="166"/>
    <n v="166.04"/>
    <n v="74"/>
    <n v="0.16"/>
    <n v="14.726399999999998"/>
    <m/>
    <m/>
    <n v="180.76639999999998"/>
    <m/>
    <n v="180.76639999999998"/>
    <x v="0"/>
    <x v="0"/>
    <m/>
    <m/>
    <m/>
  </r>
  <r>
    <n v="168"/>
    <x v="5"/>
    <x v="1"/>
    <s v="abril"/>
    <d v="2022-04-19T00:00:00"/>
    <d v="2022-04-19T00:00:00"/>
    <d v="2022-04-26T00:00:00"/>
    <n v="7"/>
    <x v="167"/>
    <n v="355.62"/>
    <n v="99.42"/>
    <n v="0.16"/>
    <n v="40.991999999999997"/>
    <m/>
    <m/>
    <n v="396.61200000000002"/>
    <m/>
    <n v="396.61200000000002"/>
    <x v="0"/>
    <x v="0"/>
    <m/>
    <m/>
    <m/>
  </r>
  <r>
    <n v="169"/>
    <x v="0"/>
    <x v="1"/>
    <s v="abril"/>
    <d v="2022-04-19T00:00:00"/>
    <d v="2022-04-19T00:00:00"/>
    <d v="2022-04-26T00:00:00"/>
    <n v="7"/>
    <x v="168"/>
    <n v="51.89"/>
    <n v="0"/>
    <n v="0.16"/>
    <n v="8.3024000000000004"/>
    <m/>
    <m/>
    <n v="60.192399999999999"/>
    <m/>
    <n v="60.192399999999999"/>
    <x v="0"/>
    <x v="0"/>
    <m/>
    <m/>
    <m/>
  </r>
  <r>
    <n v="170"/>
    <x v="0"/>
    <x v="1"/>
    <s v="abril"/>
    <d v="2022-04-19T00:00:00"/>
    <d v="2022-04-19T00:00:00"/>
    <d v="2022-04-26T00:00:00"/>
    <n v="7"/>
    <x v="169"/>
    <n v="71.97"/>
    <n v="29.6"/>
    <n v="0.16"/>
    <n v="6.7791999999999994"/>
    <m/>
    <m/>
    <n v="78.749200000000002"/>
    <m/>
    <n v="78.749200000000002"/>
    <x v="0"/>
    <x v="0"/>
    <m/>
    <m/>
    <m/>
  </r>
  <r>
    <n v="171"/>
    <x v="6"/>
    <x v="1"/>
    <s v="abril"/>
    <d v="2022-04-19T00:00:00"/>
    <d v="2022-04-19T00:00:00"/>
    <d v="2022-04-26T00:00:00"/>
    <n v="7"/>
    <x v="170"/>
    <n v="18"/>
    <n v="10.9"/>
    <n v="0.16"/>
    <n v="1.1359999999999999"/>
    <m/>
    <m/>
    <n v="19.135999999999999"/>
    <m/>
    <n v="19.135999999999999"/>
    <x v="0"/>
    <x v="0"/>
    <m/>
    <m/>
    <m/>
  </r>
  <r>
    <n v="172"/>
    <x v="2"/>
    <x v="1"/>
    <s v="abril"/>
    <d v="2022-04-19T00:00:00"/>
    <d v="2022-04-19T00:00:00"/>
    <d v="2022-04-26T00:00:00"/>
    <n v="7"/>
    <x v="171"/>
    <n v="82"/>
    <n v="0"/>
    <n v="0.16"/>
    <n v="13.120000000000001"/>
    <m/>
    <m/>
    <n v="95.12"/>
    <n v="95.12"/>
    <n v="0"/>
    <x v="1"/>
    <x v="6"/>
    <d v="2022-05-10T00:00:00"/>
    <m/>
    <m/>
  </r>
  <r>
    <n v="173"/>
    <x v="0"/>
    <x v="0"/>
    <s v="abril"/>
    <d v="2022-04-18T00:00:00"/>
    <d v="2022-04-18T00:00:00"/>
    <d v="2022-04-25T00:00:00"/>
    <n v="7"/>
    <x v="172"/>
    <n v="617.76"/>
    <n v="358.8"/>
    <n v="0.16"/>
    <n v="41.433599999999998"/>
    <m/>
    <m/>
    <n v="659.19359999999995"/>
    <m/>
    <n v="659.19359999999995"/>
    <x v="0"/>
    <x v="0"/>
    <m/>
    <m/>
    <m/>
  </r>
  <r>
    <n v="174"/>
    <x v="0"/>
    <x v="0"/>
    <s v="abril"/>
    <d v="2022-04-19T00:00:00"/>
    <d v="2022-04-19T00:00:00"/>
    <d v="2022-04-26T00:00:00"/>
    <n v="7"/>
    <x v="173"/>
    <n v="111.98"/>
    <n v="84.78"/>
    <n v="0.16"/>
    <n v="4.3520000000000003"/>
    <m/>
    <m/>
    <n v="116.33200000000001"/>
    <m/>
    <n v="116.33200000000001"/>
    <x v="0"/>
    <x v="0"/>
    <m/>
    <m/>
    <m/>
  </r>
  <r>
    <n v="175"/>
    <x v="4"/>
    <x v="0"/>
    <s v="abril"/>
    <d v="2022-04-19T00:00:00"/>
    <d v="2022-04-19T00:00:00"/>
    <d v="2022-04-26T00:00:00"/>
    <n v="7"/>
    <x v="174"/>
    <n v="754.8"/>
    <n v="363"/>
    <n v="0.16"/>
    <n v="62.687999999999995"/>
    <m/>
    <m/>
    <n v="817.48799999999994"/>
    <m/>
    <n v="817.48799999999994"/>
    <x v="0"/>
    <x v="0"/>
    <m/>
    <m/>
    <m/>
  </r>
  <r>
    <n v="176"/>
    <x v="9"/>
    <x v="0"/>
    <s v="abril"/>
    <d v="2022-04-19T00:00:00"/>
    <d v="2022-04-19T00:00:00"/>
    <d v="2022-04-26T00:00:00"/>
    <n v="7"/>
    <x v="175"/>
    <n v="221.84"/>
    <n v="122.54"/>
    <n v="0.16"/>
    <n v="15.888"/>
    <m/>
    <m/>
    <n v="237.72800000000001"/>
    <n v="237.73"/>
    <n v="-1.999999999981128E-3"/>
    <x v="1"/>
    <x v="12"/>
    <d v="2022-04-25T00:00:00"/>
    <m/>
    <m/>
  </r>
  <r>
    <n v="177"/>
    <x v="4"/>
    <x v="0"/>
    <s v="abril"/>
    <d v="2022-04-08T00:00:00"/>
    <d v="2022-04-08T00:00:00"/>
    <d v="2022-04-15T00:00:00"/>
    <n v="7"/>
    <x v="176"/>
    <n v="1114.92"/>
    <n v="0"/>
    <n v="0"/>
    <n v="0"/>
    <m/>
    <m/>
    <n v="1114.92"/>
    <m/>
    <n v="1114.92"/>
    <x v="0"/>
    <x v="0"/>
    <m/>
    <m/>
    <m/>
  </r>
  <r>
    <n v="178"/>
    <x v="6"/>
    <x v="0"/>
    <s v="abril"/>
    <d v="2022-04-09T00:00:00"/>
    <d v="2022-04-09T00:00:00"/>
    <d v="2022-04-16T00:00:00"/>
    <n v="7"/>
    <x v="177"/>
    <n v="305.57"/>
    <n v="0"/>
    <n v="0"/>
    <n v="0"/>
    <m/>
    <m/>
    <n v="305.57"/>
    <m/>
    <n v="305.57"/>
    <x v="0"/>
    <x v="0"/>
    <m/>
    <m/>
    <m/>
  </r>
  <r>
    <n v="179"/>
    <x v="5"/>
    <x v="0"/>
    <s v="abril"/>
    <d v="2022-04-08T00:00:00"/>
    <d v="2022-04-08T00:00:00"/>
    <d v="2022-04-15T00:00:00"/>
    <n v="7"/>
    <x v="178"/>
    <n v="2575.7199999999998"/>
    <n v="0"/>
    <n v="0"/>
    <n v="0"/>
    <m/>
    <m/>
    <n v="2575.7199999999998"/>
    <m/>
    <n v="2575.7199999999998"/>
    <x v="0"/>
    <x v="0"/>
    <m/>
    <m/>
    <m/>
  </r>
  <r>
    <n v="180"/>
    <x v="6"/>
    <x v="0"/>
    <s v="abril"/>
    <d v="2022-04-11T00:00:00"/>
    <d v="2022-04-11T00:00:00"/>
    <d v="2022-04-18T00:00:00"/>
    <n v="7"/>
    <x v="179"/>
    <n v="1452.89"/>
    <n v="0"/>
    <n v="0"/>
    <n v="0"/>
    <m/>
    <m/>
    <n v="1452.89"/>
    <m/>
    <n v="1452.89"/>
    <x v="0"/>
    <x v="0"/>
    <m/>
    <m/>
    <m/>
  </r>
  <r>
    <n v="181"/>
    <x v="5"/>
    <x v="0"/>
    <s v="abril"/>
    <d v="2022-04-19T00:00:00"/>
    <d v="2022-04-19T00:00:00"/>
    <d v="2022-04-26T00:00:00"/>
    <n v="7"/>
    <x v="180"/>
    <n v="587.73"/>
    <n v="30.76"/>
    <n v="0.16"/>
    <n v="89.115200000000002"/>
    <m/>
    <m/>
    <n v="676.84519999999998"/>
    <m/>
    <n v="676.84519999999998"/>
    <x v="0"/>
    <x v="0"/>
    <m/>
    <m/>
    <m/>
  </r>
  <r>
    <n v="182"/>
    <x v="5"/>
    <x v="0"/>
    <s v="abril"/>
    <d v="2022-04-19T00:00:00"/>
    <d v="2022-04-19T00:00:00"/>
    <d v="2022-04-26T00:00:00"/>
    <n v="7"/>
    <x v="181"/>
    <n v="1681.93"/>
    <n v="886.12"/>
    <n v="0.16"/>
    <n v="127.32960000000001"/>
    <m/>
    <m/>
    <n v="1809.2596000000001"/>
    <m/>
    <n v="1809.2596000000001"/>
    <x v="0"/>
    <x v="0"/>
    <m/>
    <m/>
    <m/>
  </r>
  <r>
    <n v="183"/>
    <x v="5"/>
    <x v="0"/>
    <s v="abril"/>
    <d v="2022-04-19T00:00:00"/>
    <d v="2022-04-19T00:00:00"/>
    <d v="2022-04-26T00:00:00"/>
    <n v="7"/>
    <x v="182"/>
    <n v="3340"/>
    <n v="3198.88"/>
    <n v="0.16"/>
    <n v="22.579199999999982"/>
    <m/>
    <m/>
    <n v="3362.5792000000001"/>
    <m/>
    <n v="3362.5792000000001"/>
    <x v="0"/>
    <x v="0"/>
    <m/>
    <m/>
    <m/>
  </r>
  <r>
    <n v="184"/>
    <x v="5"/>
    <x v="0"/>
    <s v="abril"/>
    <d v="2022-04-19T00:00:00"/>
    <d v="2022-04-19T00:00:00"/>
    <d v="2022-04-26T00:00:00"/>
    <n v="7"/>
    <x v="183"/>
    <n v="918.84"/>
    <n v="0"/>
    <n v="0"/>
    <n v="0"/>
    <m/>
    <m/>
    <n v="918.84"/>
    <m/>
    <n v="918.84"/>
    <x v="0"/>
    <x v="0"/>
    <m/>
    <m/>
    <m/>
  </r>
  <r>
    <n v="185"/>
    <x v="5"/>
    <x v="0"/>
    <s v="abril"/>
    <d v="2022-04-19T00:00:00"/>
    <d v="2022-04-19T00:00:00"/>
    <d v="2022-04-26T00:00:00"/>
    <n v="7"/>
    <x v="184"/>
    <n v="723.58"/>
    <n v="652.52"/>
    <n v="0.16"/>
    <n v="11.369600000000009"/>
    <m/>
    <m/>
    <n v="734.94960000000003"/>
    <m/>
    <n v="734.94960000000003"/>
    <x v="0"/>
    <x v="0"/>
    <m/>
    <m/>
    <m/>
  </r>
  <r>
    <n v="186"/>
    <x v="5"/>
    <x v="0"/>
    <s v="abril"/>
    <d v="2022-04-19T00:00:00"/>
    <d v="2022-04-19T00:00:00"/>
    <d v="2022-04-26T00:00:00"/>
    <n v="7"/>
    <x v="185"/>
    <n v="1759.78"/>
    <n v="917.97"/>
    <n v="0.16"/>
    <n v="134.68959999999998"/>
    <m/>
    <m/>
    <n v="1894.4695999999999"/>
    <m/>
    <n v="1894.4695999999999"/>
    <x v="0"/>
    <x v="0"/>
    <m/>
    <m/>
    <m/>
  </r>
  <r>
    <n v="187"/>
    <x v="0"/>
    <x v="0"/>
    <s v="abril"/>
    <d v="2022-04-20T00:00:00"/>
    <d v="2022-04-20T00:00:00"/>
    <d v="2022-04-27T00:00:00"/>
    <n v="7"/>
    <x v="186"/>
    <n v="975.59"/>
    <n v="585.32000000000005"/>
    <n v="0.16"/>
    <n v="62.443199999999997"/>
    <m/>
    <m/>
    <n v="1038.04"/>
    <m/>
    <n v="1038.04"/>
    <x v="0"/>
    <x v="0"/>
    <m/>
    <m/>
    <m/>
  </r>
  <r>
    <n v="188"/>
    <x v="2"/>
    <x v="0"/>
    <s v="abril"/>
    <d v="2022-04-20T00:00:00"/>
    <d v="2022-04-20T00:00:00"/>
    <d v="2022-04-27T00:00:00"/>
    <n v="7"/>
    <x v="187"/>
    <n v="605.64"/>
    <n v="0"/>
    <n v="0"/>
    <n v="0"/>
    <m/>
    <m/>
    <n v="605.64"/>
    <n v="605.64"/>
    <n v="0"/>
    <x v="1"/>
    <x v="1"/>
    <d v="2022-05-10T00:00:00"/>
    <m/>
    <m/>
  </r>
  <r>
    <n v="189"/>
    <x v="2"/>
    <x v="0"/>
    <s v="abril"/>
    <d v="2022-04-19T00:00:00"/>
    <d v="2022-04-19T00:00:00"/>
    <d v="2022-04-26T00:00:00"/>
    <n v="7"/>
    <x v="188"/>
    <n v="769.9"/>
    <n v="560.52"/>
    <n v="0.16"/>
    <n v="33.500799999999998"/>
    <m/>
    <m/>
    <n v="803.4008"/>
    <n v="803.4"/>
    <n v="8.0000000002655725E-4"/>
    <x v="1"/>
    <x v="1"/>
    <d v="2022-05-10T00:00:00"/>
    <m/>
    <m/>
  </r>
  <r>
    <n v="190"/>
    <x v="2"/>
    <x v="0"/>
    <s v="abril"/>
    <d v="2022-04-19T00:00:00"/>
    <d v="2022-04-19T00:00:00"/>
    <d v="2022-04-26T00:00:00"/>
    <n v="7"/>
    <x v="189"/>
    <n v="1256.49"/>
    <n v="890"/>
    <n v="0.16"/>
    <n v="58.638400000000004"/>
    <m/>
    <m/>
    <n v="1315.1284000000001"/>
    <n v="1315.13"/>
    <n v="-1.6000000000531145E-3"/>
    <x v="1"/>
    <x v="1"/>
    <d v="2022-05-10T00:00:00"/>
    <m/>
    <m/>
  </r>
  <r>
    <n v="191"/>
    <x v="3"/>
    <x v="0"/>
    <s v="abril"/>
    <d v="2022-04-20T00:00:00"/>
    <d v="2022-04-20T00:00:00"/>
    <d v="2022-04-27T00:00:00"/>
    <n v="7"/>
    <x v="190"/>
    <n v="344.8"/>
    <n v="305.26"/>
    <n v="0.16"/>
    <n v="6.3264000000000031"/>
    <m/>
    <m/>
    <n v="351.12639999999999"/>
    <n v="351.13"/>
    <n v="-3.6000000000058208E-3"/>
    <x v="1"/>
    <x v="13"/>
    <m/>
    <m/>
    <m/>
  </r>
  <r>
    <n v="192"/>
    <x v="7"/>
    <x v="0"/>
    <s v="abril"/>
    <d v="2022-04-20T00:00:00"/>
    <d v="2022-04-20T00:00:00"/>
    <d v="2022-04-27T00:00:00"/>
    <n v="7"/>
    <x v="191"/>
    <n v="505.36"/>
    <n v="335.12"/>
    <n v="0.16"/>
    <n v="27.238400000000002"/>
    <m/>
    <m/>
    <n v="532.59839999999997"/>
    <n v="532.6"/>
    <n v="-1.6000000000531145E-3"/>
    <x v="1"/>
    <x v="14"/>
    <s v="09/05/2022; 10/5/2022"/>
    <m/>
    <m/>
  </r>
  <r>
    <n v="193"/>
    <x v="0"/>
    <x v="1"/>
    <s v="abril"/>
    <d v="2022-04-20T00:00:00"/>
    <d v="2022-04-20T00:00:00"/>
    <d v="2022-04-27T00:00:00"/>
    <n v="7"/>
    <x v="192"/>
    <n v="72.16"/>
    <n v="0"/>
    <n v="0.16"/>
    <n v="11.5456"/>
    <m/>
    <m/>
    <n v="83.705600000000004"/>
    <m/>
    <n v="83.705600000000004"/>
    <x v="0"/>
    <x v="0"/>
    <m/>
    <m/>
    <m/>
  </r>
  <r>
    <n v="194"/>
    <x v="4"/>
    <x v="1"/>
    <s v="abril"/>
    <d v="2022-04-20T00:00:00"/>
    <d v="2022-04-20T00:00:00"/>
    <d v="2022-04-27T00:00:00"/>
    <n v="7"/>
    <x v="193"/>
    <n v="61.62"/>
    <n v="29.6"/>
    <n v="0.16"/>
    <n v="5.1231999999999998"/>
    <m/>
    <m/>
    <n v="66.743200000000002"/>
    <m/>
    <n v="66.743200000000002"/>
    <x v="0"/>
    <x v="0"/>
    <m/>
    <m/>
    <m/>
  </r>
  <r>
    <n v="195"/>
    <x v="2"/>
    <x v="1"/>
    <s v="abril"/>
    <d v="2022-04-20T00:00:00"/>
    <d v="2022-04-20T00:00:00"/>
    <d v="2022-04-27T00:00:00"/>
    <n v="7"/>
    <x v="194"/>
    <n v="4.76"/>
    <n v="0"/>
    <n v="0"/>
    <n v="0"/>
    <m/>
    <m/>
    <n v="4.76"/>
    <n v="4.76"/>
    <n v="0"/>
    <x v="1"/>
    <x v="6"/>
    <d v="2022-05-10T00:00:00"/>
    <m/>
    <m/>
  </r>
  <r>
    <n v="196"/>
    <x v="2"/>
    <x v="1"/>
    <s v="abril"/>
    <d v="2022-04-20T00:00:00"/>
    <d v="2022-04-20T00:00:00"/>
    <d v="2022-04-27T00:00:00"/>
    <n v="7"/>
    <x v="195"/>
    <n v="415.03"/>
    <n v="57.95"/>
    <n v="0.16"/>
    <n v="57.132799999999996"/>
    <m/>
    <n v="1.52"/>
    <n v="470.64279999999997"/>
    <n v="470.64"/>
    <n v="2.7999999999792635E-3"/>
    <x v="1"/>
    <x v="6"/>
    <d v="2022-05-10T00:00:00"/>
    <s v="DEV 1617"/>
    <d v="2022-04-20T00:00:00"/>
  </r>
  <r>
    <n v="197"/>
    <x v="4"/>
    <x v="0"/>
    <s v="abril"/>
    <d v="2022-04-11T00:00:00"/>
    <d v="2022-04-11T00:00:00"/>
    <d v="2022-04-18T00:00:00"/>
    <n v="7"/>
    <x v="196"/>
    <n v="601.64"/>
    <n v="0"/>
    <n v="0"/>
    <n v="0"/>
    <m/>
    <m/>
    <n v="601.64"/>
    <m/>
    <n v="601.64"/>
    <x v="0"/>
    <x v="0"/>
    <m/>
    <m/>
    <m/>
  </r>
  <r>
    <n v="198"/>
    <x v="4"/>
    <x v="0"/>
    <s v="abril"/>
    <d v="2022-04-08T00:00:00"/>
    <d v="2022-04-08T00:00:00"/>
    <d v="2022-04-15T00:00:00"/>
    <n v="7"/>
    <x v="197"/>
    <n v="3173.83"/>
    <n v="0"/>
    <n v="0"/>
    <n v="0"/>
    <m/>
    <m/>
    <n v="3173.83"/>
    <m/>
    <n v="3173.83"/>
    <x v="0"/>
    <x v="0"/>
    <m/>
    <m/>
    <m/>
  </r>
  <r>
    <n v="199"/>
    <x v="5"/>
    <x v="0"/>
    <s v="abril"/>
    <d v="2022-04-08T00:00:00"/>
    <d v="2022-04-08T00:00:00"/>
    <d v="2022-04-15T00:00:00"/>
    <n v="7"/>
    <x v="198"/>
    <n v="5103.59"/>
    <n v="0"/>
    <n v="0"/>
    <n v="0"/>
    <m/>
    <m/>
    <n v="5103.59"/>
    <m/>
    <n v="5103.59"/>
    <x v="0"/>
    <x v="0"/>
    <m/>
    <m/>
    <m/>
  </r>
  <r>
    <n v="200"/>
    <x v="5"/>
    <x v="0"/>
    <s v="abril"/>
    <d v="2022-04-11T00:00:00"/>
    <d v="2022-04-11T00:00:00"/>
    <d v="2022-04-18T00:00:00"/>
    <n v="7"/>
    <x v="199"/>
    <n v="1361.06"/>
    <n v="0"/>
    <n v="0"/>
    <n v="0"/>
    <m/>
    <m/>
    <n v="1361.06"/>
    <m/>
    <n v="1361.06"/>
    <x v="0"/>
    <x v="0"/>
    <m/>
    <m/>
    <m/>
  </r>
  <r>
    <n v="201"/>
    <x v="5"/>
    <x v="0"/>
    <s v="abril"/>
    <d v="2022-04-08T00:00:00"/>
    <d v="2022-04-08T00:00:00"/>
    <d v="2022-04-15T00:00:00"/>
    <n v="7"/>
    <x v="200"/>
    <n v="2929.97"/>
    <n v="0"/>
    <n v="0"/>
    <n v="0"/>
    <m/>
    <m/>
    <n v="2929.97"/>
    <m/>
    <n v="2929.97"/>
    <x v="0"/>
    <x v="0"/>
    <m/>
    <m/>
    <m/>
  </r>
  <r>
    <n v="202"/>
    <x v="5"/>
    <x v="0"/>
    <s v="abril"/>
    <d v="2022-04-21T00:00:00"/>
    <d v="2022-04-21T00:00:00"/>
    <d v="2022-04-28T00:00:00"/>
    <n v="7"/>
    <x v="201"/>
    <n v="126"/>
    <n v="0"/>
    <n v="0"/>
    <n v="0"/>
    <m/>
    <m/>
    <n v="126"/>
    <m/>
    <n v="126"/>
    <x v="0"/>
    <x v="0"/>
    <m/>
    <m/>
    <m/>
  </r>
  <r>
    <n v="203"/>
    <x v="5"/>
    <x v="0"/>
    <s v="abril"/>
    <d v="2022-04-21T00:00:00"/>
    <d v="2022-04-21T00:00:00"/>
    <d v="2022-04-28T00:00:00"/>
    <n v="7"/>
    <x v="202"/>
    <n v="526.84"/>
    <n v="0"/>
    <n v="0"/>
    <n v="0"/>
    <m/>
    <m/>
    <n v="526.84"/>
    <m/>
    <n v="526.84"/>
    <x v="0"/>
    <x v="0"/>
    <m/>
    <m/>
    <m/>
  </r>
  <r>
    <n v="204"/>
    <x v="5"/>
    <x v="0"/>
    <s v="abril"/>
    <d v="2022-04-21T00:00:00"/>
    <d v="2022-04-21T00:00:00"/>
    <d v="2022-04-28T00:00:00"/>
    <n v="7"/>
    <x v="203"/>
    <n v="612"/>
    <n v="84"/>
    <n v="0.16"/>
    <n v="84.48"/>
    <m/>
    <m/>
    <n v="696.48"/>
    <m/>
    <n v="696.48"/>
    <x v="0"/>
    <x v="0"/>
    <m/>
    <m/>
    <m/>
  </r>
  <r>
    <n v="205"/>
    <x v="5"/>
    <x v="0"/>
    <s v="abril"/>
    <d v="2022-04-20T00:00:00"/>
    <d v="2022-04-20T00:00:00"/>
    <d v="2022-04-27T00:00:00"/>
    <n v="7"/>
    <x v="204"/>
    <n v="2765.35"/>
    <n v="2508.7199999999998"/>
    <n v="0.16"/>
    <n v="41.060800000000022"/>
    <m/>
    <m/>
    <n v="2806.4108000000001"/>
    <m/>
    <n v="2806.4108000000001"/>
    <x v="0"/>
    <x v="0"/>
    <m/>
    <m/>
    <m/>
  </r>
  <r>
    <n v="206"/>
    <x v="5"/>
    <x v="1"/>
    <s v="abril"/>
    <d v="2022-04-21T00:00:00"/>
    <d v="2022-04-21T00:00:00"/>
    <d v="2022-04-28T00:00:00"/>
    <n v="7"/>
    <x v="205"/>
    <n v="234.75"/>
    <n v="55"/>
    <n v="0.16"/>
    <n v="28.76"/>
    <m/>
    <m/>
    <n v="263.51"/>
    <m/>
    <n v="263.51"/>
    <x v="0"/>
    <x v="0"/>
    <m/>
    <m/>
    <m/>
  </r>
  <r>
    <n v="207"/>
    <x v="2"/>
    <x v="0"/>
    <s v="abril"/>
    <d v="2022-04-21T00:00:00"/>
    <d v="2022-04-21T00:00:00"/>
    <d v="2022-04-28T00:00:00"/>
    <n v="7"/>
    <x v="206"/>
    <n v="1131.07"/>
    <n v="0"/>
    <n v="0"/>
    <n v="0"/>
    <m/>
    <n v="78.81"/>
    <n v="1052.26"/>
    <n v="1052.26"/>
    <n v="0"/>
    <x v="1"/>
    <x v="1"/>
    <d v="2022-05-10T00:00:00"/>
    <s v="DEV 1621; 1624"/>
    <s v="21/4/2022; 22/4/2022"/>
  </r>
  <r>
    <n v="208"/>
    <x v="2"/>
    <x v="0"/>
    <s v="abril"/>
    <d v="2022-04-21T00:00:00"/>
    <d v="2022-04-21T00:00:00"/>
    <d v="2022-04-28T00:00:00"/>
    <n v="7"/>
    <x v="207"/>
    <n v="672"/>
    <n v="0"/>
    <n v="0"/>
    <n v="0"/>
    <m/>
    <m/>
    <n v="672"/>
    <n v="672"/>
    <n v="0"/>
    <x v="1"/>
    <x v="1"/>
    <d v="2022-05-10T00:00:00"/>
    <m/>
    <m/>
  </r>
  <r>
    <n v="209"/>
    <x v="6"/>
    <x v="0"/>
    <s v="abril"/>
    <d v="2022-04-21T00:00:00"/>
    <d v="2022-04-21T00:00:00"/>
    <d v="2022-04-28T00:00:00"/>
    <n v="7"/>
    <x v="208"/>
    <n v="230.66"/>
    <n v="0"/>
    <n v="0"/>
    <n v="0"/>
    <m/>
    <m/>
    <n v="230.66"/>
    <m/>
    <n v="230.66"/>
    <x v="0"/>
    <x v="0"/>
    <m/>
    <m/>
    <m/>
  </r>
  <r>
    <n v="210"/>
    <x v="3"/>
    <x v="0"/>
    <s v="abril"/>
    <d v="2022-04-21T00:00:00"/>
    <d v="2022-04-21T00:00:00"/>
    <d v="2022-04-28T00:00:00"/>
    <n v="7"/>
    <x v="209"/>
    <n v="1008.43"/>
    <n v="0"/>
    <n v="0"/>
    <n v="0"/>
    <m/>
    <m/>
    <n v="1008.43"/>
    <n v="1008.43"/>
    <n v="0"/>
    <x v="1"/>
    <x v="7"/>
    <m/>
    <m/>
    <m/>
  </r>
  <r>
    <n v="211"/>
    <x v="2"/>
    <x v="1"/>
    <s v="abril"/>
    <d v="2022-04-21T00:00:00"/>
    <d v="2022-04-21T00:00:00"/>
    <d v="2022-04-28T00:00:00"/>
    <n v="7"/>
    <x v="210"/>
    <n v="14.56"/>
    <n v="0"/>
    <n v="0.16"/>
    <n v="2.3296000000000001"/>
    <m/>
    <m/>
    <n v="16.889600000000002"/>
    <n v="16.89"/>
    <n v="-3.9999999999906777E-4"/>
    <x v="1"/>
    <x v="6"/>
    <d v="2022-05-10T00:00:00"/>
    <m/>
    <m/>
  </r>
  <r>
    <n v="212"/>
    <x v="3"/>
    <x v="1"/>
    <s v="abril"/>
    <d v="2022-04-21T00:00:00"/>
    <d v="2022-04-21T00:00:00"/>
    <d v="2022-04-28T00:00:00"/>
    <n v="7"/>
    <x v="211"/>
    <n v="49"/>
    <n v="0"/>
    <n v="0.16"/>
    <n v="7.84"/>
    <m/>
    <m/>
    <n v="56.84"/>
    <m/>
    <n v="56.84"/>
    <x v="0"/>
    <x v="0"/>
    <m/>
    <m/>
    <m/>
  </r>
  <r>
    <n v="213"/>
    <x v="0"/>
    <x v="1"/>
    <s v="abril"/>
    <d v="2022-04-21T00:00:00"/>
    <d v="2022-04-21T00:00:00"/>
    <d v="2022-04-28T00:00:00"/>
    <n v="7"/>
    <x v="212"/>
    <n v="55.12"/>
    <n v="0"/>
    <n v="0.16"/>
    <n v="8.8192000000000004"/>
    <m/>
    <m/>
    <n v="63.9392"/>
    <m/>
    <n v="63.9392"/>
    <x v="0"/>
    <x v="0"/>
    <m/>
    <m/>
    <m/>
  </r>
  <r>
    <n v="214"/>
    <x v="3"/>
    <x v="1"/>
    <s v="abril"/>
    <d v="2022-04-21T00:00:00"/>
    <d v="2022-04-21T00:00:00"/>
    <d v="2022-04-28T00:00:00"/>
    <n v="7"/>
    <x v="213"/>
    <n v="259.32"/>
    <n v="158.6"/>
    <n v="0.16"/>
    <n v="16.11"/>
    <m/>
    <m/>
    <n v="275.43"/>
    <n v="275.43"/>
    <n v="0"/>
    <x v="1"/>
    <x v="4"/>
    <d v="2022-05-12T00:00:00"/>
    <m/>
    <m/>
  </r>
  <r>
    <n v="215"/>
    <x v="3"/>
    <x v="1"/>
    <s v="abril"/>
    <d v="2022-04-20T00:00:00"/>
    <d v="2022-04-20T00:00:00"/>
    <d v="2022-04-27T00:00:00"/>
    <n v="7"/>
    <x v="214"/>
    <n v="184.65"/>
    <n v="99.4"/>
    <n v="0.16"/>
    <n v="13.64"/>
    <m/>
    <m/>
    <n v="198.29000000000002"/>
    <n v="198.29"/>
    <n v="0"/>
    <x v="1"/>
    <x v="4"/>
    <d v="2022-05-12T00:00:00"/>
    <m/>
    <m/>
  </r>
  <r>
    <n v="216"/>
    <x v="4"/>
    <x v="1"/>
    <s v="abril"/>
    <d v="2022-04-21T00:00:00"/>
    <d v="2022-04-21T00:00:00"/>
    <d v="2022-04-28T00:00:00"/>
    <n v="7"/>
    <x v="215"/>
    <n v="102.09"/>
    <n v="73.989999999999995"/>
    <n v="0.16"/>
    <n v="4.4960000000000013"/>
    <m/>
    <m/>
    <n v="106.586"/>
    <m/>
    <n v="106.586"/>
    <x v="0"/>
    <x v="0"/>
    <m/>
    <m/>
    <m/>
  </r>
  <r>
    <n v="217"/>
    <x v="5"/>
    <x v="1"/>
    <s v="abril"/>
    <d v="2022-04-19T00:00:00"/>
    <d v="2022-04-19T00:00:00"/>
    <d v="2022-04-26T00:00:00"/>
    <n v="7"/>
    <x v="216"/>
    <n v="4.4000000000000004"/>
    <n v="0"/>
    <n v="0.16"/>
    <n v="0.70400000000000007"/>
    <m/>
    <m/>
    <n v="5.1040000000000001"/>
    <m/>
    <n v="5.1040000000000001"/>
    <x v="0"/>
    <x v="0"/>
    <m/>
    <m/>
    <m/>
  </r>
  <r>
    <n v="218"/>
    <x v="0"/>
    <x v="0"/>
    <s v="abril"/>
    <d v="2022-04-22T00:00:00"/>
    <d v="2022-04-22T00:00:00"/>
    <d v="2022-04-29T00:00:00"/>
    <n v="7"/>
    <x v="217"/>
    <n v="203.95"/>
    <n v="0"/>
    <n v="0"/>
    <n v="0"/>
    <m/>
    <m/>
    <n v="203.95"/>
    <m/>
    <n v="203.95"/>
    <x v="0"/>
    <x v="0"/>
    <m/>
    <m/>
    <m/>
  </r>
  <r>
    <n v="219"/>
    <x v="0"/>
    <x v="0"/>
    <s v="abril"/>
    <d v="2022-04-22T00:00:00"/>
    <d v="2022-04-22T00:00:00"/>
    <d v="2022-04-29T00:00:00"/>
    <n v="7"/>
    <x v="218"/>
    <n v="903.5"/>
    <n v="809"/>
    <n v="0.16"/>
    <n v="15.120000000000001"/>
    <m/>
    <m/>
    <n v="918.62"/>
    <m/>
    <n v="918.62"/>
    <x v="0"/>
    <x v="0"/>
    <m/>
    <m/>
    <m/>
  </r>
  <r>
    <n v="220"/>
    <x v="0"/>
    <x v="0"/>
    <s v="abril"/>
    <d v="2022-04-22T00:00:00"/>
    <d v="2022-04-22T00:00:00"/>
    <d v="2022-04-29T00:00:00"/>
    <n v="7"/>
    <x v="219"/>
    <n v="1423.24"/>
    <n v="1157.8599999999999"/>
    <n v="0.16"/>
    <n v="42.46080000000002"/>
    <m/>
    <m/>
    <n v="1465.7008000000001"/>
    <m/>
    <n v="1465.7008000000001"/>
    <x v="0"/>
    <x v="0"/>
    <m/>
    <m/>
    <m/>
  </r>
  <r>
    <n v="221"/>
    <x v="0"/>
    <x v="0"/>
    <s v="abril"/>
    <d v="2022-04-22T00:00:00"/>
    <d v="2022-04-22T00:00:00"/>
    <d v="2022-04-29T00:00:00"/>
    <n v="7"/>
    <x v="220"/>
    <n v="635.29999999999995"/>
    <n v="599.98"/>
    <n v="0.16"/>
    <n v="5.6511999999999896"/>
    <m/>
    <m/>
    <n v="640.95119999999997"/>
    <m/>
    <n v="640.95119999999997"/>
    <x v="0"/>
    <x v="0"/>
    <m/>
    <m/>
    <m/>
  </r>
  <r>
    <n v="222"/>
    <x v="0"/>
    <x v="0"/>
    <s v="abril"/>
    <d v="2022-04-22T00:00:00"/>
    <d v="2022-04-22T00:00:00"/>
    <d v="2022-04-29T00:00:00"/>
    <n v="7"/>
    <x v="221"/>
    <n v="795.81"/>
    <n v="685.35"/>
    <n v="0.16"/>
    <n v="17.67359999999999"/>
    <m/>
    <m/>
    <n v="813.48359999999991"/>
    <m/>
    <n v="813.48359999999991"/>
    <x v="0"/>
    <x v="0"/>
    <m/>
    <m/>
    <m/>
  </r>
  <r>
    <n v="223"/>
    <x v="7"/>
    <x v="0"/>
    <s v="abril"/>
    <d v="2022-04-22T00:00:00"/>
    <d v="2022-04-22T00:00:00"/>
    <d v="2022-04-29T00:00:00"/>
    <n v="7"/>
    <x v="222"/>
    <n v="1749.58"/>
    <n v="0"/>
    <n v="0"/>
    <n v="0"/>
    <m/>
    <m/>
    <n v="1749.58"/>
    <n v="1749.58"/>
    <n v="0"/>
    <x v="1"/>
    <x v="6"/>
    <d v="2022-05-10T00:00:00"/>
    <m/>
    <m/>
  </r>
  <r>
    <n v="224"/>
    <x v="7"/>
    <x v="0"/>
    <s v="abril"/>
    <d v="2022-04-22T00:00:00"/>
    <d v="2022-04-22T00:00:00"/>
    <d v="2022-04-29T00:00:00"/>
    <n v="7"/>
    <x v="223"/>
    <n v="99.88"/>
    <n v="0"/>
    <n v="0"/>
    <n v="0"/>
    <m/>
    <m/>
    <n v="99.88"/>
    <n v="99.88"/>
    <n v="0"/>
    <x v="1"/>
    <x v="6"/>
    <d v="2022-05-10T00:00:00"/>
    <m/>
    <m/>
  </r>
  <r>
    <n v="225"/>
    <x v="9"/>
    <x v="1"/>
    <s v="abril"/>
    <d v="2022-04-04T00:00:00"/>
    <d v="2022-04-04T00:00:00"/>
    <d v="2022-04-11T00:00:00"/>
    <n v="7"/>
    <x v="224"/>
    <n v="115.2"/>
    <n v="0"/>
    <n v="0"/>
    <n v="0"/>
    <m/>
    <m/>
    <n v="115.2"/>
    <n v="115.2"/>
    <n v="0"/>
    <x v="1"/>
    <x v="12"/>
    <d v="2022-04-25T00:00:00"/>
    <m/>
    <m/>
  </r>
  <r>
    <n v="226"/>
    <x v="9"/>
    <x v="1"/>
    <s v="abril"/>
    <d v="2022-04-12T00:00:00"/>
    <d v="2022-04-12T00:00:00"/>
    <d v="2022-04-19T00:00:00"/>
    <n v="7"/>
    <x v="225"/>
    <n v="57.6"/>
    <n v="0"/>
    <n v="0"/>
    <n v="0"/>
    <m/>
    <m/>
    <n v="57.6"/>
    <n v="57.6"/>
    <n v="0"/>
    <x v="1"/>
    <x v="12"/>
    <d v="2022-04-25T00:00:00"/>
    <m/>
    <m/>
  </r>
  <r>
    <n v="227"/>
    <x v="9"/>
    <x v="1"/>
    <s v="abril"/>
    <d v="2022-04-18T00:00:00"/>
    <d v="2022-04-18T00:00:00"/>
    <d v="2022-04-25T00:00:00"/>
    <n v="7"/>
    <x v="226"/>
    <n v="131.76"/>
    <n v="0"/>
    <n v="0"/>
    <n v="0"/>
    <m/>
    <m/>
    <n v="131.76"/>
    <n v="131.76"/>
    <n v="0"/>
    <x v="1"/>
    <x v="12"/>
    <d v="2022-04-25T00:00:00"/>
    <m/>
    <m/>
  </r>
  <r>
    <n v="228"/>
    <x v="3"/>
    <x v="0"/>
    <s v="abril"/>
    <d v="2022-04-23T00:00:00"/>
    <d v="2022-04-23T00:00:00"/>
    <d v="2022-04-30T00:00:00"/>
    <n v="7"/>
    <x v="227"/>
    <n v="235.3"/>
    <n v="0"/>
    <n v="0"/>
    <n v="0"/>
    <m/>
    <m/>
    <n v="235.3"/>
    <n v="235.3"/>
    <n v="0"/>
    <x v="1"/>
    <x v="4"/>
    <d v="2022-05-12T00:00:00"/>
    <m/>
    <m/>
  </r>
  <r>
    <n v="229"/>
    <x v="3"/>
    <x v="0"/>
    <s v="abril"/>
    <d v="2022-04-23T00:00:00"/>
    <d v="2022-04-23T00:00:00"/>
    <d v="2022-04-30T00:00:00"/>
    <n v="7"/>
    <x v="228"/>
    <n v="36.72"/>
    <n v="0"/>
    <n v="0"/>
    <n v="0"/>
    <m/>
    <m/>
    <n v="36.72"/>
    <n v="36.72"/>
    <n v="0"/>
    <x v="1"/>
    <x v="15"/>
    <m/>
    <m/>
    <m/>
  </r>
  <r>
    <n v="230"/>
    <x v="4"/>
    <x v="0"/>
    <s v="abril"/>
    <d v="2022-04-23T00:00:00"/>
    <d v="2022-04-23T00:00:00"/>
    <d v="2022-04-30T00:00:00"/>
    <n v="7"/>
    <x v="229"/>
    <n v="552.45000000000005"/>
    <n v="0"/>
    <n v="0"/>
    <n v="0"/>
    <m/>
    <m/>
    <n v="552.45000000000005"/>
    <m/>
    <n v="552.45000000000005"/>
    <x v="0"/>
    <x v="0"/>
    <m/>
    <m/>
    <m/>
  </r>
  <r>
    <n v="231"/>
    <x v="2"/>
    <x v="0"/>
    <s v="abril"/>
    <d v="2022-04-23T00:00:00"/>
    <d v="2022-04-23T00:00:00"/>
    <d v="2022-04-30T00:00:00"/>
    <n v="7"/>
    <x v="230"/>
    <n v="167.88"/>
    <n v="0"/>
    <n v="0"/>
    <n v="0"/>
    <m/>
    <m/>
    <n v="167.88"/>
    <n v="167.88"/>
    <n v="0"/>
    <x v="1"/>
    <x v="1"/>
    <d v="2022-05-10T00:00:00"/>
    <m/>
    <m/>
  </r>
  <r>
    <n v="232"/>
    <x v="3"/>
    <x v="0"/>
    <s v="abril"/>
    <d v="2022-04-22T00:00:00"/>
    <d v="2022-04-22T00:00:00"/>
    <d v="2022-04-29T00:00:00"/>
    <n v="7"/>
    <x v="231"/>
    <n v="358.08"/>
    <n v="0"/>
    <n v="0"/>
    <n v="0"/>
    <m/>
    <m/>
    <n v="358.08"/>
    <n v="358.08"/>
    <n v="0"/>
    <x v="1"/>
    <x v="15"/>
    <m/>
    <m/>
    <m/>
  </r>
  <r>
    <n v="233"/>
    <x v="3"/>
    <x v="0"/>
    <s v="abril"/>
    <d v="2022-04-22T00:00:00"/>
    <d v="2022-04-22T00:00:00"/>
    <d v="2022-04-29T00:00:00"/>
    <n v="7"/>
    <x v="232"/>
    <n v="334.1"/>
    <n v="0"/>
    <n v="0"/>
    <n v="0"/>
    <m/>
    <m/>
    <n v="334.1"/>
    <m/>
    <n v="334.1"/>
    <x v="0"/>
    <x v="0"/>
    <m/>
    <m/>
    <m/>
  </r>
  <r>
    <n v="234"/>
    <x v="2"/>
    <x v="0"/>
    <s v="abril"/>
    <d v="2022-04-22T00:00:00"/>
    <d v="2022-04-22T00:00:00"/>
    <d v="2022-04-29T00:00:00"/>
    <n v="7"/>
    <x v="233"/>
    <n v="848.96"/>
    <n v="0"/>
    <n v="0"/>
    <n v="0"/>
    <m/>
    <m/>
    <n v="848.96"/>
    <n v="848.96"/>
    <n v="0"/>
    <x v="1"/>
    <x v="1"/>
    <d v="2022-05-10T00:00:00"/>
    <m/>
    <m/>
  </r>
  <r>
    <n v="235"/>
    <x v="5"/>
    <x v="0"/>
    <s v="abril"/>
    <d v="2022-04-22T00:00:00"/>
    <d v="2022-04-22T00:00:00"/>
    <d v="2022-04-29T00:00:00"/>
    <n v="7"/>
    <x v="234"/>
    <n v="633.6"/>
    <n v="0"/>
    <n v="0"/>
    <n v="0"/>
    <m/>
    <m/>
    <n v="633.6"/>
    <m/>
    <n v="633.6"/>
    <x v="0"/>
    <x v="0"/>
    <m/>
    <m/>
    <m/>
  </r>
  <r>
    <n v="236"/>
    <x v="4"/>
    <x v="0"/>
    <s v="abril"/>
    <d v="2022-04-22T00:00:00"/>
    <d v="2022-04-22T00:00:00"/>
    <d v="2022-04-29T00:00:00"/>
    <n v="7"/>
    <x v="235"/>
    <n v="303.06"/>
    <n v="90.51"/>
    <n v="0.16"/>
    <n v="34.008000000000003"/>
    <m/>
    <m/>
    <n v="337.06799999999998"/>
    <m/>
    <n v="337.06799999999998"/>
    <x v="0"/>
    <x v="0"/>
    <m/>
    <m/>
    <m/>
  </r>
  <r>
    <n v="237"/>
    <x v="4"/>
    <x v="0"/>
    <s v="abril"/>
    <d v="2022-04-22T00:00:00"/>
    <d v="2022-04-22T00:00:00"/>
    <d v="2022-04-29T00:00:00"/>
    <n v="7"/>
    <x v="236"/>
    <n v="378.66"/>
    <n v="0"/>
    <n v="0"/>
    <n v="0"/>
    <m/>
    <m/>
    <n v="378.66"/>
    <m/>
    <n v="378.66"/>
    <x v="0"/>
    <x v="0"/>
    <m/>
    <m/>
    <m/>
  </r>
  <r>
    <n v="238"/>
    <x v="4"/>
    <x v="0"/>
    <s v="abril"/>
    <d v="2022-04-22T00:00:00"/>
    <d v="2022-04-22T00:00:00"/>
    <d v="2022-04-29T00:00:00"/>
    <n v="7"/>
    <x v="237"/>
    <n v="3068.14"/>
    <n v="2765.18"/>
    <n v="0.16"/>
    <n v="48.473600000000005"/>
    <m/>
    <m/>
    <n v="3116.6135999999997"/>
    <m/>
    <n v="3116.6135999999997"/>
    <x v="0"/>
    <x v="0"/>
    <m/>
    <m/>
    <m/>
  </r>
  <r>
    <n v="239"/>
    <x v="4"/>
    <x v="0"/>
    <s v="abril"/>
    <d v="2022-04-22T00:00:00"/>
    <d v="2022-04-22T00:00:00"/>
    <d v="2022-04-29T00:00:00"/>
    <n v="7"/>
    <x v="238"/>
    <n v="271.27999999999997"/>
    <n v="125.7"/>
    <n v="0.16"/>
    <n v="23.292799999999996"/>
    <m/>
    <m/>
    <n v="294.57279999999997"/>
    <m/>
    <n v="294.57279999999997"/>
    <x v="0"/>
    <x v="0"/>
    <m/>
    <m/>
    <m/>
  </r>
  <r>
    <n v="240"/>
    <x v="4"/>
    <x v="0"/>
    <s v="abril"/>
    <d v="2022-04-22T00:00:00"/>
    <d v="2022-04-22T00:00:00"/>
    <d v="2022-04-29T00:00:00"/>
    <n v="7"/>
    <x v="239"/>
    <n v="1152.46"/>
    <n v="810.24"/>
    <n v="0.16"/>
    <n v="54.755200000000002"/>
    <m/>
    <m/>
    <n v="1207.2152000000001"/>
    <m/>
    <n v="1207.2152000000001"/>
    <x v="0"/>
    <x v="0"/>
    <m/>
    <m/>
    <m/>
  </r>
  <r>
    <n v="241"/>
    <x v="5"/>
    <x v="0"/>
    <s v="abril"/>
    <d v="2022-04-22T00:00:00"/>
    <d v="2022-04-22T00:00:00"/>
    <d v="2022-04-29T00:00:00"/>
    <n v="7"/>
    <x v="240"/>
    <n v="1744.16"/>
    <n v="1652.85"/>
    <n v="0.16"/>
    <n v="14.609600000000029"/>
    <m/>
    <m/>
    <n v="1758.7696000000001"/>
    <m/>
    <n v="1758.7696000000001"/>
    <x v="0"/>
    <x v="0"/>
    <m/>
    <m/>
    <m/>
  </r>
  <r>
    <n v="242"/>
    <x v="5"/>
    <x v="0"/>
    <s v="abril"/>
    <d v="2022-04-22T00:00:00"/>
    <d v="2022-04-22T00:00:00"/>
    <d v="2022-04-29T00:00:00"/>
    <n v="7"/>
    <x v="241"/>
    <n v="1003.05"/>
    <n v="932.44"/>
    <n v="0.16"/>
    <n v="11.297599999999985"/>
    <m/>
    <m/>
    <n v="1014.3475999999999"/>
    <m/>
    <n v="1014.3475999999999"/>
    <x v="0"/>
    <x v="0"/>
    <m/>
    <m/>
    <m/>
  </r>
  <r>
    <n v="243"/>
    <x v="5"/>
    <x v="0"/>
    <s v="abril"/>
    <d v="2022-04-22T00:00:00"/>
    <d v="2022-04-22T00:00:00"/>
    <d v="2022-04-29T00:00:00"/>
    <n v="7"/>
    <x v="242"/>
    <n v="1339.54"/>
    <n v="954.85"/>
    <n v="0.16"/>
    <n v="61.550399999999989"/>
    <m/>
    <m/>
    <n v="1401.0904"/>
    <m/>
    <n v="1401.0904"/>
    <x v="0"/>
    <x v="0"/>
    <m/>
    <m/>
    <m/>
  </r>
  <r>
    <n v="244"/>
    <x v="5"/>
    <x v="0"/>
    <s v="abril"/>
    <d v="2022-04-22T00:00:00"/>
    <d v="2022-04-22T00:00:00"/>
    <d v="2022-04-29T00:00:00"/>
    <n v="7"/>
    <x v="243"/>
    <n v="89.35"/>
    <n v="0"/>
    <n v="0.16"/>
    <n v="14.295999999999999"/>
    <m/>
    <m/>
    <n v="103.64599999999999"/>
    <m/>
    <n v="103.64599999999999"/>
    <x v="0"/>
    <x v="0"/>
    <m/>
    <m/>
    <m/>
  </r>
  <r>
    <n v="245"/>
    <x v="0"/>
    <x v="1"/>
    <s v="abril"/>
    <d v="2022-04-23T00:00:00"/>
    <d v="2022-04-23T00:00:00"/>
    <d v="2022-04-30T00:00:00"/>
    <n v="7"/>
    <x v="244"/>
    <n v="39.54"/>
    <n v="0"/>
    <n v="0.16"/>
    <n v="6.3263999999999996"/>
    <m/>
    <m/>
    <n v="45.866399999999999"/>
    <m/>
    <n v="45.866399999999999"/>
    <x v="0"/>
    <x v="0"/>
    <m/>
    <m/>
    <m/>
  </r>
  <r>
    <n v="246"/>
    <x v="0"/>
    <x v="1"/>
    <s v="abril"/>
    <d v="2022-04-23T00:00:00"/>
    <d v="2022-04-23T00:00:00"/>
    <d v="2022-04-30T00:00:00"/>
    <n v="7"/>
    <x v="245"/>
    <n v="111"/>
    <n v="59.2"/>
    <n v="0.16"/>
    <n v="8.2880000000000003"/>
    <m/>
    <m/>
    <n v="119.288"/>
    <m/>
    <n v="119.288"/>
    <x v="0"/>
    <x v="0"/>
    <m/>
    <m/>
    <m/>
  </r>
  <r>
    <n v="247"/>
    <x v="2"/>
    <x v="1"/>
    <s v="abril"/>
    <d v="2022-04-23T00:00:00"/>
    <d v="2022-04-23T00:00:00"/>
    <d v="2022-04-30T00:00:00"/>
    <n v="7"/>
    <x v="246"/>
    <n v="185.52"/>
    <n v="118.47"/>
    <n v="0.16"/>
    <n v="24.32"/>
    <m/>
    <n v="19.61"/>
    <n v="190.23000000000002"/>
    <n v="190.23"/>
    <n v="0"/>
    <x v="1"/>
    <x v="6"/>
    <d v="2022-05-10T00:00:00"/>
    <s v="DEV 1636"/>
    <d v="2022-04-27T00:00:00"/>
  </r>
  <r>
    <n v="248"/>
    <x v="3"/>
    <x v="1"/>
    <s v="abril"/>
    <d v="2022-04-23T00:00:00"/>
    <d v="2022-04-23T00:00:00"/>
    <d v="2022-04-30T00:00:00"/>
    <n v="7"/>
    <x v="247"/>
    <n v="448.1"/>
    <n v="306.60000000000002"/>
    <n v="0.16"/>
    <n v="22.64"/>
    <m/>
    <m/>
    <n v="470.74"/>
    <n v="470.74"/>
    <n v="0"/>
    <x v="1"/>
    <x v="4"/>
    <d v="2022-05-12T00:00:00"/>
    <m/>
    <m/>
  </r>
  <r>
    <n v="249"/>
    <x v="4"/>
    <x v="1"/>
    <s v="abril"/>
    <d v="2022-04-22T00:00:00"/>
    <d v="2022-04-22T00:00:00"/>
    <d v="2022-04-29T00:00:00"/>
    <n v="7"/>
    <x v="248"/>
    <n v="106.27"/>
    <n v="44.4"/>
    <n v="0.16"/>
    <n v="9.8992000000000004"/>
    <m/>
    <m/>
    <n v="116.16919999999999"/>
    <m/>
    <n v="116.16919999999999"/>
    <x v="0"/>
    <x v="0"/>
    <m/>
    <m/>
    <m/>
  </r>
  <r>
    <n v="250"/>
    <x v="5"/>
    <x v="1"/>
    <s v="abril"/>
    <d v="2022-04-22T00:00:00"/>
    <d v="2022-04-22T00:00:00"/>
    <d v="2022-04-29T00:00:00"/>
    <n v="7"/>
    <x v="249"/>
    <n v="96.08"/>
    <n v="0"/>
    <n v="0.16"/>
    <n v="15.3728"/>
    <m/>
    <m/>
    <n v="111.4528"/>
    <m/>
    <n v="111.4528"/>
    <x v="0"/>
    <x v="0"/>
    <m/>
    <m/>
    <m/>
  </r>
  <r>
    <n v="251"/>
    <x v="2"/>
    <x v="1"/>
    <s v="abril"/>
    <d v="2022-04-23T00:00:00"/>
    <d v="2022-04-23T00:00:00"/>
    <d v="2022-04-30T00:00:00"/>
    <n v="7"/>
    <x v="250"/>
    <n v="76.11"/>
    <n v="0"/>
    <n v="0.16"/>
    <n v="12.1776"/>
    <m/>
    <m/>
    <n v="88.287599999999998"/>
    <n v="88.29"/>
    <n v="-2.4000000000086175E-3"/>
    <x v="1"/>
    <x v="6"/>
    <d v="2022-05-10T00:00:00"/>
    <m/>
    <m/>
  </r>
  <r>
    <n v="252"/>
    <x v="2"/>
    <x v="1"/>
    <s v="abril"/>
    <d v="2022-04-22T00:00:00"/>
    <d v="2022-04-22T00:00:00"/>
    <d v="2022-04-29T00:00:00"/>
    <n v="7"/>
    <x v="251"/>
    <n v="61.37"/>
    <n v="5.24"/>
    <n v="0.16"/>
    <n v="8.9808000000000003"/>
    <m/>
    <n v="25.83"/>
    <n v="44.520799999999994"/>
    <n v="44.52"/>
    <n v="7.9999999999103011E-4"/>
    <x v="1"/>
    <x v="6"/>
    <d v="2022-05-10T00:00:00"/>
    <s v="DEV 1625"/>
    <d v="2022-04-22T00:00:00"/>
  </r>
  <r>
    <n v="253"/>
    <x v="4"/>
    <x v="1"/>
    <s v="abril"/>
    <d v="2022-04-23T00:00:00"/>
    <d v="2022-04-23T00:00:00"/>
    <d v="2022-04-30T00:00:00"/>
    <n v="7"/>
    <x v="252"/>
    <n v="141.66"/>
    <n v="44.4"/>
    <n v="0.16"/>
    <n v="15.561599999999999"/>
    <m/>
    <m/>
    <n v="157.2216"/>
    <m/>
    <n v="157.2216"/>
    <x v="0"/>
    <x v="0"/>
    <m/>
    <m/>
    <m/>
  </r>
  <r>
    <n v="254"/>
    <x v="2"/>
    <x v="1"/>
    <s v="abril"/>
    <d v="2022-04-22T00:00:00"/>
    <d v="2022-04-22T00:00:00"/>
    <d v="2022-04-29T00:00:00"/>
    <n v="7"/>
    <x v="253"/>
    <n v="211.03"/>
    <n v="0"/>
    <n v="0.16"/>
    <n v="28.4"/>
    <m/>
    <m/>
    <n v="239.43"/>
    <n v="239.43"/>
    <n v="0"/>
    <x v="1"/>
    <x v="6"/>
    <d v="2022-05-10T00:00:00"/>
    <m/>
    <m/>
  </r>
  <r>
    <n v="255"/>
    <x v="6"/>
    <x v="1"/>
    <s v="abril"/>
    <d v="2022-04-22T00:00:00"/>
    <d v="2022-04-22T00:00:00"/>
    <d v="2022-04-29T00:00:00"/>
    <n v="7"/>
    <x v="254"/>
    <n v="34.64"/>
    <n v="18.84"/>
    <n v="0.16"/>
    <n v="2.528"/>
    <m/>
    <m/>
    <n v="37.167999999999999"/>
    <m/>
    <n v="37.167999999999999"/>
    <x v="0"/>
    <x v="0"/>
    <m/>
    <m/>
    <m/>
  </r>
  <r>
    <n v="256"/>
    <x v="3"/>
    <x v="1"/>
    <s v="abril"/>
    <d v="2022-04-22T00:00:00"/>
    <d v="2022-04-22T00:00:00"/>
    <d v="2022-04-29T00:00:00"/>
    <n v="7"/>
    <x v="255"/>
    <n v="55.24"/>
    <n v="10.6"/>
    <n v="0.16"/>
    <n v="7.1424000000000003"/>
    <m/>
    <m/>
    <n v="62.382400000000004"/>
    <n v="62.38"/>
    <n v="2.400000000001512E-3"/>
    <x v="1"/>
    <x v="4"/>
    <d v="2022-05-12T00:00:00"/>
    <m/>
    <m/>
  </r>
  <r>
    <n v="257"/>
    <x v="0"/>
    <x v="1"/>
    <s v="abril"/>
    <d v="2022-04-22T00:00:00"/>
    <d v="2022-04-22T00:00:00"/>
    <d v="2022-04-29T00:00:00"/>
    <n v="7"/>
    <x v="256"/>
    <n v="53.51"/>
    <n v="29.6"/>
    <n v="0.16"/>
    <n v="3.8255999999999997"/>
    <m/>
    <m/>
    <n v="57.335599999999999"/>
    <m/>
    <n v="57.335599999999999"/>
    <x v="0"/>
    <x v="0"/>
    <m/>
    <m/>
    <m/>
  </r>
  <r>
    <n v="258"/>
    <x v="3"/>
    <x v="1"/>
    <s v="abril"/>
    <d v="2022-04-21T00:00:00"/>
    <d v="2022-04-21T00:00:00"/>
    <d v="2022-04-28T00:00:00"/>
    <n v="7"/>
    <x v="257"/>
    <n v="14.67"/>
    <n v="0"/>
    <n v="0.16"/>
    <n v="2.3472"/>
    <m/>
    <m/>
    <n v="17.017199999999999"/>
    <n v="17.02"/>
    <n v="-2.8000000000005798E-3"/>
    <x v="1"/>
    <x v="8"/>
    <m/>
    <m/>
    <m/>
  </r>
  <r>
    <n v="259"/>
    <x v="5"/>
    <x v="1"/>
    <s v="abril"/>
    <d v="2022-04-23T00:00:00"/>
    <d v="2022-04-23T00:00:00"/>
    <d v="2022-04-30T00:00:00"/>
    <n v="7"/>
    <x v="258"/>
    <n v="246.42"/>
    <n v="67.680000000000007"/>
    <n v="0.16"/>
    <n v="28.598399999999998"/>
    <m/>
    <m/>
    <n v="275.01839999999999"/>
    <m/>
    <n v="275.01839999999999"/>
    <x v="0"/>
    <x v="0"/>
    <m/>
    <m/>
    <m/>
  </r>
  <r>
    <n v="260"/>
    <x v="1"/>
    <x v="0"/>
    <s v="abril"/>
    <d v="2022-04-23T00:00:00"/>
    <d v="2022-04-23T00:00:00"/>
    <d v="2022-04-30T00:00:00"/>
    <n v="7"/>
    <x v="259"/>
    <n v="2.98"/>
    <n v="0"/>
    <n v="0"/>
    <n v="0"/>
    <m/>
    <m/>
    <n v="2.98"/>
    <m/>
    <n v="2.98"/>
    <x v="0"/>
    <x v="0"/>
    <m/>
    <m/>
    <m/>
  </r>
  <r>
    <n v="261"/>
    <x v="4"/>
    <x v="1"/>
    <s v="abril"/>
    <d v="2022-04-25T00:00:00"/>
    <d v="2022-04-25T00:00:00"/>
    <d v="2022-05-02T00:00:00"/>
    <n v="7"/>
    <x v="260"/>
    <n v="22.62"/>
    <n v="0"/>
    <n v="0.16"/>
    <n v="3.6192000000000002"/>
    <m/>
    <m/>
    <n v="26.2392"/>
    <m/>
    <n v="26.2392"/>
    <x v="0"/>
    <x v="0"/>
    <m/>
    <m/>
    <m/>
  </r>
  <r>
    <n v="262"/>
    <x v="4"/>
    <x v="1"/>
    <s v="abril"/>
    <d v="2022-04-21T00:00:00"/>
    <d v="2022-04-21T00:00:00"/>
    <d v="2022-04-28T00:00:00"/>
    <n v="7"/>
    <x v="261"/>
    <n v="575.38"/>
    <n v="0"/>
    <n v="0"/>
    <n v="0"/>
    <m/>
    <m/>
    <n v="575.38"/>
    <m/>
    <n v="575.38"/>
    <x v="0"/>
    <x v="0"/>
    <m/>
    <m/>
    <m/>
  </r>
  <r>
    <n v="263"/>
    <x v="4"/>
    <x v="1"/>
    <s v="abril"/>
    <d v="2022-04-18T00:00:00"/>
    <d v="2022-04-18T00:00:00"/>
    <d v="2022-04-25T00:00:00"/>
    <n v="7"/>
    <x v="262"/>
    <n v="214.5"/>
    <n v="0"/>
    <n v="0"/>
    <n v="0"/>
    <m/>
    <m/>
    <n v="214.5"/>
    <m/>
    <n v="214.5"/>
    <x v="0"/>
    <x v="0"/>
    <m/>
    <m/>
    <m/>
  </r>
  <r>
    <n v="264"/>
    <x v="4"/>
    <x v="0"/>
    <s v="abril"/>
    <d v="2022-04-18T00:00:00"/>
    <d v="2022-04-18T00:00:00"/>
    <d v="2022-04-25T00:00:00"/>
    <n v="7"/>
    <x v="263"/>
    <n v="626.79"/>
    <n v="615.21"/>
    <n v="0.16"/>
    <n v="1.8527999999999885"/>
    <m/>
    <n v="1.08"/>
    <n v="627.56279999999992"/>
    <m/>
    <n v="627.56279999999992"/>
    <x v="0"/>
    <x v="0"/>
    <m/>
    <s v="DEV 164"/>
    <d v="2022-04-18T00:00:00"/>
  </r>
  <r>
    <n v="265"/>
    <x v="8"/>
    <x v="1"/>
    <s v="abril"/>
    <d v="2022-04-23T00:00:00"/>
    <d v="2022-04-23T00:00:00"/>
    <d v="2022-04-30T00:00:00"/>
    <n v="7"/>
    <x v="264"/>
    <n v="451.58"/>
    <n v="190.97"/>
    <n v="0.16"/>
    <n v="41.697600000000001"/>
    <m/>
    <m/>
    <n v="493.27760000000001"/>
    <m/>
    <n v="493.27760000000001"/>
    <x v="0"/>
    <x v="0"/>
    <m/>
    <m/>
    <m/>
  </r>
  <r>
    <n v="266"/>
    <x v="8"/>
    <x v="1"/>
    <s v="abril"/>
    <d v="2022-04-21T00:00:00"/>
    <d v="2022-04-21T00:00:00"/>
    <d v="2022-04-28T00:00:00"/>
    <n v="7"/>
    <x v="265"/>
    <n v="141.32"/>
    <n v="65.94"/>
    <n v="0.16"/>
    <n v="12.0608"/>
    <m/>
    <n v="5.71"/>
    <n v="147.67079999999999"/>
    <m/>
    <n v="147.67079999999999"/>
    <x v="0"/>
    <x v="0"/>
    <m/>
    <s v="DEV 21042022RV"/>
    <d v="2022-04-21T00:00:00"/>
  </r>
  <r>
    <n v="267"/>
    <x v="2"/>
    <x v="0"/>
    <s v="abril"/>
    <d v="2022-04-23T00:00:00"/>
    <d v="2022-04-23T00:00:00"/>
    <d v="2022-04-30T00:00:00"/>
    <n v="7"/>
    <x v="266"/>
    <n v="293.36"/>
    <n v="238.64"/>
    <n v="0.16"/>
    <n v="8.7552000000000039"/>
    <m/>
    <m/>
    <n v="302.11520000000002"/>
    <n v="302.12"/>
    <n v="-4.7999999999888132E-3"/>
    <x v="1"/>
    <x v="1"/>
    <d v="2022-05-10T00:00:00"/>
    <m/>
    <m/>
  </r>
  <r>
    <n v="268"/>
    <x v="8"/>
    <x v="1"/>
    <s v="abril"/>
    <d v="2022-04-21T00:00:00"/>
    <d v="2022-04-21T00:00:00"/>
    <d v="2022-04-28T00:00:00"/>
    <n v="7"/>
    <x v="267"/>
    <n v="30.52"/>
    <n v="0"/>
    <n v="0"/>
    <n v="0"/>
    <m/>
    <m/>
    <n v="30.52"/>
    <m/>
    <n v="30.52"/>
    <x v="0"/>
    <x v="0"/>
    <m/>
    <m/>
    <m/>
  </r>
  <r>
    <n v="269"/>
    <x v="8"/>
    <x v="1"/>
    <s v="abril"/>
    <d v="2022-04-21T00:00:00"/>
    <d v="2022-04-21T00:00:00"/>
    <d v="2022-04-28T00:00:00"/>
    <n v="7"/>
    <x v="268"/>
    <n v="402.16"/>
    <n v="0"/>
    <n v="0"/>
    <n v="0"/>
    <m/>
    <m/>
    <n v="402.16"/>
    <m/>
    <n v="402.16"/>
    <x v="0"/>
    <x v="0"/>
    <m/>
    <m/>
    <m/>
  </r>
  <r>
    <n v="270"/>
    <x v="8"/>
    <x v="1"/>
    <s v="abril"/>
    <d v="2022-04-19T00:00:00"/>
    <d v="2022-04-19T00:00:00"/>
    <d v="2022-04-26T00:00:00"/>
    <n v="7"/>
    <x v="269"/>
    <n v="35.4"/>
    <n v="8.42"/>
    <n v="0.16"/>
    <n v="4.3167999999999997"/>
    <m/>
    <m/>
    <n v="39.716799999999999"/>
    <m/>
    <n v="39.716799999999999"/>
    <x v="0"/>
    <x v="0"/>
    <m/>
    <m/>
    <m/>
  </r>
  <r>
    <n v="271"/>
    <x v="8"/>
    <x v="1"/>
    <s v="abril"/>
    <d v="2022-04-18T00:00:00"/>
    <d v="2022-04-18T00:00:00"/>
    <d v="2022-04-25T00:00:00"/>
    <n v="7"/>
    <x v="270"/>
    <n v="39.56"/>
    <n v="22.27"/>
    <n v="0.16"/>
    <n v="2.7664000000000004"/>
    <m/>
    <m/>
    <n v="42.3264"/>
    <m/>
    <n v="42.3264"/>
    <x v="0"/>
    <x v="0"/>
    <m/>
    <m/>
    <m/>
  </r>
  <r>
    <n v="272"/>
    <x v="8"/>
    <x v="1"/>
    <s v="abril"/>
    <d v="2022-04-15T00:00:00"/>
    <d v="2022-04-15T00:00:00"/>
    <d v="2022-04-22T00:00:00"/>
    <n v="7"/>
    <x v="271"/>
    <n v="9.57"/>
    <n v="0"/>
    <n v="0.16"/>
    <n v="1.5312000000000001"/>
    <m/>
    <m/>
    <n v="11.1012"/>
    <m/>
    <n v="11.1012"/>
    <x v="0"/>
    <x v="0"/>
    <m/>
    <m/>
    <m/>
  </r>
  <r>
    <n v="273"/>
    <x v="8"/>
    <x v="1"/>
    <s v="abril"/>
    <d v="2022-04-12T00:00:00"/>
    <d v="2022-04-12T00:00:00"/>
    <d v="2022-04-19T00:00:00"/>
    <n v="7"/>
    <x v="272"/>
    <n v="570.77"/>
    <n v="70.14"/>
    <n v="0.16"/>
    <n v="80.100800000000007"/>
    <m/>
    <m/>
    <n v="650.87080000000003"/>
    <m/>
    <n v="650.87080000000003"/>
    <x v="0"/>
    <x v="0"/>
    <m/>
    <m/>
    <m/>
  </r>
  <r>
    <n v="274"/>
    <x v="8"/>
    <x v="1"/>
    <s v="abril"/>
    <d v="2022-04-11T00:00:00"/>
    <d v="2022-04-11T00:00:00"/>
    <d v="2022-04-18T00:00:00"/>
    <n v="7"/>
    <x v="273"/>
    <n v="58.72"/>
    <n v="45.85"/>
    <n v="0.16"/>
    <n v="2.0591999999999997"/>
    <m/>
    <m/>
    <n v="60.779199999999996"/>
    <m/>
    <n v="60.779199999999996"/>
    <x v="0"/>
    <x v="0"/>
    <m/>
    <m/>
    <m/>
  </r>
  <r>
    <n v="275"/>
    <x v="8"/>
    <x v="1"/>
    <s v="abril"/>
    <d v="2022-04-13T00:00:00"/>
    <d v="2022-04-13T00:00:00"/>
    <d v="2022-04-20T00:00:00"/>
    <n v="7"/>
    <x v="274"/>
    <n v="196.43"/>
    <n v="190.4"/>
    <n v="0.16"/>
    <n v="0.96480000000000021"/>
    <m/>
    <m/>
    <n v="197.3948"/>
    <m/>
    <n v="197.3948"/>
    <x v="0"/>
    <x v="0"/>
    <m/>
    <m/>
    <m/>
  </r>
  <r>
    <n v="276"/>
    <x v="8"/>
    <x v="1"/>
    <s v="abril"/>
    <d v="2022-04-16T00:00:00"/>
    <d v="2022-04-16T00:00:00"/>
    <d v="2022-04-23T00:00:00"/>
    <n v="7"/>
    <x v="275"/>
    <n v="299.95"/>
    <n v="226.67"/>
    <n v="0.16"/>
    <n v="11.7248"/>
    <m/>
    <m/>
    <n v="311.6748"/>
    <m/>
    <n v="311.6748"/>
    <x v="0"/>
    <x v="0"/>
    <m/>
    <m/>
    <m/>
  </r>
  <r>
    <n v="277"/>
    <x v="8"/>
    <x v="1"/>
    <s v="abril"/>
    <d v="2022-04-14T00:00:00"/>
    <d v="2022-04-14T00:00:00"/>
    <d v="2022-04-21T00:00:00"/>
    <n v="7"/>
    <x v="276"/>
    <n v="635.57000000000005"/>
    <n v="426.24"/>
    <n v="0.16"/>
    <n v="33.49280000000001"/>
    <m/>
    <m/>
    <n v="669.06280000000004"/>
    <m/>
    <n v="669.06280000000004"/>
    <x v="0"/>
    <x v="0"/>
    <m/>
    <m/>
    <m/>
  </r>
  <r>
    <n v="278"/>
    <x v="8"/>
    <x v="1"/>
    <s v="abril"/>
    <d v="2022-04-13T00:00:00"/>
    <d v="2022-04-13T00:00:00"/>
    <d v="2022-04-20T00:00:00"/>
    <n v="7"/>
    <x v="277"/>
    <n v="447.52"/>
    <n v="328.8"/>
    <n v="0.16"/>
    <n v="18.995199999999997"/>
    <m/>
    <m/>
    <n v="466.51519999999999"/>
    <m/>
    <n v="466.51519999999999"/>
    <x v="0"/>
    <x v="0"/>
    <m/>
    <m/>
    <m/>
  </r>
  <r>
    <n v="279"/>
    <x v="8"/>
    <x v="1"/>
    <s v="abril"/>
    <d v="2022-04-09T00:00:00"/>
    <d v="2022-04-09T00:00:00"/>
    <d v="2022-04-16T00:00:00"/>
    <n v="7"/>
    <x v="278"/>
    <n v="559.07000000000005"/>
    <n v="250.65"/>
    <n v="0.16"/>
    <n v="49.347200000000015"/>
    <m/>
    <m/>
    <n v="608.41720000000009"/>
    <m/>
    <n v="608.41720000000009"/>
    <x v="0"/>
    <x v="0"/>
    <m/>
    <m/>
    <m/>
  </r>
  <r>
    <n v="280"/>
    <x v="8"/>
    <x v="1"/>
    <s v="abril"/>
    <d v="2022-04-09T00:00:00"/>
    <d v="2022-04-09T00:00:00"/>
    <d v="2022-04-16T00:00:00"/>
    <n v="7"/>
    <x v="279"/>
    <n v="53"/>
    <n v="0"/>
    <n v="0.16"/>
    <n v="8.48"/>
    <m/>
    <m/>
    <n v="61.480000000000004"/>
    <m/>
    <n v="61.480000000000004"/>
    <x v="0"/>
    <x v="0"/>
    <m/>
    <m/>
    <m/>
  </r>
  <r>
    <n v="281"/>
    <x v="8"/>
    <x v="1"/>
    <s v="abril"/>
    <d v="2022-04-08T00:00:00"/>
    <d v="2022-04-08T00:00:00"/>
    <d v="2022-04-15T00:00:00"/>
    <n v="7"/>
    <x v="280"/>
    <n v="1634.09"/>
    <n v="1511.1"/>
    <n v="0.16"/>
    <n v="19.670000000000002"/>
    <m/>
    <m/>
    <n v="1653.76"/>
    <m/>
    <n v="1653.76"/>
    <x v="0"/>
    <x v="0"/>
    <m/>
    <m/>
    <m/>
  </r>
  <r>
    <n v="282"/>
    <x v="8"/>
    <x v="1"/>
    <s v="abril"/>
    <d v="2022-04-07T00:00:00"/>
    <d v="2022-04-07T00:00:00"/>
    <d v="2022-04-14T00:00:00"/>
    <n v="7"/>
    <x v="281"/>
    <n v="385.08"/>
    <n v="58.28"/>
    <n v="0.16"/>
    <n v="52.287999999999997"/>
    <m/>
    <n v="334.66"/>
    <n v="102.70799999999997"/>
    <m/>
    <n v="102.70799999999997"/>
    <x v="0"/>
    <x v="0"/>
    <m/>
    <s v="DEV 08042022xt"/>
    <d v="2022-04-08T00:00:00"/>
  </r>
  <r>
    <n v="283"/>
    <x v="8"/>
    <x v="1"/>
    <s v="abril"/>
    <d v="2022-04-06T00:00:00"/>
    <d v="2022-04-06T00:00:00"/>
    <d v="2022-04-13T00:00:00"/>
    <n v="7"/>
    <x v="282"/>
    <n v="273.31"/>
    <n v="64.099999999999994"/>
    <n v="0.16"/>
    <n v="33.473600000000005"/>
    <m/>
    <m/>
    <n v="306.78359999999998"/>
    <m/>
    <n v="306.78359999999998"/>
    <x v="0"/>
    <x v="0"/>
    <m/>
    <m/>
    <m/>
  </r>
  <r>
    <n v="284"/>
    <x v="8"/>
    <x v="1"/>
    <s v="abril"/>
    <d v="2022-04-05T00:00:00"/>
    <d v="2022-04-05T00:00:00"/>
    <d v="2022-04-12T00:00:00"/>
    <n v="7"/>
    <x v="283"/>
    <n v="109.72"/>
    <n v="68.02"/>
    <n v="0.16"/>
    <n v="6.6720000000000006"/>
    <m/>
    <m/>
    <n v="116.392"/>
    <m/>
    <n v="116.392"/>
    <x v="0"/>
    <x v="0"/>
    <m/>
    <m/>
    <m/>
  </r>
  <r>
    <n v="285"/>
    <x v="8"/>
    <x v="1"/>
    <s v="abril"/>
    <d v="2022-04-04T00:00:00"/>
    <d v="2022-04-04T00:00:00"/>
    <d v="2022-04-11T00:00:00"/>
    <n v="7"/>
    <x v="284"/>
    <n v="366.61"/>
    <n v="309.13"/>
    <n v="0.16"/>
    <n v="9.19"/>
    <m/>
    <n v="79.34"/>
    <n v="296.46000000000004"/>
    <m/>
    <n v="296.46000000000004"/>
    <x v="0"/>
    <x v="0"/>
    <m/>
    <s v="DEV 04042022ccc"/>
    <d v="2022-04-05T00:00:00"/>
  </r>
  <r>
    <n v="286"/>
    <x v="8"/>
    <x v="1"/>
    <s v="abril"/>
    <d v="2022-04-02T00:00:00"/>
    <d v="2022-04-02T00:00:00"/>
    <d v="2022-04-09T00:00:00"/>
    <n v="7"/>
    <x v="285"/>
    <n v="535.85"/>
    <n v="403.49"/>
    <n v="0.16"/>
    <n v="21.177600000000002"/>
    <m/>
    <m/>
    <n v="557.02760000000001"/>
    <m/>
    <n v="557.02760000000001"/>
    <x v="0"/>
    <x v="0"/>
    <m/>
    <m/>
    <m/>
  </r>
  <r>
    <n v="287"/>
    <x v="8"/>
    <x v="1"/>
    <s v="abril"/>
    <d v="2022-04-01T00:00:00"/>
    <d v="2022-04-01T00:00:00"/>
    <d v="2022-04-08T00:00:00"/>
    <n v="7"/>
    <x v="286"/>
    <n v="1686.12"/>
    <n v="1573.32"/>
    <n v="0.16"/>
    <n v="18.047999999999995"/>
    <m/>
    <m/>
    <n v="1704.1679999999999"/>
    <m/>
    <n v="1704.1679999999999"/>
    <x v="0"/>
    <x v="0"/>
    <m/>
    <m/>
    <m/>
  </r>
  <r>
    <n v="288"/>
    <x v="0"/>
    <x v="1"/>
    <s v="abril"/>
    <d v="2022-04-25T00:00:00"/>
    <d v="2022-04-25T00:00:00"/>
    <d v="2022-05-02T00:00:00"/>
    <n v="7"/>
    <x v="287"/>
    <n v="21"/>
    <n v="0"/>
    <n v="0.16"/>
    <n v="3.36"/>
    <m/>
    <m/>
    <n v="24.36"/>
    <m/>
    <n v="24.36"/>
    <x v="0"/>
    <x v="0"/>
    <m/>
    <m/>
    <m/>
  </r>
  <r>
    <n v="289"/>
    <x v="0"/>
    <x v="1"/>
    <s v="abril"/>
    <d v="2022-04-25T00:00:00"/>
    <d v="2022-04-25T00:00:00"/>
    <d v="2022-05-02T00:00:00"/>
    <n v="7"/>
    <x v="288"/>
    <n v="132.1"/>
    <n v="0"/>
    <n v="0.16"/>
    <n v="21.135999999999999"/>
    <m/>
    <m/>
    <n v="153.23599999999999"/>
    <m/>
    <n v="153.23599999999999"/>
    <x v="0"/>
    <x v="0"/>
    <m/>
    <m/>
    <m/>
  </r>
  <r>
    <n v="290"/>
    <x v="4"/>
    <x v="0"/>
    <s v="abril"/>
    <d v="2022-04-25T00:00:00"/>
    <d v="2022-04-25T00:00:00"/>
    <d v="2022-05-02T00:00:00"/>
    <n v="7"/>
    <x v="289"/>
    <n v="279.58"/>
    <n v="0"/>
    <n v="0"/>
    <n v="0"/>
    <m/>
    <m/>
    <n v="279.58"/>
    <m/>
    <n v="279.58"/>
    <x v="0"/>
    <x v="0"/>
    <m/>
    <m/>
    <m/>
  </r>
  <r>
    <n v="291"/>
    <x v="4"/>
    <x v="0"/>
    <s v="abril"/>
    <d v="2022-04-25T00:00:00"/>
    <d v="2022-04-25T00:00:00"/>
    <d v="2022-05-02T00:00:00"/>
    <n v="7"/>
    <x v="290"/>
    <n v="201.6"/>
    <n v="0"/>
    <n v="0.16"/>
    <n v="32.256"/>
    <m/>
    <m/>
    <n v="233.85599999999999"/>
    <m/>
    <n v="233.85599999999999"/>
    <x v="0"/>
    <x v="0"/>
    <m/>
    <m/>
    <m/>
  </r>
  <r>
    <n v="292"/>
    <x v="4"/>
    <x v="0"/>
    <s v="abril"/>
    <d v="2022-04-25T00:00:00"/>
    <d v="2022-04-25T00:00:00"/>
    <d v="2022-05-02T00:00:00"/>
    <n v="7"/>
    <x v="291"/>
    <n v="386.72"/>
    <n v="218.34"/>
    <n v="0.16"/>
    <n v="26.940800000000003"/>
    <m/>
    <m/>
    <n v="413.66080000000005"/>
    <m/>
    <n v="413.66080000000005"/>
    <x v="0"/>
    <x v="0"/>
    <m/>
    <m/>
    <m/>
  </r>
  <r>
    <n v="293"/>
    <x v="4"/>
    <x v="0"/>
    <s v="abril"/>
    <d v="2022-04-25T00:00:00"/>
    <d v="2022-04-25T00:00:00"/>
    <d v="2022-05-02T00:00:00"/>
    <n v="7"/>
    <x v="292"/>
    <n v="732.29"/>
    <n v="718.04"/>
    <n v="0.16"/>
    <n v="2.2800000000000002"/>
    <m/>
    <n v="1.87"/>
    <n v="732.69999999999993"/>
    <m/>
    <n v="732.69999999999993"/>
    <x v="0"/>
    <x v="0"/>
    <m/>
    <s v="DEV 168"/>
    <d v="2022-04-25T00:00:00"/>
  </r>
  <r>
    <n v="294"/>
    <x v="6"/>
    <x v="0"/>
    <s v="abril"/>
    <d v="2022-04-25T00:00:00"/>
    <d v="2022-04-25T00:00:00"/>
    <d v="2022-05-02T00:00:00"/>
    <n v="7"/>
    <x v="293"/>
    <n v="430.8"/>
    <n v="0"/>
    <n v="0"/>
    <n v="0"/>
    <m/>
    <m/>
    <n v="430.8"/>
    <m/>
    <n v="430.8"/>
    <x v="0"/>
    <x v="0"/>
    <m/>
    <m/>
    <m/>
  </r>
  <r>
    <n v="295"/>
    <x v="6"/>
    <x v="0"/>
    <s v="abril"/>
    <d v="2022-04-25T00:00:00"/>
    <d v="2022-04-25T00:00:00"/>
    <d v="2022-05-02T00:00:00"/>
    <n v="7"/>
    <x v="294"/>
    <n v="70.5"/>
    <n v="0"/>
    <n v="0.16"/>
    <n v="11.28"/>
    <m/>
    <m/>
    <n v="81.78"/>
    <m/>
    <n v="81.78"/>
    <x v="0"/>
    <x v="0"/>
    <m/>
    <m/>
    <m/>
  </r>
  <r>
    <n v="296"/>
    <x v="6"/>
    <x v="0"/>
    <s v="abril"/>
    <d v="2022-04-25T00:00:00"/>
    <d v="2022-04-25T00:00:00"/>
    <d v="2022-05-02T00:00:00"/>
    <n v="7"/>
    <x v="295"/>
    <n v="279.54000000000002"/>
    <n v="215.94"/>
    <n v="0.16"/>
    <n v="10.176000000000004"/>
    <m/>
    <m/>
    <n v="289.71600000000001"/>
    <m/>
    <n v="289.71600000000001"/>
    <x v="0"/>
    <x v="0"/>
    <m/>
    <m/>
    <m/>
  </r>
  <r>
    <n v="297"/>
    <x v="0"/>
    <x v="0"/>
    <s v="abril"/>
    <d v="2022-04-25T00:00:00"/>
    <d v="2022-04-25T00:00:00"/>
    <d v="2022-05-02T00:00:00"/>
    <n v="7"/>
    <x v="296"/>
    <n v="1248.93"/>
    <n v="1027.77"/>
    <n v="0.16"/>
    <n v="35.385600000000011"/>
    <m/>
    <m/>
    <n v="1284.3156000000001"/>
    <m/>
    <n v="1284.3156000000001"/>
    <x v="0"/>
    <x v="0"/>
    <m/>
    <m/>
    <m/>
  </r>
  <r>
    <n v="298"/>
    <x v="0"/>
    <x v="0"/>
    <s v="abril"/>
    <d v="2022-04-25T00:00:00"/>
    <d v="2022-04-25T00:00:00"/>
    <d v="2022-05-02T00:00:00"/>
    <n v="7"/>
    <x v="297"/>
    <n v="787.88"/>
    <n v="758.17"/>
    <n v="0.16"/>
    <n v="4.7536000000000058"/>
    <m/>
    <m/>
    <n v="792.6336"/>
    <m/>
    <n v="792.6336"/>
    <x v="0"/>
    <x v="0"/>
    <m/>
    <m/>
    <m/>
  </r>
  <r>
    <n v="299"/>
    <x v="0"/>
    <x v="0"/>
    <s v="abril"/>
    <d v="2022-04-25T00:00:00"/>
    <d v="2022-04-25T00:00:00"/>
    <d v="2022-05-02T00:00:00"/>
    <n v="7"/>
    <x v="298"/>
    <n v="318.98"/>
    <n v="0"/>
    <n v="0"/>
    <n v="0"/>
    <m/>
    <m/>
    <n v="318.98"/>
    <m/>
    <n v="318.98"/>
    <x v="0"/>
    <x v="0"/>
    <m/>
    <m/>
    <m/>
  </r>
  <r>
    <n v="300"/>
    <x v="0"/>
    <x v="0"/>
    <s v="abril"/>
    <d v="2022-04-25T00:00:00"/>
    <d v="2022-04-25T00:00:00"/>
    <d v="2022-05-02T00:00:00"/>
    <n v="7"/>
    <x v="299"/>
    <n v="614.82000000000005"/>
    <n v="604.47"/>
    <n v="0.16"/>
    <n v="1.65"/>
    <m/>
    <m/>
    <n v="616.47"/>
    <m/>
    <n v="616.47"/>
    <x v="0"/>
    <x v="0"/>
    <m/>
    <m/>
    <m/>
  </r>
  <r>
    <n v="301"/>
    <x v="0"/>
    <x v="0"/>
    <s v="abril"/>
    <d v="2022-04-25T00:00:00"/>
    <d v="2022-04-25T00:00:00"/>
    <d v="2022-05-02T00:00:00"/>
    <n v="7"/>
    <x v="300"/>
    <n v="91.02"/>
    <n v="16.2"/>
    <n v="0.16"/>
    <n v="11.9712"/>
    <m/>
    <m/>
    <n v="102.99119999999999"/>
    <m/>
    <n v="102.99119999999999"/>
    <x v="0"/>
    <x v="0"/>
    <m/>
    <m/>
    <m/>
  </r>
  <r>
    <n v="302"/>
    <x v="0"/>
    <x v="0"/>
    <s v="abril"/>
    <d v="2022-04-25T00:00:00"/>
    <d v="2022-04-25T00:00:00"/>
    <d v="2022-05-02T00:00:00"/>
    <n v="7"/>
    <x v="301"/>
    <n v="199.76"/>
    <n v="101.48"/>
    <n v="0.16"/>
    <n v="15.724799999999998"/>
    <m/>
    <m/>
    <n v="215.48479999999998"/>
    <m/>
    <n v="215.48479999999998"/>
    <x v="0"/>
    <x v="0"/>
    <m/>
    <m/>
    <m/>
  </r>
  <r>
    <n v="303"/>
    <x v="4"/>
    <x v="0"/>
    <s v="abril"/>
    <d v="2022-04-25T00:00:00"/>
    <d v="2022-04-25T00:00:00"/>
    <d v="2022-05-02T00:00:00"/>
    <n v="7"/>
    <x v="302"/>
    <n v="1678.28"/>
    <n v="701.32"/>
    <n v="0.16"/>
    <n v="156.31359999999998"/>
    <m/>
    <m/>
    <n v="1834.5935999999999"/>
    <m/>
    <n v="1834.5935999999999"/>
    <x v="0"/>
    <x v="0"/>
    <m/>
    <m/>
    <m/>
  </r>
  <r>
    <n v="304"/>
    <x v="2"/>
    <x v="0"/>
    <s v="abril"/>
    <d v="2022-04-25T00:00:00"/>
    <d v="2022-04-25T00:00:00"/>
    <d v="2022-05-02T00:00:00"/>
    <n v="7"/>
    <x v="303"/>
    <n v="281.95999999999998"/>
    <n v="44"/>
    <n v="0.16"/>
    <n v="38.06"/>
    <m/>
    <m/>
    <n v="319.92"/>
    <n v="319.92"/>
    <n v="0"/>
    <x v="1"/>
    <x v="1"/>
    <d v="2022-05-10T00:00:00"/>
    <m/>
    <m/>
  </r>
  <r>
    <n v="305"/>
    <x v="2"/>
    <x v="0"/>
    <s v="abril"/>
    <d v="2022-04-25T00:00:00"/>
    <d v="2022-04-25T00:00:00"/>
    <d v="2022-05-02T00:00:00"/>
    <n v="7"/>
    <x v="304"/>
    <n v="200.56"/>
    <n v="8.58"/>
    <n v="0.16"/>
    <n v="30.716799999999999"/>
    <m/>
    <n v="0.12"/>
    <n v="231.1568"/>
    <n v="231.16"/>
    <n v="-3.1999999999925421E-3"/>
    <x v="1"/>
    <x v="1"/>
    <d v="2022-05-10T00:00:00"/>
    <s v="DEV 25042022RF"/>
    <d v="2022-04-25T00:00:00"/>
  </r>
  <r>
    <n v="306"/>
    <x v="2"/>
    <x v="0"/>
    <s v="abril"/>
    <d v="2022-04-25T00:00:00"/>
    <d v="2022-04-25T00:00:00"/>
    <d v="2022-05-02T00:00:00"/>
    <n v="7"/>
    <x v="305"/>
    <n v="9.42"/>
    <n v="0"/>
    <n v="0.16"/>
    <n v="1.5072000000000001"/>
    <m/>
    <m/>
    <n v="10.927199999999999"/>
    <n v="10.93"/>
    <n v="-2.8000000000005798E-3"/>
    <x v="1"/>
    <x v="1"/>
    <d v="2022-05-10T00:00:00"/>
    <m/>
    <m/>
  </r>
  <r>
    <n v="307"/>
    <x v="5"/>
    <x v="0"/>
    <s v="abril"/>
    <d v="2022-04-26T00:00:00"/>
    <d v="2022-04-26T00:00:00"/>
    <d v="2022-05-03T00:00:00"/>
    <n v="7"/>
    <x v="306"/>
    <n v="69.36"/>
    <n v="0"/>
    <n v="0.16"/>
    <n v="11.0976"/>
    <m/>
    <m/>
    <n v="80.457599999999999"/>
    <m/>
    <n v="80.457599999999999"/>
    <x v="0"/>
    <x v="0"/>
    <m/>
    <m/>
    <m/>
  </r>
  <r>
    <n v="308"/>
    <x v="5"/>
    <x v="0"/>
    <s v="abril"/>
    <d v="2022-04-26T00:00:00"/>
    <d v="2022-04-26T00:00:00"/>
    <d v="2022-05-03T00:00:00"/>
    <n v="7"/>
    <x v="307"/>
    <n v="17.64"/>
    <n v="0"/>
    <n v="0"/>
    <n v="0"/>
    <m/>
    <m/>
    <n v="17.64"/>
    <m/>
    <n v="17.64"/>
    <x v="0"/>
    <x v="0"/>
    <m/>
    <m/>
    <m/>
  </r>
  <r>
    <n v="309"/>
    <x v="5"/>
    <x v="0"/>
    <s v="abril"/>
    <d v="2022-04-26T00:00:00"/>
    <d v="2022-04-26T00:00:00"/>
    <d v="2022-05-03T00:00:00"/>
    <n v="7"/>
    <x v="308"/>
    <n v="1369.83"/>
    <n v="0"/>
    <n v="0"/>
    <n v="0"/>
    <m/>
    <m/>
    <n v="1369.83"/>
    <m/>
    <n v="1369.83"/>
    <x v="0"/>
    <x v="0"/>
    <m/>
    <m/>
    <m/>
  </r>
  <r>
    <n v="310"/>
    <x v="5"/>
    <x v="0"/>
    <s v="abril"/>
    <d v="2022-04-26T00:00:00"/>
    <d v="2022-04-26T00:00:00"/>
    <d v="2022-05-03T00:00:00"/>
    <n v="7"/>
    <x v="309"/>
    <n v="2086.3200000000002"/>
    <n v="1308.2"/>
    <n v="0.16"/>
    <n v="124.49920000000002"/>
    <m/>
    <m/>
    <n v="2210.8192000000004"/>
    <m/>
    <n v="2210.8192000000004"/>
    <x v="0"/>
    <x v="0"/>
    <m/>
    <m/>
    <m/>
  </r>
  <r>
    <n v="311"/>
    <x v="7"/>
    <x v="0"/>
    <s v="abril"/>
    <d v="2022-04-26T00:00:00"/>
    <d v="2022-04-26T00:00:00"/>
    <d v="2022-05-03T00:00:00"/>
    <n v="7"/>
    <x v="310"/>
    <n v="1099.2"/>
    <n v="0"/>
    <n v="0"/>
    <n v="0"/>
    <m/>
    <m/>
    <n v="1099.2"/>
    <n v="1099.2"/>
    <n v="0"/>
    <x v="1"/>
    <x v="6"/>
    <d v="2022-05-10T00:00:00"/>
    <m/>
    <m/>
  </r>
  <r>
    <n v="312"/>
    <x v="4"/>
    <x v="1"/>
    <s v="abril"/>
    <d v="2022-04-26T00:00:00"/>
    <d v="2022-04-26T00:00:00"/>
    <d v="2022-05-03T00:00:00"/>
    <n v="7"/>
    <x v="311"/>
    <n v="98.64"/>
    <n v="44.4"/>
    <n v="0.16"/>
    <n v="8.6783999999999999"/>
    <m/>
    <m/>
    <n v="107.3184"/>
    <m/>
    <n v="107.3184"/>
    <x v="0"/>
    <x v="0"/>
    <m/>
    <m/>
    <m/>
  </r>
  <r>
    <n v="313"/>
    <x v="4"/>
    <x v="1"/>
    <s v="abril"/>
    <d v="2022-04-26T00:00:00"/>
    <d v="2022-04-26T00:00:00"/>
    <d v="2022-05-03T00:00:00"/>
    <n v="7"/>
    <x v="312"/>
    <n v="72.16"/>
    <n v="0"/>
    <n v="0.16"/>
    <n v="11.5456"/>
    <m/>
    <m/>
    <n v="83.705600000000004"/>
    <m/>
    <n v="83.705600000000004"/>
    <x v="0"/>
    <x v="0"/>
    <m/>
    <m/>
    <m/>
  </r>
  <r>
    <n v="314"/>
    <x v="5"/>
    <x v="1"/>
    <s v="abril"/>
    <d v="2022-04-26T00:00:00"/>
    <d v="2022-04-26T00:00:00"/>
    <d v="2022-05-03T00:00:00"/>
    <n v="7"/>
    <x v="313"/>
    <n v="9.1199999999999992"/>
    <n v="0"/>
    <n v="0.16"/>
    <n v="1.4591999999999998"/>
    <m/>
    <m/>
    <n v="10.579199999999998"/>
    <m/>
    <n v="10.579199999999998"/>
    <x v="0"/>
    <x v="0"/>
    <m/>
    <m/>
    <m/>
  </r>
  <r>
    <n v="315"/>
    <x v="5"/>
    <x v="1"/>
    <s v="abril"/>
    <d v="2022-04-26T00:00:00"/>
    <d v="2022-04-26T00:00:00"/>
    <d v="2022-05-03T00:00:00"/>
    <n v="7"/>
    <x v="314"/>
    <n v="376.73"/>
    <n v="129"/>
    <n v="0.16"/>
    <n v="39.630000000000003"/>
    <m/>
    <m/>
    <n v="416.36"/>
    <m/>
    <n v="416.36"/>
    <x v="0"/>
    <x v="0"/>
    <m/>
    <m/>
    <m/>
  </r>
  <r>
    <n v="316"/>
    <x v="0"/>
    <x v="1"/>
    <s v="abril"/>
    <d v="2022-04-26T00:00:00"/>
    <d v="2022-04-26T00:00:00"/>
    <d v="2022-05-03T00:00:00"/>
    <n v="7"/>
    <x v="315"/>
    <n v="120.58"/>
    <n v="44.4"/>
    <n v="0.16"/>
    <n v="12.188800000000001"/>
    <m/>
    <m/>
    <n v="132.7688"/>
    <m/>
    <n v="132.7688"/>
    <x v="0"/>
    <x v="0"/>
    <m/>
    <m/>
    <m/>
  </r>
  <r>
    <n v="317"/>
    <x v="1"/>
    <x v="1"/>
    <s v="abril"/>
    <d v="2022-04-26T00:00:00"/>
    <d v="2022-04-26T00:00:00"/>
    <d v="2022-05-03T00:00:00"/>
    <n v="7"/>
    <x v="316"/>
    <n v="14.7"/>
    <n v="0"/>
    <n v="0"/>
    <n v="0"/>
    <m/>
    <m/>
    <n v="14.7"/>
    <m/>
    <n v="14.7"/>
    <x v="0"/>
    <x v="0"/>
    <m/>
    <m/>
    <m/>
  </r>
  <r>
    <n v="318"/>
    <x v="2"/>
    <x v="1"/>
    <s v="abril"/>
    <d v="2022-04-26T00:00:00"/>
    <d v="2022-04-26T00:00:00"/>
    <d v="2022-05-03T00:00:00"/>
    <n v="7"/>
    <x v="317"/>
    <n v="86.02"/>
    <n v="60"/>
    <n v="0.16"/>
    <n v="4.1631999999999998"/>
    <m/>
    <m/>
    <n v="90.183199999999999"/>
    <n v="90.18"/>
    <n v="3.1999999999925421E-3"/>
    <x v="1"/>
    <x v="6"/>
    <d v="2022-05-10T00:00:00"/>
    <m/>
    <m/>
  </r>
  <r>
    <n v="319"/>
    <x v="2"/>
    <x v="1"/>
    <s v="abril"/>
    <d v="2022-04-26T00:00:00"/>
    <d v="2022-04-26T00:00:00"/>
    <d v="2022-05-03T00:00:00"/>
    <n v="7"/>
    <x v="318"/>
    <n v="68.959999999999994"/>
    <n v="0"/>
    <n v="0.16"/>
    <n v="11.04"/>
    <m/>
    <m/>
    <n v="80"/>
    <n v="80"/>
    <n v="0"/>
    <x v="1"/>
    <x v="6"/>
    <d v="2022-05-10T00:00:00"/>
    <m/>
    <m/>
  </r>
  <r>
    <n v="320"/>
    <x v="3"/>
    <x v="1"/>
    <s v="abril"/>
    <d v="2022-04-26T00:00:00"/>
    <d v="2022-04-26T00:00:00"/>
    <d v="2022-05-03T00:00:00"/>
    <n v="7"/>
    <x v="319"/>
    <n v="115.66"/>
    <n v="0"/>
    <n v="0.16"/>
    <n v="18.505600000000001"/>
    <m/>
    <m/>
    <n v="134.16559999999998"/>
    <m/>
    <n v="134.16559999999998"/>
    <x v="0"/>
    <x v="0"/>
    <m/>
    <m/>
    <m/>
  </r>
  <r>
    <n v="321"/>
    <x v="3"/>
    <x v="1"/>
    <s v="abril"/>
    <d v="2022-04-26T00:00:00"/>
    <d v="2022-04-26T00:00:00"/>
    <d v="2022-05-03T00:00:00"/>
    <n v="7"/>
    <x v="320"/>
    <n v="238.23"/>
    <n v="129"/>
    <n v="0.16"/>
    <n v="17.47"/>
    <m/>
    <m/>
    <n v="255.7"/>
    <n v="255.7"/>
    <n v="0"/>
    <x v="1"/>
    <x v="4"/>
    <d v="2022-05-12T00:00:00"/>
    <m/>
    <m/>
  </r>
  <r>
    <n v="322"/>
    <x v="1"/>
    <x v="0"/>
    <s v="abril"/>
    <d v="2022-04-26T00:00:00"/>
    <d v="2022-04-26T00:00:00"/>
    <d v="2022-05-03T00:00:00"/>
    <n v="7"/>
    <x v="321"/>
    <n v="21.2"/>
    <n v="0"/>
    <n v="0"/>
    <n v="0"/>
    <m/>
    <m/>
    <n v="21.2"/>
    <m/>
    <n v="21.2"/>
    <x v="0"/>
    <x v="0"/>
    <m/>
    <m/>
    <m/>
  </r>
  <r>
    <n v="323"/>
    <x v="2"/>
    <x v="0"/>
    <s v="abril"/>
    <d v="2022-04-26T00:00:00"/>
    <d v="2022-04-26T00:00:00"/>
    <d v="2022-05-03T00:00:00"/>
    <n v="7"/>
    <x v="322"/>
    <n v="1137.3699999999999"/>
    <n v="1111.01"/>
    <n v="0.16"/>
    <n v="4.217599999999984"/>
    <m/>
    <m/>
    <n v="1141.5875999999998"/>
    <n v="1141.5899999999999"/>
    <n v="-2.4000000000796717E-3"/>
    <x v="1"/>
    <x v="1"/>
    <d v="2022-05-10T00:00:00"/>
    <m/>
    <m/>
  </r>
  <r>
    <n v="324"/>
    <x v="3"/>
    <x v="0"/>
    <s v="abril"/>
    <d v="2022-04-26T00:00:00"/>
    <d v="2022-04-26T00:00:00"/>
    <d v="2022-05-03T00:00:00"/>
    <n v="7"/>
    <x v="323"/>
    <n v="230.87"/>
    <n v="0"/>
    <n v="0"/>
    <n v="0"/>
    <m/>
    <m/>
    <n v="230.87"/>
    <n v="230.87"/>
    <n v="0"/>
    <x v="1"/>
    <x v="4"/>
    <d v="2022-05-12T00:00:00"/>
    <m/>
    <m/>
  </r>
  <r>
    <n v="325"/>
    <x v="2"/>
    <x v="0"/>
    <s v="abril"/>
    <d v="2022-04-25T00:00:00"/>
    <d v="2022-04-25T00:00:00"/>
    <d v="2022-05-02T00:00:00"/>
    <n v="7"/>
    <x v="324"/>
    <n v="313.8"/>
    <n v="123.12"/>
    <n v="0.16"/>
    <n v="30.508800000000001"/>
    <m/>
    <m/>
    <n v="344.30880000000002"/>
    <n v="344.31"/>
    <n v="-1.1999999999829924E-3"/>
    <x v="1"/>
    <x v="1"/>
    <d v="2022-05-10T00:00:00"/>
    <m/>
    <m/>
  </r>
  <r>
    <n v="326"/>
    <x v="7"/>
    <x v="0"/>
    <s v="abril"/>
    <d v="2022-04-26T00:00:00"/>
    <d v="2022-04-26T00:00:00"/>
    <d v="2022-05-03T00:00:00"/>
    <n v="7"/>
    <x v="325"/>
    <n v="224.07"/>
    <n v="0"/>
    <n v="0"/>
    <n v="0"/>
    <m/>
    <m/>
    <n v="224.07"/>
    <n v="224.07"/>
    <n v="0"/>
    <x v="1"/>
    <x v="6"/>
    <d v="2022-05-10T00:00:00"/>
    <m/>
    <m/>
  </r>
  <r>
    <n v="327"/>
    <x v="5"/>
    <x v="0"/>
    <s v="abril"/>
    <d v="2022-04-26T00:00:00"/>
    <d v="2022-04-26T00:00:00"/>
    <d v="2022-05-03T00:00:00"/>
    <n v="7"/>
    <x v="326"/>
    <n v="976.07"/>
    <n v="0"/>
    <n v="0"/>
    <n v="0"/>
    <m/>
    <m/>
    <n v="976.07"/>
    <m/>
    <n v="976.07"/>
    <x v="0"/>
    <x v="0"/>
    <m/>
    <m/>
    <m/>
  </r>
  <r>
    <n v="328"/>
    <x v="5"/>
    <x v="0"/>
    <s v="abril"/>
    <d v="2022-04-26T00:00:00"/>
    <d v="2022-04-26T00:00:00"/>
    <d v="2022-05-03T00:00:00"/>
    <n v="7"/>
    <x v="327"/>
    <n v="1018.23"/>
    <n v="450.68"/>
    <n v="0.16"/>
    <n v="90.807999999999993"/>
    <m/>
    <m/>
    <n v="1109.038"/>
    <m/>
    <n v="1109.038"/>
    <x v="0"/>
    <x v="0"/>
    <m/>
    <m/>
    <m/>
  </r>
  <r>
    <n v="329"/>
    <x v="5"/>
    <x v="0"/>
    <s v="abril"/>
    <d v="2022-04-26T00:00:00"/>
    <d v="2022-04-26T00:00:00"/>
    <d v="2022-05-03T00:00:00"/>
    <n v="7"/>
    <x v="328"/>
    <n v="371.9"/>
    <n v="64.05"/>
    <n v="0.16"/>
    <n v="49.255999999999993"/>
    <m/>
    <m/>
    <n v="421.15599999999995"/>
    <m/>
    <n v="421.15599999999995"/>
    <x v="0"/>
    <x v="0"/>
    <m/>
    <m/>
    <m/>
  </r>
  <r>
    <n v="330"/>
    <x v="4"/>
    <x v="1"/>
    <s v="abril"/>
    <d v="2022-04-27T00:00:00"/>
    <d v="2022-04-27T00:00:00"/>
    <d v="2022-05-04T00:00:00"/>
    <n v="7"/>
    <x v="329"/>
    <n v="42.73"/>
    <n v="29.6"/>
    <n v="0.16"/>
    <n v="2.1007999999999991"/>
    <m/>
    <m/>
    <n v="44.830799999999996"/>
    <m/>
    <n v="44.830799999999996"/>
    <x v="0"/>
    <x v="0"/>
    <m/>
    <m/>
    <m/>
  </r>
  <r>
    <n v="331"/>
    <x v="4"/>
    <x v="1"/>
    <s v="abril"/>
    <d v="2022-04-26T00:00:00"/>
    <d v="2022-04-26T00:00:00"/>
    <d v="2022-05-03T00:00:00"/>
    <n v="7"/>
    <x v="330"/>
    <n v="3.92"/>
    <n v="0"/>
    <n v="0.16"/>
    <n v="0.62719999999999998"/>
    <m/>
    <m/>
    <n v="4.5472000000000001"/>
    <m/>
    <n v="4.5472000000000001"/>
    <x v="0"/>
    <x v="0"/>
    <m/>
    <m/>
    <m/>
  </r>
  <r>
    <n v="332"/>
    <x v="0"/>
    <x v="1"/>
    <s v="abril"/>
    <d v="2022-04-27T00:00:00"/>
    <d v="2022-04-27T00:00:00"/>
    <d v="2022-05-04T00:00:00"/>
    <n v="7"/>
    <x v="331"/>
    <n v="78.86"/>
    <n v="38.159999999999997"/>
    <n v="0.16"/>
    <n v="6.5120000000000005"/>
    <m/>
    <m/>
    <n v="85.372"/>
    <m/>
    <n v="85.372"/>
    <x v="0"/>
    <x v="0"/>
    <m/>
    <m/>
    <m/>
  </r>
  <r>
    <n v="333"/>
    <x v="3"/>
    <x v="1"/>
    <s v="abril"/>
    <d v="2022-04-27T00:00:00"/>
    <d v="2022-04-27T00:00:00"/>
    <d v="2022-05-04T00:00:00"/>
    <n v="7"/>
    <x v="332"/>
    <n v="216.31"/>
    <n v="134.91999999999999"/>
    <n v="0.16"/>
    <n v="13.022400000000003"/>
    <m/>
    <m/>
    <n v="229.33240000000001"/>
    <n v="229.33"/>
    <n v="2.3999999999944066E-3"/>
    <x v="1"/>
    <x v="16"/>
    <d v="2022-05-18T00:00:00"/>
    <m/>
    <m/>
  </r>
  <r>
    <n v="334"/>
    <x v="2"/>
    <x v="1"/>
    <s v="abril"/>
    <d v="2022-04-27T00:00:00"/>
    <d v="2022-04-27T00:00:00"/>
    <d v="2022-05-04T00:00:00"/>
    <n v="7"/>
    <x v="333"/>
    <n v="12.7"/>
    <n v="0"/>
    <n v="0.16"/>
    <n v="2.032"/>
    <m/>
    <m/>
    <n v="14.731999999999999"/>
    <n v="14.73"/>
    <n v="1.9999999999988916E-3"/>
    <x v="1"/>
    <x v="6"/>
    <d v="2022-05-10T00:00:00"/>
    <m/>
    <m/>
  </r>
  <r>
    <n v="335"/>
    <x v="3"/>
    <x v="1"/>
    <s v="abril"/>
    <d v="2022-04-20T00:00:00"/>
    <d v="2022-04-20T00:00:00"/>
    <d v="2022-04-27T00:00:00"/>
    <n v="7"/>
    <x v="334"/>
    <n v="3.71"/>
    <n v="0"/>
    <n v="0.16"/>
    <n v="0.59360000000000002"/>
    <m/>
    <m/>
    <n v="4.3036000000000003"/>
    <n v="4.3"/>
    <n v="3.6000000000004917E-3"/>
    <x v="1"/>
    <x v="8"/>
    <m/>
    <m/>
    <m/>
  </r>
  <r>
    <n v="336"/>
    <x v="5"/>
    <x v="0"/>
    <s v="abril"/>
    <d v="2022-04-26T00:00:00"/>
    <d v="2022-04-26T00:00:00"/>
    <d v="2022-05-03T00:00:00"/>
    <n v="7"/>
    <x v="335"/>
    <n v="3735.62"/>
    <n v="2587.12"/>
    <n v="0.16"/>
    <n v="183.76"/>
    <m/>
    <m/>
    <n v="3919.38"/>
    <m/>
    <n v="3919.38"/>
    <x v="0"/>
    <x v="0"/>
    <m/>
    <m/>
    <m/>
  </r>
  <r>
    <n v="337"/>
    <x v="2"/>
    <x v="0"/>
    <s v="abril"/>
    <d v="2022-04-26T00:00:00"/>
    <d v="2022-04-26T00:00:00"/>
    <d v="2022-05-03T00:00:00"/>
    <n v="7"/>
    <x v="336"/>
    <n v="1218.08"/>
    <n v="966.8"/>
    <n v="0.16"/>
    <n v="40.204799999999999"/>
    <m/>
    <m/>
    <n v="1258.2847999999999"/>
    <n v="1258.28"/>
    <n v="4.7999999999319698E-3"/>
    <x v="1"/>
    <x v="1"/>
    <d v="2022-05-10T00:00:00"/>
    <m/>
    <m/>
  </r>
  <r>
    <n v="338"/>
    <x v="0"/>
    <x v="0"/>
    <s v="abril"/>
    <d v="2022-04-27T00:00:00"/>
    <d v="2022-04-27T00:00:00"/>
    <d v="2022-05-04T00:00:00"/>
    <n v="7"/>
    <x v="337"/>
    <n v="453.22"/>
    <n v="290.86"/>
    <n v="0.16"/>
    <n v="25.977600000000002"/>
    <m/>
    <m/>
    <n v="479.19760000000002"/>
    <m/>
    <n v="479.19760000000002"/>
    <x v="0"/>
    <x v="0"/>
    <m/>
    <m/>
    <m/>
  </r>
  <r>
    <n v="339"/>
    <x v="0"/>
    <x v="0"/>
    <s v="abril"/>
    <d v="2022-04-27T00:00:00"/>
    <d v="2022-04-27T00:00:00"/>
    <d v="2022-05-04T00:00:00"/>
    <n v="7"/>
    <x v="338"/>
    <n v="635.94000000000005"/>
    <n v="0"/>
    <n v="0"/>
    <n v="0"/>
    <m/>
    <m/>
    <n v="635.94000000000005"/>
    <m/>
    <n v="635.94000000000005"/>
    <x v="0"/>
    <x v="0"/>
    <m/>
    <m/>
    <m/>
  </r>
  <r>
    <n v="340"/>
    <x v="2"/>
    <x v="0"/>
    <s v="abril"/>
    <d v="2022-04-27T00:00:00"/>
    <d v="2022-04-27T00:00:00"/>
    <d v="2022-05-04T00:00:00"/>
    <n v="7"/>
    <x v="339"/>
    <n v="80.14"/>
    <n v="41.1"/>
    <n v="0.16"/>
    <n v="6.2464000000000004"/>
    <m/>
    <m/>
    <n v="86.386399999999995"/>
    <n v="86.39"/>
    <n v="-3.6000000000058208E-3"/>
    <x v="1"/>
    <x v="1"/>
    <d v="2022-05-10T00:00:00"/>
    <m/>
    <m/>
  </r>
  <r>
    <n v="341"/>
    <x v="2"/>
    <x v="0"/>
    <s v="abril"/>
    <d v="2022-04-27T00:00:00"/>
    <d v="2022-04-27T00:00:00"/>
    <d v="2022-05-04T00:00:00"/>
    <n v="7"/>
    <x v="340"/>
    <n v="13.28"/>
    <n v="0"/>
    <n v="0.16"/>
    <n v="2.1248"/>
    <m/>
    <m/>
    <n v="15.4048"/>
    <n v="15.4"/>
    <n v="4.7999999999994714E-3"/>
    <x v="1"/>
    <x v="1"/>
    <d v="2022-05-10T00:00:00"/>
    <m/>
    <m/>
  </r>
  <r>
    <n v="342"/>
    <x v="5"/>
    <x v="0"/>
    <s v="abril"/>
    <d v="2022-04-27T00:00:00"/>
    <d v="2022-04-27T00:00:00"/>
    <d v="2022-05-04T00:00:00"/>
    <n v="7"/>
    <x v="341"/>
    <n v="1246.2"/>
    <n v="0"/>
    <n v="0"/>
    <n v="0"/>
    <m/>
    <m/>
    <n v="1246.2"/>
    <m/>
    <n v="1246.2"/>
    <x v="0"/>
    <x v="0"/>
    <m/>
    <m/>
    <m/>
  </r>
  <r>
    <n v="343"/>
    <x v="4"/>
    <x v="0"/>
    <s v="abril"/>
    <d v="2022-04-28T00:00:00"/>
    <d v="2022-04-28T00:00:00"/>
    <d v="2022-05-05T00:00:00"/>
    <n v="7"/>
    <x v="342"/>
    <n v="210.76"/>
    <n v="126"/>
    <n v="0.16"/>
    <n v="13.561599999999999"/>
    <m/>
    <m/>
    <n v="224.32159999999999"/>
    <m/>
    <n v="224.32159999999999"/>
    <x v="0"/>
    <x v="0"/>
    <m/>
    <m/>
    <m/>
  </r>
  <r>
    <n v="344"/>
    <x v="2"/>
    <x v="0"/>
    <s v="abril"/>
    <d v="2022-04-28T00:00:00"/>
    <d v="2022-04-28T00:00:00"/>
    <d v="2022-05-05T00:00:00"/>
    <n v="7"/>
    <x v="343"/>
    <n v="1397.21"/>
    <n v="0"/>
    <n v="0"/>
    <n v="0"/>
    <m/>
    <m/>
    <n v="1397.21"/>
    <n v="1397.21"/>
    <n v="0"/>
    <x v="1"/>
    <x v="1"/>
    <d v="2022-05-10T00:00:00"/>
    <m/>
    <m/>
  </r>
  <r>
    <n v="345"/>
    <x v="5"/>
    <x v="0"/>
    <s v="abril"/>
    <d v="2022-04-28T00:00:00"/>
    <d v="2022-04-28T00:00:00"/>
    <d v="2022-05-05T00:00:00"/>
    <n v="7"/>
    <x v="344"/>
    <n v="274.82"/>
    <n v="21.7"/>
    <n v="0.16"/>
    <n v="40.499200000000002"/>
    <m/>
    <m/>
    <n v="315.31920000000002"/>
    <m/>
    <n v="315.31920000000002"/>
    <x v="0"/>
    <x v="0"/>
    <m/>
    <m/>
    <m/>
  </r>
  <r>
    <n v="346"/>
    <x v="5"/>
    <x v="0"/>
    <s v="abril"/>
    <d v="2022-04-28T00:00:00"/>
    <d v="2022-04-28T00:00:00"/>
    <d v="2022-05-05T00:00:00"/>
    <n v="7"/>
    <x v="345"/>
    <n v="404.88"/>
    <n v="0"/>
    <n v="0"/>
    <n v="0"/>
    <m/>
    <m/>
    <n v="404.88"/>
    <m/>
    <n v="404.88"/>
    <x v="0"/>
    <x v="0"/>
    <m/>
    <m/>
    <m/>
  </r>
  <r>
    <n v="347"/>
    <x v="5"/>
    <x v="0"/>
    <s v="abril"/>
    <d v="2022-04-28T00:00:00"/>
    <d v="2022-04-28T00:00:00"/>
    <d v="2022-05-05T00:00:00"/>
    <n v="7"/>
    <x v="346"/>
    <n v="316.8"/>
    <n v="0"/>
    <n v="0"/>
    <n v="0"/>
    <m/>
    <m/>
    <n v="316.8"/>
    <m/>
    <n v="316.8"/>
    <x v="0"/>
    <x v="0"/>
    <m/>
    <m/>
    <m/>
  </r>
  <r>
    <n v="348"/>
    <x v="0"/>
    <x v="0"/>
    <s v="abril"/>
    <d v="2022-04-28T00:00:00"/>
    <d v="2022-04-28T00:00:00"/>
    <d v="2022-05-05T00:00:00"/>
    <n v="7"/>
    <x v="347"/>
    <n v="240.6"/>
    <n v="0"/>
    <n v="0"/>
    <n v="0"/>
    <m/>
    <m/>
    <n v="240.6"/>
    <m/>
    <n v="240.6"/>
    <x v="0"/>
    <x v="0"/>
    <m/>
    <m/>
    <m/>
  </r>
  <r>
    <n v="349"/>
    <x v="0"/>
    <x v="0"/>
    <s v="abril"/>
    <d v="2022-04-28T00:00:00"/>
    <d v="2022-04-28T00:00:00"/>
    <d v="2022-05-05T00:00:00"/>
    <n v="7"/>
    <x v="348"/>
    <n v="47.8"/>
    <n v="0"/>
    <n v="0.16"/>
    <n v="7.6479999999999997"/>
    <m/>
    <m/>
    <n v="55.447999999999993"/>
    <m/>
    <n v="55.447999999999993"/>
    <x v="0"/>
    <x v="0"/>
    <m/>
    <m/>
    <m/>
  </r>
  <r>
    <n v="350"/>
    <x v="3"/>
    <x v="1"/>
    <s v="abril"/>
    <d v="2022-04-28T00:00:00"/>
    <d v="2022-04-28T00:00:00"/>
    <d v="2022-05-05T00:00:00"/>
    <n v="7"/>
    <x v="349"/>
    <n v="83.18"/>
    <n v="0"/>
    <n v="0.16"/>
    <n v="13.308800000000002"/>
    <m/>
    <m/>
    <n v="96.488800000000012"/>
    <n v="96.49"/>
    <n v="-1.1999999999829924E-3"/>
    <x v="1"/>
    <x v="8"/>
    <m/>
    <m/>
    <m/>
  </r>
  <r>
    <n v="351"/>
    <x v="2"/>
    <x v="1"/>
    <s v="abril"/>
    <d v="2022-04-07T00:00:00"/>
    <d v="2022-04-07T00:00:00"/>
    <d v="2022-04-14T00:00:00"/>
    <n v="7"/>
    <x v="350"/>
    <n v="53"/>
    <n v="0"/>
    <n v="0"/>
    <n v="0"/>
    <m/>
    <m/>
    <n v="53"/>
    <n v="53"/>
    <n v="0"/>
    <x v="1"/>
    <x v="6"/>
    <d v="2022-05-10T00:00:00"/>
    <m/>
    <m/>
  </r>
  <r>
    <n v="352"/>
    <x v="2"/>
    <x v="1"/>
    <s v="abril"/>
    <d v="2022-04-22T00:00:00"/>
    <d v="2022-04-22T00:00:00"/>
    <d v="2022-04-29T00:00:00"/>
    <n v="7"/>
    <x v="351"/>
    <n v="5.95"/>
    <n v="0"/>
    <n v="0.16"/>
    <n v="0.95200000000000007"/>
    <m/>
    <m/>
    <n v="6.9020000000000001"/>
    <n v="6.9"/>
    <n v="1.9999999999997797E-3"/>
    <x v="1"/>
    <x v="6"/>
    <d v="2022-05-10T00:00:00"/>
    <m/>
    <m/>
  </r>
  <r>
    <n v="353"/>
    <x v="2"/>
    <x v="1"/>
    <s v="abril"/>
    <d v="2022-04-07T00:00:00"/>
    <d v="2022-04-07T00:00:00"/>
    <d v="2022-04-14T00:00:00"/>
    <n v="7"/>
    <x v="352"/>
    <n v="40.549999999999997"/>
    <n v="20"/>
    <n v="0.16"/>
    <n v="3.2879999999999998"/>
    <m/>
    <n v="1.52"/>
    <n v="42.317999999999991"/>
    <n v="42.32"/>
    <n v="-2.0000000000095497E-3"/>
    <x v="1"/>
    <x v="6"/>
    <d v="2022-05-10T00:00:00"/>
    <s v="DEV 1595"/>
    <d v="2022-04-07T00:00:00"/>
  </r>
  <r>
    <n v="354"/>
    <x v="4"/>
    <x v="0"/>
    <s v="abril"/>
    <d v="2022-04-28T00:00:00"/>
    <d v="2022-04-28T00:00:00"/>
    <d v="2022-05-05T00:00:00"/>
    <n v="7"/>
    <x v="353"/>
    <n v="210.76"/>
    <n v="126"/>
    <n v="0.16"/>
    <n v="13.561599999999999"/>
    <m/>
    <m/>
    <n v="224.32159999999999"/>
    <m/>
    <n v="224.32159999999999"/>
    <x v="0"/>
    <x v="0"/>
    <m/>
    <m/>
    <m/>
  </r>
  <r>
    <n v="355"/>
    <x v="2"/>
    <x v="1"/>
    <s v="marzo"/>
    <d v="2022-03-16T00:00:00"/>
    <d v="2022-03-16T00:00:00"/>
    <d v="2022-03-23T00:00:00"/>
    <n v="7"/>
    <x v="354"/>
    <n v="141.65"/>
    <n v="10.9"/>
    <n v="0.16"/>
    <n v="20.92"/>
    <m/>
    <m/>
    <n v="162.57"/>
    <n v="162.57"/>
    <n v="0"/>
    <x v="1"/>
    <x v="6"/>
    <d v="2022-05-11T00:00:00"/>
    <m/>
    <m/>
  </r>
  <r>
    <n v="356"/>
    <x v="4"/>
    <x v="1"/>
    <s v="abril"/>
    <d v="2022-04-28T00:00:00"/>
    <d v="2022-04-02T00:00:00"/>
    <d v="2022-05-05T00:00:00"/>
    <n v="7"/>
    <x v="355"/>
    <n v="83.58"/>
    <n v="44.4"/>
    <n v="0.16"/>
    <n v="6.2687999999999997"/>
    <m/>
    <m/>
    <n v="89.848799999999997"/>
    <m/>
    <n v="89.848799999999997"/>
    <x v="0"/>
    <x v="0"/>
    <m/>
    <m/>
    <m/>
  </r>
  <r>
    <n v="357"/>
    <x v="0"/>
    <x v="1"/>
    <s v="abril"/>
    <d v="2022-04-28T00:00:00"/>
    <d v="2022-04-02T00:00:00"/>
    <d v="2022-05-05T00:00:00"/>
    <n v="7"/>
    <x v="356"/>
    <n v="21.91"/>
    <n v="0"/>
    <n v="0.16"/>
    <n v="3.5056000000000003"/>
    <m/>
    <m/>
    <n v="25.415600000000001"/>
    <m/>
    <n v="25.415600000000001"/>
    <x v="0"/>
    <x v="0"/>
    <m/>
    <m/>
    <m/>
  </r>
  <r>
    <n v="358"/>
    <x v="5"/>
    <x v="1"/>
    <s v="abril"/>
    <d v="2022-04-28T00:00:00"/>
    <d v="2022-04-28T00:00:00"/>
    <d v="2022-05-05T00:00:00"/>
    <n v="7"/>
    <x v="357"/>
    <n v="55.16"/>
    <n v="10.6"/>
    <n v="0.16"/>
    <n v="7.129599999999999"/>
    <m/>
    <m/>
    <n v="62.289599999999993"/>
    <m/>
    <n v="62.289599999999993"/>
    <x v="0"/>
    <x v="0"/>
    <m/>
    <m/>
    <m/>
  </r>
  <r>
    <n v="359"/>
    <x v="5"/>
    <x v="1"/>
    <s v="abril"/>
    <d v="2022-04-28T00:00:00"/>
    <d v="2022-04-28T00:00:00"/>
    <d v="2022-05-05T00:00:00"/>
    <n v="7"/>
    <x v="358"/>
    <n v="151.68"/>
    <n v="44.4"/>
    <n v="0.16"/>
    <n v="17.170000000000002"/>
    <m/>
    <m/>
    <n v="168.85000000000002"/>
    <m/>
    <n v="168.85000000000002"/>
    <x v="0"/>
    <x v="0"/>
    <m/>
    <m/>
    <m/>
  </r>
  <r>
    <n v="360"/>
    <x v="5"/>
    <x v="1"/>
    <s v="abril"/>
    <d v="2022-04-28T00:00:00"/>
    <d v="2022-04-28T00:00:00"/>
    <d v="2022-05-05T00:00:00"/>
    <n v="7"/>
    <x v="359"/>
    <n v="24.5"/>
    <n v="0"/>
    <n v="0.16"/>
    <n v="3.92"/>
    <m/>
    <m/>
    <n v="28.42"/>
    <m/>
    <n v="28.42"/>
    <x v="0"/>
    <x v="0"/>
    <m/>
    <m/>
    <m/>
  </r>
  <r>
    <n v="361"/>
    <x v="2"/>
    <x v="1"/>
    <s v="abril"/>
    <d v="2022-04-28T00:00:00"/>
    <d v="2022-04-28T00:00:00"/>
    <d v="2022-05-05T00:00:00"/>
    <n v="7"/>
    <x v="360"/>
    <n v="32.89"/>
    <n v="0"/>
    <n v="0.16"/>
    <n v="5.2624000000000004"/>
    <m/>
    <m/>
    <n v="38.1524"/>
    <n v="38.15"/>
    <n v="2.400000000001512E-3"/>
    <x v="1"/>
    <x v="6"/>
    <d v="2022-05-11T00:00:00"/>
    <m/>
    <m/>
  </r>
  <r>
    <n v="362"/>
    <x v="5"/>
    <x v="1"/>
    <s v="abril"/>
    <d v="2022-04-21T00:00:00"/>
    <d v="2022-04-21T00:00:00"/>
    <d v="2022-04-28T00:00:00"/>
    <n v="7"/>
    <x v="361"/>
    <n v="1046.6400000000001"/>
    <n v="0"/>
    <n v="0"/>
    <n v="0"/>
    <m/>
    <m/>
    <n v="1046.6400000000001"/>
    <m/>
    <n v="1046.6400000000001"/>
    <x v="0"/>
    <x v="0"/>
    <m/>
    <m/>
    <m/>
  </r>
  <r>
    <n v="363"/>
    <x v="5"/>
    <x v="2"/>
    <s v="abril"/>
    <d v="2022-04-22T00:00:00"/>
    <d v="2022-04-22T00:00:00"/>
    <d v="2022-04-29T00:00:00"/>
    <n v="7"/>
    <x v="362"/>
    <n v="189.75"/>
    <n v="160.9"/>
    <n v="0.16"/>
    <n v="4.6159999999999988"/>
    <m/>
    <m/>
    <n v="194.36599999999999"/>
    <m/>
    <n v="194.36599999999999"/>
    <x v="0"/>
    <x v="0"/>
    <m/>
    <m/>
    <m/>
  </r>
  <r>
    <n v="364"/>
    <x v="5"/>
    <x v="0"/>
    <s v="abril"/>
    <d v="2022-04-28T00:00:00"/>
    <d v="2022-04-28T00:00:00"/>
    <d v="2022-05-05T00:00:00"/>
    <n v="7"/>
    <x v="363"/>
    <n v="274.82"/>
    <n v="21.7"/>
    <n v="0.16"/>
    <n v="40.499200000000002"/>
    <m/>
    <m/>
    <n v="315.31920000000002"/>
    <m/>
    <n v="315.31920000000002"/>
    <x v="0"/>
    <x v="0"/>
    <m/>
    <m/>
    <m/>
  </r>
  <r>
    <n v="365"/>
    <x v="5"/>
    <x v="0"/>
    <s v="abril"/>
    <d v="2022-04-26T00:00:00"/>
    <d v="2022-04-26T00:00:00"/>
    <d v="2022-05-03T00:00:00"/>
    <n v="7"/>
    <x v="364"/>
    <n v="2086.3200000000002"/>
    <n v="1308.2"/>
    <n v="0.16"/>
    <n v="124.49920000000002"/>
    <m/>
    <m/>
    <n v="2210.8192000000004"/>
    <m/>
    <n v="2210.8192000000004"/>
    <x v="0"/>
    <x v="0"/>
    <m/>
    <m/>
    <m/>
  </r>
  <r>
    <n v="366"/>
    <x v="4"/>
    <x v="0"/>
    <s v="abril"/>
    <d v="2022-04-30T00:00:00"/>
    <d v="2022-04-30T00:00:00"/>
    <d v="2022-05-07T00:00:00"/>
    <n v="7"/>
    <x v="365"/>
    <n v="27.5"/>
    <n v="0"/>
    <n v="0"/>
    <n v="0"/>
    <m/>
    <m/>
    <n v="27.5"/>
    <m/>
    <n v="27.5"/>
    <x v="0"/>
    <x v="0"/>
    <m/>
    <m/>
    <m/>
  </r>
  <r>
    <n v="367"/>
    <x v="4"/>
    <x v="1"/>
    <s v="abril"/>
    <d v="2022-04-30T00:00:00"/>
    <d v="2022-04-30T00:00:00"/>
    <d v="2022-05-07T00:00:00"/>
    <n v="7"/>
    <x v="366"/>
    <n v="0"/>
    <n v="0"/>
    <n v="0"/>
    <n v="0"/>
    <m/>
    <m/>
    <n v="0"/>
    <m/>
    <n v="0"/>
    <x v="1"/>
    <x v="0"/>
    <m/>
    <m/>
    <m/>
  </r>
  <r>
    <n v="368"/>
    <x v="4"/>
    <x v="0"/>
    <s v="abril"/>
    <d v="2022-04-30T00:00:00"/>
    <d v="2022-04-30T00:00:00"/>
    <d v="2022-05-07T00:00:00"/>
    <n v="7"/>
    <x v="367"/>
    <n v="707.94"/>
    <n v="696.6"/>
    <n v="0.16"/>
    <n v="1.8144000000000051"/>
    <m/>
    <n v="88.18"/>
    <n v="621.57439999999997"/>
    <m/>
    <n v="621.57439999999997"/>
    <x v="0"/>
    <x v="0"/>
    <m/>
    <s v="DEV 30042022A"/>
    <d v="2022-04-30T00:00:00"/>
  </r>
  <r>
    <n v="369"/>
    <x v="4"/>
    <x v="1"/>
    <s v="abril"/>
    <d v="2022-04-30T00:00:00"/>
    <d v="2022-04-30T00:00:00"/>
    <d v="2022-05-07T00:00:00"/>
    <n v="7"/>
    <x v="368"/>
    <n v="157.6"/>
    <n v="118.38"/>
    <n v="0.16"/>
    <n v="6.2751999999999999"/>
    <m/>
    <m/>
    <n v="163.87520000000001"/>
    <m/>
    <n v="163.87520000000001"/>
    <x v="0"/>
    <x v="0"/>
    <m/>
    <m/>
    <m/>
  </r>
  <r>
    <n v="370"/>
    <x v="4"/>
    <x v="0"/>
    <s v="abril"/>
    <d v="2022-04-29T00:00:00"/>
    <d v="2022-04-29T00:00:00"/>
    <d v="2022-05-06T00:00:00"/>
    <n v="7"/>
    <x v="369"/>
    <n v="353.42"/>
    <n v="123.09"/>
    <n v="0.16"/>
    <n v="36.852800000000002"/>
    <m/>
    <m/>
    <n v="390.27280000000002"/>
    <m/>
    <n v="390.27280000000002"/>
    <x v="0"/>
    <x v="0"/>
    <m/>
    <m/>
    <m/>
  </r>
  <r>
    <n v="371"/>
    <x v="4"/>
    <x v="0"/>
    <s v="abril"/>
    <d v="2022-04-29T00:00:00"/>
    <d v="2022-04-29T00:00:00"/>
    <d v="2022-05-06T00:00:00"/>
    <n v="7"/>
    <x v="370"/>
    <n v="919.5"/>
    <n v="657.1"/>
    <n v="0.16"/>
    <n v="41.983999999999995"/>
    <m/>
    <m/>
    <n v="961.48400000000004"/>
    <m/>
    <n v="961.48400000000004"/>
    <x v="0"/>
    <x v="0"/>
    <m/>
    <m/>
    <m/>
  </r>
  <r>
    <n v="372"/>
    <x v="4"/>
    <x v="0"/>
    <s v="abril"/>
    <d v="2022-04-29T00:00:00"/>
    <d v="2022-04-29T00:00:00"/>
    <d v="2022-05-06T00:00:00"/>
    <n v="7"/>
    <x v="371"/>
    <n v="153.52000000000001"/>
    <n v="16"/>
    <n v="0.16"/>
    <n v="22.003200000000003"/>
    <m/>
    <n v="1.5"/>
    <n v="174.0232"/>
    <m/>
    <n v="174.0232"/>
    <x v="0"/>
    <x v="0"/>
    <m/>
    <s v="DEV 171"/>
    <d v="2022-04-29T00:00:00"/>
  </r>
  <r>
    <n v="373"/>
    <x v="4"/>
    <x v="0"/>
    <s v="abril"/>
    <d v="2022-04-29T00:00:00"/>
    <d v="2022-04-29T00:00:00"/>
    <d v="2022-05-06T00:00:00"/>
    <n v="7"/>
    <x v="372"/>
    <n v="539.32000000000005"/>
    <n v="440.87"/>
    <n v="0.16"/>
    <n v="15.752000000000008"/>
    <m/>
    <m/>
    <n v="555.072"/>
    <m/>
    <n v="555.072"/>
    <x v="0"/>
    <x v="0"/>
    <m/>
    <m/>
    <m/>
  </r>
  <r>
    <n v="374"/>
    <x v="4"/>
    <x v="0"/>
    <s v="abril"/>
    <d v="2022-04-29T00:00:00"/>
    <d v="2022-04-29T00:00:00"/>
    <d v="2022-05-06T00:00:00"/>
    <n v="7"/>
    <x v="373"/>
    <n v="75.180000000000007"/>
    <n v="0"/>
    <n v="0"/>
    <n v="0"/>
    <m/>
    <m/>
    <n v="75.180000000000007"/>
    <m/>
    <n v="75.180000000000007"/>
    <x v="0"/>
    <x v="0"/>
    <m/>
    <m/>
    <m/>
  </r>
  <r>
    <n v="375"/>
    <x v="4"/>
    <x v="0"/>
    <s v="abril"/>
    <d v="2022-04-29T00:00:00"/>
    <d v="2022-04-29T00:00:00"/>
    <d v="2022-05-06T00:00:00"/>
    <n v="7"/>
    <x v="374"/>
    <n v="1948.46"/>
    <n v="1335.18"/>
    <n v="0.16"/>
    <n v="98.124799999999993"/>
    <m/>
    <m/>
    <n v="2046.5848000000001"/>
    <m/>
    <n v="2046.5848000000001"/>
    <x v="0"/>
    <x v="0"/>
    <m/>
    <m/>
    <m/>
  </r>
  <r>
    <n v="376"/>
    <x v="4"/>
    <x v="1"/>
    <s v="abril"/>
    <d v="2022-04-28T00:00:00"/>
    <d v="2022-04-28T00:00:00"/>
    <d v="2022-05-05T00:00:00"/>
    <n v="7"/>
    <x v="375"/>
    <n v="1084.5999999999999"/>
    <n v="0"/>
    <n v="0"/>
    <n v="0"/>
    <m/>
    <m/>
    <n v="1084.5999999999999"/>
    <m/>
    <n v="1084.5999999999999"/>
    <x v="0"/>
    <x v="0"/>
    <m/>
    <m/>
    <m/>
  </r>
  <r>
    <n v="377"/>
    <x v="4"/>
    <x v="1"/>
    <s v="abril"/>
    <d v="2022-04-29T00:00:00"/>
    <d v="2022-04-29T00:00:00"/>
    <d v="2022-05-06T00:00:00"/>
    <n v="7"/>
    <x v="376"/>
    <n v="92.17"/>
    <n v="29.6"/>
    <n v="0.16"/>
    <n v="10.011200000000001"/>
    <m/>
    <m/>
    <n v="102.1812"/>
    <m/>
    <n v="102.1812"/>
    <x v="0"/>
    <x v="0"/>
    <m/>
    <m/>
    <m/>
  </r>
  <r>
    <n v="378"/>
    <x v="10"/>
    <x v="1"/>
    <s v="abril"/>
    <d v="2022-04-29T00:00:00"/>
    <d v="2022-04-29T00:00:00"/>
    <d v="2022-05-06T00:00:00"/>
    <n v="7"/>
    <x v="377"/>
    <n v="230.71"/>
    <n v="107.97"/>
    <n v="0.16"/>
    <n v="19.638400000000001"/>
    <m/>
    <m/>
    <n v="250.3484"/>
    <m/>
    <n v="250.3484"/>
    <x v="0"/>
    <x v="0"/>
    <m/>
    <m/>
    <m/>
  </r>
  <r>
    <n v="379"/>
    <x v="5"/>
    <x v="1"/>
    <s v="abril"/>
    <d v="2022-04-29T00:00:00"/>
    <d v="2022-04-29T00:00:00"/>
    <d v="2022-05-06T00:00:00"/>
    <n v="7"/>
    <x v="378"/>
    <n v="124.88"/>
    <n v="0"/>
    <n v="0.16"/>
    <n v="19.980799999999999"/>
    <m/>
    <m/>
    <n v="144.86079999999998"/>
    <m/>
    <n v="144.86079999999998"/>
    <x v="0"/>
    <x v="0"/>
    <m/>
    <m/>
    <m/>
  </r>
  <r>
    <n v="380"/>
    <x v="6"/>
    <x v="1"/>
    <s v="abril"/>
    <d v="2022-04-29T00:00:00"/>
    <d v="2022-04-29T00:00:00"/>
    <d v="2022-05-06T00:00:00"/>
    <n v="7"/>
    <x v="379"/>
    <n v="20.54"/>
    <n v="11.34"/>
    <n v="0.16"/>
    <n v="1.472"/>
    <m/>
    <m/>
    <n v="22.012"/>
    <m/>
    <n v="22.012"/>
    <x v="0"/>
    <x v="0"/>
    <m/>
    <m/>
    <m/>
  </r>
  <r>
    <n v="381"/>
    <x v="2"/>
    <x v="1"/>
    <s v="abril"/>
    <d v="2022-04-29T00:00:00"/>
    <d v="2022-04-29T00:00:00"/>
    <d v="2022-05-06T00:00:00"/>
    <n v="7"/>
    <x v="380"/>
    <n v="359.96"/>
    <n v="19.920000000000002"/>
    <n v="0.16"/>
    <n v="49.04"/>
    <m/>
    <m/>
    <n v="409"/>
    <n v="409"/>
    <n v="0"/>
    <x v="1"/>
    <x v="6"/>
    <d v="2022-05-11T00:00:00"/>
    <m/>
    <m/>
  </r>
  <r>
    <n v="382"/>
    <x v="5"/>
    <x v="1"/>
    <s v="abril"/>
    <d v="2022-04-29T00:00:00"/>
    <d v="2022-04-29T00:00:00"/>
    <d v="2022-05-06T00:00:00"/>
    <n v="7"/>
    <x v="381"/>
    <n v="40.24"/>
    <n v="0"/>
    <n v="0.16"/>
    <n v="6.4384000000000006"/>
    <m/>
    <m/>
    <n v="46.678400000000003"/>
    <m/>
    <n v="46.678400000000003"/>
    <x v="0"/>
    <x v="0"/>
    <m/>
    <m/>
    <m/>
  </r>
  <r>
    <n v="383"/>
    <x v="5"/>
    <x v="1"/>
    <s v="abril"/>
    <d v="2022-04-29T00:00:00"/>
    <d v="2022-04-29T00:00:00"/>
    <d v="2022-05-06T00:00:00"/>
    <n v="7"/>
    <x v="382"/>
    <n v="155.94999999999999"/>
    <n v="41.46"/>
    <n v="0.16"/>
    <n v="18.318399999999997"/>
    <m/>
    <m/>
    <n v="174.26839999999999"/>
    <m/>
    <n v="174.26839999999999"/>
    <x v="0"/>
    <x v="0"/>
    <m/>
    <m/>
    <m/>
  </r>
  <r>
    <n v="384"/>
    <x v="0"/>
    <x v="1"/>
    <s v="abril"/>
    <d v="2022-04-29T00:00:00"/>
    <d v="2022-04-29T00:00:00"/>
    <d v="2022-05-06T00:00:00"/>
    <n v="7"/>
    <x v="383"/>
    <n v="69.56"/>
    <n v="29.6"/>
    <n v="0.16"/>
    <n v="6.3936000000000002"/>
    <m/>
    <m/>
    <n v="75.953600000000009"/>
    <m/>
    <n v="75.953600000000009"/>
    <x v="0"/>
    <x v="0"/>
    <m/>
    <m/>
    <m/>
  </r>
  <r>
    <n v="385"/>
    <x v="2"/>
    <x v="1"/>
    <s v="abril"/>
    <d v="2022-04-30T00:00:00"/>
    <d v="2022-04-30T00:00:00"/>
    <d v="2022-05-07T00:00:00"/>
    <n v="7"/>
    <x v="384"/>
    <n v="40.909999999999997"/>
    <n v="5.24"/>
    <n v="0.16"/>
    <n v="5.7071999999999994"/>
    <m/>
    <m/>
    <n v="46.617199999999997"/>
    <n v="46.62"/>
    <n v="-2.8000000000005798E-3"/>
    <x v="1"/>
    <x v="6"/>
    <d v="2022-05-11T00:00:00"/>
    <m/>
    <m/>
  </r>
  <r>
    <n v="386"/>
    <x v="0"/>
    <x v="1"/>
    <s v="abril"/>
    <d v="2022-04-30T00:00:00"/>
    <d v="2022-04-30T00:00:00"/>
    <d v="2022-05-07T00:00:00"/>
    <n v="7"/>
    <x v="385"/>
    <n v="7.72"/>
    <n v="0"/>
    <n v="0.16"/>
    <n v="1.2352000000000001"/>
    <m/>
    <m/>
    <n v="8.9551999999999996"/>
    <m/>
    <n v="8.9551999999999996"/>
    <x v="0"/>
    <x v="0"/>
    <m/>
    <m/>
    <m/>
  </r>
  <r>
    <n v="387"/>
    <x v="2"/>
    <x v="1"/>
    <s v="abril"/>
    <d v="2022-04-30T00:00:00"/>
    <d v="2022-04-30T00:00:00"/>
    <d v="2022-05-07T00:00:00"/>
    <n v="7"/>
    <x v="386"/>
    <n v="90.95"/>
    <n v="0"/>
    <n v="0.16"/>
    <n v="14.552000000000001"/>
    <m/>
    <m/>
    <n v="105.50200000000001"/>
    <n v="105.5"/>
    <n v="2.0000000000095497E-3"/>
    <x v="1"/>
    <x v="6"/>
    <d v="2022-05-11T00:00:00"/>
    <m/>
    <m/>
  </r>
  <r>
    <n v="388"/>
    <x v="0"/>
    <x v="1"/>
    <s v="abril"/>
    <d v="2022-04-30T00:00:00"/>
    <d v="2022-04-30T00:00:00"/>
    <d v="2022-05-07T00:00:00"/>
    <n v="7"/>
    <x v="387"/>
    <n v="141.30000000000001"/>
    <n v="59.2"/>
    <n v="0.16"/>
    <n v="13.136000000000001"/>
    <m/>
    <m/>
    <n v="154.43600000000001"/>
    <m/>
    <n v="154.43600000000001"/>
    <x v="0"/>
    <x v="0"/>
    <m/>
    <m/>
    <m/>
  </r>
  <r>
    <n v="389"/>
    <x v="9"/>
    <x v="0"/>
    <s v="abril"/>
    <d v="2022-04-29T00:00:00"/>
    <d v="2022-04-29T00:00:00"/>
    <d v="2022-05-06T00:00:00"/>
    <n v="7"/>
    <x v="388"/>
    <n v="143.19"/>
    <n v="99.4"/>
    <n v="0.16"/>
    <n v="7.0063999999999993"/>
    <m/>
    <m/>
    <n v="150.19639999999998"/>
    <n v="150.19999999999999"/>
    <n v="-3.6000000000058208E-3"/>
    <x v="1"/>
    <x v="17"/>
    <d v="2022-05-06T00:00:00"/>
    <m/>
    <m/>
  </r>
  <r>
    <n v="390"/>
    <x v="1"/>
    <x v="0"/>
    <s v="abril"/>
    <d v="2022-04-29T00:00:00"/>
    <d v="2022-04-29T00:00:00"/>
    <d v="2022-05-06T00:00:00"/>
    <n v="7"/>
    <x v="389"/>
    <n v="8.4"/>
    <n v="0"/>
    <n v="0"/>
    <n v="0"/>
    <m/>
    <m/>
    <n v="8.4"/>
    <m/>
    <n v="8.4"/>
    <x v="0"/>
    <x v="0"/>
    <m/>
    <m/>
    <m/>
  </r>
  <r>
    <n v="391"/>
    <x v="1"/>
    <x v="0"/>
    <s v="abril"/>
    <d v="2022-04-29T00:00:00"/>
    <d v="2022-04-29T00:00:00"/>
    <d v="2022-05-06T00:00:00"/>
    <n v="7"/>
    <x v="390"/>
    <n v="0.65"/>
    <n v="0"/>
    <n v="0"/>
    <n v="0"/>
    <m/>
    <m/>
    <n v="0.65"/>
    <m/>
    <n v="0.65"/>
    <x v="0"/>
    <x v="0"/>
    <m/>
    <m/>
    <m/>
  </r>
  <r>
    <n v="392"/>
    <x v="7"/>
    <x v="0"/>
    <s v="abril"/>
    <d v="2022-04-29T00:00:00"/>
    <d v="2022-04-29T00:00:00"/>
    <d v="2022-05-06T00:00:00"/>
    <n v="7"/>
    <x v="391"/>
    <n v="553.70000000000005"/>
    <n v="0"/>
    <n v="0"/>
    <n v="0"/>
    <m/>
    <m/>
    <n v="553.70000000000005"/>
    <n v="553.70000000000005"/>
    <n v="0"/>
    <x v="1"/>
    <x v="6"/>
    <d v="2022-05-10T00:00:00"/>
    <m/>
    <m/>
  </r>
  <r>
    <n v="393"/>
    <x v="0"/>
    <x v="0"/>
    <s v="abril"/>
    <d v="2022-04-29T00:00:00"/>
    <d v="2022-04-29T00:00:00"/>
    <d v="2022-05-06T00:00:00"/>
    <n v="7"/>
    <x v="392"/>
    <n v="895.74"/>
    <n v="802.5"/>
    <n v="0.16"/>
    <n v="14.918400000000002"/>
    <m/>
    <m/>
    <n v="910.65840000000003"/>
    <m/>
    <n v="910.65840000000003"/>
    <x v="0"/>
    <x v="0"/>
    <m/>
    <m/>
    <m/>
  </r>
  <r>
    <n v="394"/>
    <x v="0"/>
    <x v="0"/>
    <s v="abril"/>
    <d v="2022-04-29T00:00:00"/>
    <d v="2022-04-29T00:00:00"/>
    <d v="2022-05-06T00:00:00"/>
    <n v="7"/>
    <x v="393"/>
    <n v="334.96"/>
    <n v="0"/>
    <n v="0"/>
    <n v="0"/>
    <m/>
    <m/>
    <n v="334.96"/>
    <m/>
    <n v="334.96"/>
    <x v="0"/>
    <x v="0"/>
    <m/>
    <m/>
    <m/>
  </r>
  <r>
    <n v="395"/>
    <x v="0"/>
    <x v="0"/>
    <s v="abril"/>
    <d v="2022-04-29T00:00:00"/>
    <d v="2022-04-29T00:00:00"/>
    <d v="2022-05-06T00:00:00"/>
    <n v="7"/>
    <x v="394"/>
    <n v="706.72"/>
    <n v="212.8"/>
    <n v="0.16"/>
    <n v="79.027200000000008"/>
    <m/>
    <m/>
    <n v="785.74720000000002"/>
    <m/>
    <n v="785.74720000000002"/>
    <x v="0"/>
    <x v="0"/>
    <m/>
    <m/>
    <m/>
  </r>
  <r>
    <n v="396"/>
    <x v="0"/>
    <x v="0"/>
    <s v="abril"/>
    <d v="2022-04-29T00:00:00"/>
    <d v="2022-04-29T00:00:00"/>
    <d v="2022-05-06T00:00:00"/>
    <n v="7"/>
    <x v="395"/>
    <n v="184.24"/>
    <n v="73.92"/>
    <n v="0.16"/>
    <n v="17.651200000000003"/>
    <m/>
    <m/>
    <n v="201.89120000000003"/>
    <m/>
    <n v="201.89120000000003"/>
    <x v="0"/>
    <x v="0"/>
    <m/>
    <m/>
    <m/>
  </r>
  <r>
    <n v="397"/>
    <x v="2"/>
    <x v="0"/>
    <s v="abril"/>
    <d v="2022-04-29T00:00:00"/>
    <d v="2022-04-29T00:00:00"/>
    <d v="2022-05-06T00:00:00"/>
    <n v="7"/>
    <x v="396"/>
    <n v="280.8"/>
    <n v="0"/>
    <n v="0"/>
    <n v="0"/>
    <m/>
    <m/>
    <n v="280.8"/>
    <n v="280.8"/>
    <n v="0"/>
    <x v="1"/>
    <x v="6"/>
    <d v="2022-05-11T00:00:00"/>
    <m/>
    <m/>
  </r>
  <r>
    <n v="398"/>
    <x v="7"/>
    <x v="0"/>
    <s v="abril"/>
    <d v="2022-04-29T00:00:00"/>
    <d v="2022-04-29T00:00:00"/>
    <d v="2022-05-06T00:00:00"/>
    <n v="7"/>
    <x v="397"/>
    <n v="665.42"/>
    <n v="366.08"/>
    <n v="0.16"/>
    <n v="47.894399999999997"/>
    <m/>
    <m/>
    <n v="713.31439999999998"/>
    <n v="713.31000000000006"/>
    <n v="4.3999999999186912E-3"/>
    <x v="1"/>
    <x v="18"/>
    <d v="2022-05-10T00:00:00"/>
    <m/>
    <m/>
  </r>
  <r>
    <n v="399"/>
    <x v="3"/>
    <x v="0"/>
    <s v="abril"/>
    <d v="2022-04-29T00:00:00"/>
    <d v="2022-04-29T00:00:00"/>
    <d v="2022-05-06T00:00:00"/>
    <n v="7"/>
    <x v="398"/>
    <n v="730.6"/>
    <n v="0"/>
    <n v="0"/>
    <n v="0"/>
    <m/>
    <m/>
    <n v="730.6"/>
    <n v="730.6"/>
    <n v="0"/>
    <x v="1"/>
    <x v="16"/>
    <d v="2022-05-18T00:00:00"/>
    <m/>
    <m/>
  </r>
  <r>
    <n v="400"/>
    <x v="5"/>
    <x v="0"/>
    <s v="abril"/>
    <d v="2022-04-29T00:00:00"/>
    <d v="2022-04-29T00:00:00"/>
    <d v="2022-05-06T00:00:00"/>
    <n v="7"/>
    <x v="399"/>
    <n v="188.82"/>
    <n v="57.9"/>
    <n v="0.16"/>
    <n v="20.947199999999999"/>
    <m/>
    <m/>
    <n v="209.7672"/>
    <m/>
    <n v="209.7672"/>
    <x v="0"/>
    <x v="0"/>
    <m/>
    <m/>
    <m/>
  </r>
  <r>
    <n v="401"/>
    <x v="5"/>
    <x v="0"/>
    <s v="abril"/>
    <d v="2022-04-29T00:00:00"/>
    <d v="2022-04-29T00:00:00"/>
    <d v="2022-05-06T00:00:00"/>
    <n v="7"/>
    <x v="400"/>
    <n v="746.56"/>
    <n v="660.22"/>
    <n v="0.16"/>
    <n v="13.814399999999987"/>
    <m/>
    <m/>
    <n v="760.37439999999992"/>
    <m/>
    <n v="760.37439999999992"/>
    <x v="0"/>
    <x v="0"/>
    <m/>
    <m/>
    <m/>
  </r>
  <r>
    <n v="402"/>
    <x v="5"/>
    <x v="0"/>
    <s v="abril"/>
    <d v="2022-04-29T00:00:00"/>
    <d v="2022-04-29T00:00:00"/>
    <d v="2022-05-06T00:00:00"/>
    <n v="7"/>
    <x v="401"/>
    <n v="1030.99"/>
    <n v="625.13"/>
    <n v="0.16"/>
    <n v="64.937600000000003"/>
    <m/>
    <m/>
    <n v="1095.9276"/>
    <m/>
    <n v="1095.9276"/>
    <x v="0"/>
    <x v="0"/>
    <m/>
    <m/>
    <m/>
  </r>
  <r>
    <n v="403"/>
    <x v="5"/>
    <x v="0"/>
    <s v="abril"/>
    <d v="2022-04-29T00:00:00"/>
    <d v="2022-04-29T00:00:00"/>
    <d v="2022-05-06T00:00:00"/>
    <n v="7"/>
    <x v="402"/>
    <n v="1344.96"/>
    <n v="1315.27"/>
    <n v="0.16"/>
    <n v="4.7504000000000088"/>
    <m/>
    <m/>
    <n v="1349.7103999999999"/>
    <m/>
    <n v="1349.7103999999999"/>
    <x v="0"/>
    <x v="0"/>
    <m/>
    <m/>
    <m/>
  </r>
  <r>
    <n v="404"/>
    <x v="2"/>
    <x v="0"/>
    <s v="abril"/>
    <d v="2022-04-28T00:00:00"/>
    <d v="2022-04-28T00:00:00"/>
    <d v="2022-05-05T00:00:00"/>
    <n v="7"/>
    <x v="403"/>
    <n v="783.88"/>
    <n v="428.45"/>
    <n v="0.16"/>
    <n v="56.8688"/>
    <m/>
    <n v="7.45"/>
    <n v="833.29879999999991"/>
    <n v="833.3"/>
    <n v="-1.2000000000398359E-3"/>
    <x v="1"/>
    <x v="6"/>
    <d v="2022-05-11T00:00:00"/>
    <s v="DEV 28042022RRT"/>
    <d v="2022-04-30T00:00:00"/>
  </r>
  <r>
    <n v="405"/>
    <x v="2"/>
    <x v="0"/>
    <s v="abril"/>
    <d v="2022-04-28T00:00:00"/>
    <d v="2022-04-28T00:00:00"/>
    <d v="2022-05-05T00:00:00"/>
    <n v="7"/>
    <x v="404"/>
    <n v="96.95"/>
    <n v="51.5"/>
    <n v="0.16"/>
    <n v="7.2720000000000002"/>
    <m/>
    <m/>
    <n v="104.23"/>
    <m/>
    <n v="104.23"/>
    <x v="0"/>
    <x v="0"/>
    <m/>
    <m/>
    <m/>
  </r>
  <r>
    <n v="406"/>
    <x v="7"/>
    <x v="0"/>
    <s v="abril"/>
    <d v="2022-04-30T00:00:00"/>
    <d v="2022-04-30T00:00:00"/>
    <d v="2022-05-07T00:00:00"/>
    <n v="7"/>
    <x v="405"/>
    <n v="825.68"/>
    <n v="549.6"/>
    <n v="0.16"/>
    <n v="44.172799999999988"/>
    <m/>
    <m/>
    <n v="869.85279999999989"/>
    <n v="869.85"/>
    <n v="2.7999999998655767E-3"/>
    <x v="1"/>
    <x v="9"/>
    <d v="2022-05-10T00:00:00"/>
    <m/>
    <m/>
  </r>
  <r>
    <n v="407"/>
    <x v="2"/>
    <x v="0"/>
    <s v="abril"/>
    <d v="2022-04-30T00:00:00"/>
    <d v="2022-04-30T00:00:00"/>
    <d v="2022-05-07T00:00:00"/>
    <n v="7"/>
    <x v="406"/>
    <n v="100.36"/>
    <n v="61"/>
    <n v="0.16"/>
    <n v="6.2976000000000001"/>
    <m/>
    <m/>
    <n v="106.6576"/>
    <n v="106.66"/>
    <n v="-2.3999999999944066E-3"/>
    <x v="1"/>
    <x v="6"/>
    <d v="2022-05-11T00:00:00"/>
    <m/>
    <m/>
  </r>
  <r>
    <n v="408"/>
    <x v="4"/>
    <x v="0"/>
    <s v="abril"/>
    <d v="2022-04-30T00:00:00"/>
    <d v="2022-04-30T00:00:00"/>
    <d v="2022-05-07T00:00:00"/>
    <n v="7"/>
    <x v="407"/>
    <n v="68.459999999999994"/>
    <n v="0"/>
    <n v="0"/>
    <n v="0"/>
    <m/>
    <m/>
    <n v="68.459999999999994"/>
    <m/>
    <n v="68.459999999999994"/>
    <x v="0"/>
    <x v="0"/>
    <m/>
    <m/>
    <m/>
  </r>
  <r>
    <n v="409"/>
    <x v="0"/>
    <x v="0"/>
    <s v="abril"/>
    <d v="2022-04-30T00:00:00"/>
    <d v="2022-04-30T00:00:00"/>
    <d v="2022-05-07T00:00:00"/>
    <n v="7"/>
    <x v="408"/>
    <n v="431.99"/>
    <n v="367.64"/>
    <n v="0.16"/>
    <n v="10.29"/>
    <m/>
    <m/>
    <n v="442.28000000000003"/>
    <m/>
    <n v="442.28000000000003"/>
    <x v="0"/>
    <x v="0"/>
    <m/>
    <m/>
    <m/>
  </r>
  <r>
    <n v="410"/>
    <x v="7"/>
    <x v="0"/>
    <s v="abril"/>
    <d v="2022-04-30T00:00:00"/>
    <d v="2022-04-30T00:00:00"/>
    <d v="2022-05-07T00:00:00"/>
    <n v="7"/>
    <x v="409"/>
    <n v="220.17"/>
    <n v="0"/>
    <n v="0"/>
    <n v="0"/>
    <m/>
    <m/>
    <n v="220.17"/>
    <n v="220.17"/>
    <n v="0"/>
    <x v="1"/>
    <x v="9"/>
    <d v="2022-05-10T00:00:00"/>
    <m/>
    <m/>
  </r>
  <r>
    <n v="411"/>
    <x v="5"/>
    <x v="0"/>
    <s v="abril"/>
    <d v="2022-04-30T00:00:00"/>
    <d v="2022-04-30T00:00:00"/>
    <d v="2022-05-07T00:00:00"/>
    <n v="7"/>
    <x v="410"/>
    <n v="55"/>
    <n v="0"/>
    <n v="0"/>
    <n v="0"/>
    <m/>
    <m/>
    <n v="55"/>
    <m/>
    <n v="55"/>
    <x v="0"/>
    <x v="0"/>
    <m/>
    <m/>
    <m/>
  </r>
  <r>
    <n v="412"/>
    <x v="5"/>
    <x v="0"/>
    <s v="abril"/>
    <d v="2022-04-30T00:00:00"/>
    <d v="2022-04-30T00:00:00"/>
    <d v="2022-05-07T00:00:00"/>
    <n v="7"/>
    <x v="411"/>
    <n v="644.32000000000005"/>
    <n v="0"/>
    <n v="0.16"/>
    <n v="103.09120000000001"/>
    <m/>
    <n v="5.13"/>
    <n v="742.28120000000001"/>
    <m/>
    <n v="742.28120000000001"/>
    <x v="0"/>
    <x v="0"/>
    <m/>
    <s v="DEV 30042022h"/>
    <d v="2022-04-30T00:00:00"/>
  </r>
  <r>
    <n v="413"/>
    <x v="3"/>
    <x v="0"/>
    <s v="abril"/>
    <d v="2022-04-27T00:00:00"/>
    <d v="2022-04-27T00:00:00"/>
    <d v="2022-05-04T00:00:00"/>
    <n v="7"/>
    <x v="412"/>
    <n v="355.23"/>
    <n v="0"/>
    <n v="0"/>
    <n v="0"/>
    <m/>
    <m/>
    <n v="355.23"/>
    <n v="355.23"/>
    <n v="0"/>
    <x v="1"/>
    <x v="16"/>
    <d v="2022-05-18T00:00:00"/>
    <m/>
    <m/>
  </r>
  <r>
    <n v="414"/>
    <x v="9"/>
    <x v="0"/>
    <s v="abril"/>
    <d v="2022-04-06T00:00:00"/>
    <d v="2022-04-06T00:00:00"/>
    <d v="2022-04-13T00:00:00"/>
    <n v="7"/>
    <x v="413"/>
    <n v="70.510000000000005"/>
    <n v="54.62"/>
    <n v="0.16"/>
    <n v="2.5424000000000011"/>
    <m/>
    <m/>
    <n v="73.052400000000006"/>
    <n v="73.05"/>
    <n v="2.4000000000086175E-3"/>
    <x v="1"/>
    <x v="19"/>
    <d v="2022-05-06T00:00:00"/>
    <m/>
    <m/>
  </r>
  <r>
    <n v="415"/>
    <x v="1"/>
    <x v="0"/>
    <s v="abril"/>
    <d v="2022-04-06T00:00:00"/>
    <d v="2022-04-06T00:00:00"/>
    <d v="2022-04-13T00:00:00"/>
    <n v="7"/>
    <x v="414"/>
    <n v="20.399999999999999"/>
    <n v="0"/>
    <n v="0"/>
    <n v="0"/>
    <m/>
    <m/>
    <n v="20.399999999999999"/>
    <n v="20.399999999999999"/>
    <n v="0"/>
    <x v="1"/>
    <x v="0"/>
    <m/>
    <m/>
    <m/>
  </r>
  <r>
    <n v="416"/>
    <x v="5"/>
    <x v="1"/>
    <s v="abril"/>
    <d v="2022-04-28T00:00:00"/>
    <d v="2022-04-28T00:00:00"/>
    <d v="2022-05-05T00:00:00"/>
    <n v="7"/>
    <x v="415"/>
    <n v="1270.4000000000001"/>
    <n v="0"/>
    <n v="0"/>
    <n v="0"/>
    <m/>
    <m/>
    <n v="1270.4000000000001"/>
    <m/>
    <n v="1270.4000000000001"/>
    <x v="0"/>
    <x v="0"/>
    <m/>
    <m/>
    <m/>
  </r>
  <r>
    <n v="417"/>
    <x v="3"/>
    <x v="1"/>
    <s v="abril"/>
    <d v="2022-04-13T00:00:00"/>
    <d v="2022-04-13T00:00:00"/>
    <d v="2022-04-20T00:00:00"/>
    <n v="7"/>
    <x v="416"/>
    <n v="296.5"/>
    <n v="133.19999999999999"/>
    <n v="0.16"/>
    <n v="26.128000000000004"/>
    <m/>
    <n v="322.63"/>
    <n v="-2.0000000000095497E-3"/>
    <m/>
    <n v="-2.0000000000095497E-3"/>
    <x v="1"/>
    <x v="0"/>
    <m/>
    <s v="DEV MANUAL MUELLE "/>
    <m/>
  </r>
  <r>
    <n v="418"/>
    <x v="3"/>
    <x v="1"/>
    <s v="abril"/>
    <d v="2022-04-18T00:00:00"/>
    <d v="2022-04-18T00:00:00"/>
    <d v="2022-04-25T00:00:00"/>
    <n v="7"/>
    <x v="417"/>
    <n v="70.14"/>
    <n v="10.6"/>
    <n v="0.16"/>
    <n v="9.5264000000000006"/>
    <m/>
    <n v="79.67"/>
    <n v="-3.6000000000058208E-3"/>
    <m/>
    <n v="-3.6000000000058208E-3"/>
    <x v="1"/>
    <x v="0"/>
    <m/>
    <s v="DEV MANUAL MUELLE "/>
    <m/>
  </r>
  <r>
    <n v="419"/>
    <x v="3"/>
    <x v="0"/>
    <s v="abril"/>
    <d v="2022-04-30T00:00:00"/>
    <d v="2022-04-30T00:00:00"/>
    <d v="2022-05-07T00:00:00"/>
    <n v="7"/>
    <x v="418"/>
    <n v="47.71"/>
    <n v="0"/>
    <n v="0"/>
    <n v="0"/>
    <m/>
    <n v="47.71"/>
    <n v="0"/>
    <m/>
    <n v="0"/>
    <x v="1"/>
    <x v="0"/>
    <m/>
    <s v="DEV MANUAL MUELLE "/>
    <m/>
  </r>
  <r>
    <n v="420"/>
    <x v="3"/>
    <x v="1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1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2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3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4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5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6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6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compact="0" compactData="0" gridDropZones="1" multipleFieldFilters="0">
  <location ref="A4:C9" firstHeaderRow="1" firstDataRow="2" firstDataCol="1" rowPageCount="2" colPageCount="1"/>
  <pivotFields count="23">
    <pivotField compact="0" outline="0" showAll="0"/>
    <pivotField axis="axisPage" compact="0" outline="0" showAll="0">
      <items count="12">
        <item x="4"/>
        <item x="3"/>
        <item x="0"/>
        <item x="5"/>
        <item x="9"/>
        <item x="6"/>
        <item x="2"/>
        <item x="1"/>
        <item x="7"/>
        <item x="8"/>
        <item x="10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numFmtId="1" outline="0" showAll="0"/>
    <pivotField compact="0" outline="0" showAll="0" defaultSubtotal="0">
      <items count="420">
        <item h="1" x="131"/>
        <item h="1" x="161"/>
        <item h="1" x="16"/>
        <item h="1" x="20"/>
        <item h="1" x="47"/>
        <item h="1" x="49"/>
        <item h="1" x="34"/>
        <item h="1" x="80"/>
        <item h="1" x="108"/>
        <item h="1" x="417"/>
        <item h="1" x="166"/>
        <item h="1" x="193"/>
        <item h="1" x="215"/>
        <item h="1" x="258"/>
        <item h="1" x="311"/>
        <item h="1" x="357"/>
        <item h="1" x="376"/>
        <item h="1" x="387"/>
        <item h="1" x="198"/>
        <item h="1" x="200"/>
        <item h="1" x="160"/>
        <item h="1" x="136"/>
        <item h="1" x="176"/>
        <item h="1" x="95"/>
        <item x="15"/>
        <item h="1" x="96"/>
        <item h="1" x="99"/>
        <item h="1" x="8"/>
        <item h="1" x="6"/>
        <item h="1" x="4"/>
        <item h="1" x="1"/>
        <item h="1" x="3"/>
        <item h="1" x="286"/>
        <item h="1" x="2"/>
        <item h="1" x="5"/>
        <item h="1" x="0"/>
        <item h="1" x="285"/>
        <item h="1" x="11"/>
        <item h="1" x="7"/>
        <item h="1" x="92"/>
        <item h="1" x="284"/>
        <item h="1" x="38"/>
        <item h="1" x="224"/>
        <item h="1" x="39"/>
        <item h="1" x="43"/>
        <item h="1" x="29"/>
        <item h="1" x="31"/>
        <item h="1" x="28"/>
        <item h="1" x="40"/>
        <item h="1" x="30"/>
        <item h="1" x="10"/>
        <item h="1" x="27"/>
        <item h="1" x="37"/>
        <item h="1" x="42"/>
        <item h="1" x="32"/>
        <item h="1" x="283"/>
        <item h="1" x="9"/>
        <item h="1" x="41"/>
        <item h="1" x="19"/>
        <item h="1" x="282"/>
        <item h="1" x="414"/>
        <item h="1" x="22"/>
        <item h="1" x="23"/>
        <item h="1" x="21"/>
        <item h="1" x="24"/>
        <item h="1" x="25"/>
        <item h="1" x="413"/>
        <item h="1" x="48"/>
        <item h="1" x="61"/>
        <item h="1" x="62"/>
        <item h="1" x="162"/>
        <item h="1" x="350"/>
        <item h="1" x="352"/>
        <item h="1" x="281"/>
        <item h="1" x="60"/>
        <item h="1" x="53"/>
        <item h="1" x="56"/>
        <item h="1" x="58"/>
        <item h="1" x="57"/>
        <item h="1" x="55"/>
        <item h="1" x="59"/>
        <item h="1" x="54"/>
        <item h="1" x="280"/>
        <item h="1" x="109"/>
        <item h="1" x="100"/>
        <item h="1" x="50"/>
        <item h="1" x="46"/>
        <item h="1" x="45"/>
        <item h="1" x="52"/>
        <item h="1" x="163"/>
        <item h="1" x="51"/>
        <item h="1" x="97"/>
        <item h="1" x="278"/>
        <item h="1" x="177"/>
        <item h="1" x="279"/>
        <item h="1" x="94"/>
        <item h="1" x="102"/>
        <item h="1" x="35"/>
        <item h="1" x="103"/>
        <item h="1" x="179"/>
        <item h="1" x="33"/>
        <item h="1" x="36"/>
        <item h="1" x="98"/>
        <item h="1" x="273"/>
        <item h="1" x="196"/>
        <item h="1" x="104"/>
        <item h="1" x="199"/>
        <item h="1" x="101"/>
        <item h="1" x="64"/>
        <item h="1" x="63"/>
        <item h="1" x="71"/>
        <item h="1" x="133"/>
        <item h="1" x="68"/>
        <item h="1" x="225"/>
        <item h="1" x="69"/>
        <item h="1" x="272"/>
        <item h="1" x="67"/>
        <item h="1" x="70"/>
        <item h="1" x="81"/>
        <item h="1" x="77"/>
        <item h="1" x="84"/>
        <item h="1" x="86"/>
        <item h="1" x="79"/>
        <item h="1" x="78"/>
        <item h="1" x="274"/>
        <item h="1" x="277"/>
        <item h="1" x="87"/>
        <item h="1" x="12"/>
        <item h="1" x="82"/>
        <item h="1" x="85"/>
        <item h="1" x="121"/>
        <item h="1" x="90"/>
        <item h="1" x="120"/>
        <item h="1" x="123"/>
        <item h="1" x="126"/>
        <item h="1" x="122"/>
        <item h="1" x="124"/>
        <item h="1" x="111"/>
        <item h="1" x="114"/>
        <item h="1" x="110"/>
        <item h="1" x="276"/>
        <item h="1" x="113"/>
        <item h="1" x="89"/>
        <item h="1" x="125"/>
        <item h="1" x="88"/>
        <item h="1" x="129"/>
        <item h="1" x="107"/>
        <item h="1" x="128"/>
        <item h="1" x="127"/>
        <item h="1" x="271"/>
        <item h="1" x="14"/>
        <item h="1" x="354"/>
        <item h="1" x="105"/>
        <item h="1" x="119"/>
        <item h="1" x="137"/>
        <item h="1" x="117"/>
        <item h="1" x="139"/>
        <item h="1" x="17"/>
        <item h="1" x="91"/>
        <item h="1" x="138"/>
        <item h="1" x="118"/>
        <item h="1" x="13"/>
        <item h="1" x="132"/>
        <item h="1" x="116"/>
        <item h="1" x="275"/>
        <item h="1" x="140"/>
        <item h="1" x="144"/>
        <item h="1" x="147"/>
        <item h="1" x="145"/>
        <item h="1" x="146"/>
        <item h="1" x="115"/>
        <item h="1" x="106"/>
        <item h="1" x="158"/>
        <item h="1" x="112"/>
        <item h="1" x="151"/>
        <item h="1" x="226"/>
        <item h="1" x="148"/>
        <item h="1" x="157"/>
        <item h="1" x="159"/>
        <item h="1" x="262"/>
        <item h="1" x="149"/>
        <item h="1" x="152"/>
        <item h="1" x="172"/>
        <item h="1" x="141"/>
        <item h="1" x="154"/>
        <item h="1" x="153"/>
        <item h="1" x="150"/>
        <item h="1" x="142"/>
        <item h="1" x="156"/>
        <item h="1" x="155"/>
        <item h="1" x="143"/>
        <item h="1" x="165"/>
        <item h="1" x="185"/>
        <item h="1" x="174"/>
        <item h="1" x="182"/>
        <item h="1" x="181"/>
        <item h="1" x="167"/>
        <item h="1" x="180"/>
        <item h="1" x="188"/>
        <item h="1" x="184"/>
        <item h="1" x="168"/>
        <item h="1" x="169"/>
        <item h="1" x="216"/>
        <item h="1" x="183"/>
        <item h="1" x="170"/>
        <item h="1" x="164"/>
        <item h="1" x="171"/>
        <item h="1" x="269"/>
        <item h="1" x="189"/>
        <item h="1" x="175"/>
        <item h="1" x="173"/>
        <item h="1" x="263"/>
        <item h="1" x="195"/>
        <item h="1" x="194"/>
        <item h="1" x="214"/>
        <item h="1" x="192"/>
        <item h="1" x="302"/>
        <item h="1" x="187"/>
        <item h="1" x="186"/>
        <item h="1" x="334"/>
        <item h="1" x="190"/>
        <item h="1" x="191"/>
        <item h="1" x="204"/>
        <item h="1" x="205"/>
        <item h="1" x="207"/>
        <item h="1" x="203"/>
        <item h="1" x="206"/>
        <item h="1" x="212"/>
        <item h="1" x="208"/>
        <item h="1" x="201"/>
        <item h="1" x="213"/>
        <item h="1" x="210"/>
        <item h="1" x="211"/>
        <item h="1" x="209"/>
        <item h="1" x="361"/>
        <item h="1" x="261"/>
        <item h="1" x="268"/>
        <item h="1" x="265"/>
        <item h="1" x="267"/>
        <item h="1" x="202"/>
        <item h="1" x="248"/>
        <item h="1" x="255"/>
        <item h="1" x="217"/>
        <item h="1" x="239"/>
        <item h="1" x="238"/>
        <item h="1" x="219"/>
        <item h="1" x="233"/>
        <item h="1" x="243"/>
        <item h="1" x="223"/>
        <item h="1" x="242"/>
        <item h="1" x="222"/>
        <item h="1" x="240"/>
        <item h="1" x="254"/>
        <item h="1" x="251"/>
        <item h="1" x="256"/>
        <item h="1" x="253"/>
        <item h="1" x="221"/>
        <item h="1" x="237"/>
        <item h="1" x="218"/>
        <item h="1" x="241"/>
        <item h="1" x="249"/>
        <item h="1" x="220"/>
        <item h="1" x="231"/>
        <item h="1" x="351"/>
        <item h="1" x="234"/>
        <item h="1" x="235"/>
        <item h="1" x="232"/>
        <item h="1" x="236"/>
        <item h="1" x="246"/>
        <item h="1" x="252"/>
        <item h="1" x="259"/>
        <item h="1" x="266"/>
        <item h="1" x="227"/>
        <item h="1" x="245"/>
        <item h="1" x="244"/>
        <item h="1" x="247"/>
        <item h="1" x="264"/>
        <item h="1" x="250"/>
        <item h="1" x="230"/>
        <item h="1" x="228"/>
        <item h="1" x="229"/>
        <item h="1" x="287"/>
        <item h="1" x="288"/>
        <item h="1" x="305"/>
        <item h="1" x="260"/>
        <item h="1" x="296"/>
        <item h="1" x="289"/>
        <item h="1" x="291"/>
        <item h="1" x="303"/>
        <item h="1" x="299"/>
        <item h="1" x="298"/>
        <item h="1" x="292"/>
        <item h="1" x="300"/>
        <item h="1" x="304"/>
        <item h="1" x="293"/>
        <item h="1" x="297"/>
        <item h="1" x="295"/>
        <item h="1" x="301"/>
        <item h="1" x="294"/>
        <item h="1" x="307"/>
        <item h="1" x="314"/>
        <item h="1" x="313"/>
        <item h="1" x="324"/>
        <item h="1" x="321"/>
        <item h="1" x="335"/>
        <item h="1" x="315"/>
        <item h="1" x="325"/>
        <item h="1" x="308"/>
        <item h="1" x="319"/>
        <item h="1" x="330"/>
        <item h="1" x="322"/>
        <item h="1" x="318"/>
        <item h="1" x="320"/>
        <item h="1" x="317"/>
        <item h="1" x="316"/>
        <item h="1" x="323"/>
        <item h="1" x="326"/>
        <item h="1" x="310"/>
        <item h="1" x="309"/>
        <item h="1" x="306"/>
        <item h="1" x="336"/>
        <item h="1" x="329"/>
        <item h="1" x="331"/>
        <item x="412"/>
        <item h="1" x="333"/>
        <item h="1" x="337"/>
        <item x="332"/>
        <item h="1" x="340"/>
        <item h="1" x="341"/>
        <item h="1" x="339"/>
        <item h="1" x="363"/>
        <item h="1" x="353"/>
        <item h="1" x="355"/>
        <item h="1" x="358"/>
        <item h="1" x="347"/>
        <item h="1" x="345"/>
        <item h="1" x="348"/>
        <item h="1" x="404"/>
        <item h="1" x="342"/>
        <item h="1" x="344"/>
        <item h="1" x="349"/>
        <item h="1" x="346"/>
        <item h="1" x="360"/>
        <item h="1" x="343"/>
        <item h="1" x="403"/>
        <item h="1" x="375"/>
        <item h="1" x="415"/>
        <item h="1" x="359"/>
        <item h="1" x="380"/>
        <item h="1" x="377"/>
        <item h="1" x="383"/>
        <item h="1" x="374"/>
        <item h="1" x="401"/>
        <item h="1" x="397"/>
        <item h="1" x="400"/>
        <item h="1" x="370"/>
        <item h="1" x="393"/>
        <item h="1" x="371"/>
        <item h="1" x="373"/>
        <item h="1" x="402"/>
        <item x="398"/>
        <item h="1" x="369"/>
        <item h="1" x="395"/>
        <item h="1" x="391"/>
        <item h="1" x="372"/>
        <item h="1" x="392"/>
        <item h="1" x="379"/>
        <item h="1" x="399"/>
        <item h="1" x="394"/>
        <item h="1" x="389"/>
        <item h="1" x="388"/>
        <item h="1" x="390"/>
        <item h="1" x="381"/>
        <item h="1" x="378"/>
        <item h="1" x="396"/>
        <item h="1" x="382"/>
        <item h="1" x="367"/>
        <item h="1" x="407"/>
        <item h="1" x="385"/>
        <item h="1" x="368"/>
        <item h="1" x="410"/>
        <item h="1" x="408"/>
        <item h="1" x="365"/>
        <item h="1" x="18"/>
        <item h="1" x="386"/>
        <item h="1" x="384"/>
        <item h="1" x="409"/>
        <item h="1" x="366"/>
        <item h="1" x="405"/>
        <item h="1" x="418"/>
        <item h="1" x="44"/>
        <item h="1" x="93"/>
        <item h="1" x="416"/>
        <item h="1" x="257"/>
        <item h="1" x="134"/>
        <item h="1" x="135"/>
        <item h="1" x="130"/>
        <item h="1" x="75"/>
        <item h="1" x="74"/>
        <item h="1" x="76"/>
        <item h="1" x="73"/>
        <item h="1" x="72"/>
        <item h="1" x="65"/>
        <item h="1" x="66"/>
        <item h="1" x="290"/>
        <item h="1" x="312"/>
        <item h="1" x="197"/>
        <item h="1" x="83"/>
        <item h="1" x="338"/>
        <item h="1" x="356"/>
        <item h="1" x="178"/>
        <item h="1" x="362"/>
        <item h="1" x="328"/>
        <item h="1" x="327"/>
        <item h="1" x="364"/>
        <item h="1" x="411"/>
        <item h="1" x="26"/>
        <item h="1" x="270"/>
        <item h="1" x="406"/>
        <item h="1" x="419"/>
      </items>
    </pivotField>
    <pivotField dataField="1" compact="0" numFmtId="43" outline="0" showAll="0"/>
    <pivotField compact="0" numFmtId="43" outline="0" showAll="0"/>
    <pivotField compact="0" numFmtId="9" outline="0" showAll="0"/>
    <pivotField dataField="1" compact="0" numFmtId="43" outline="0" showAll="0"/>
    <pivotField compact="0" outline="0" showAll="0"/>
    <pivotField compact="0" outline="0" showAll="0"/>
    <pivotField compact="0" numFmtId="43" outline="0" showAll="0"/>
    <pivotField compact="0" outline="0" showAll="0"/>
    <pivotField compact="0" numFmtId="43" outline="0" showAll="0"/>
    <pivotField axis="axisPage" compact="0" outline="0" showAll="0">
      <items count="3">
        <item x="1"/>
        <item x="0"/>
        <item t="default"/>
      </items>
    </pivotField>
    <pivotField compact="0" outline="0" showAll="0">
      <items count="21">
        <item h="1" x="12"/>
        <item h="1" x="17"/>
        <item h="1" x="19"/>
        <item h="1" x="1"/>
        <item h="1" x="6"/>
        <item h="1" x="7"/>
        <item h="1" x="14"/>
        <item h="1" x="18"/>
        <item h="1" x="3"/>
        <item h="1" x="11"/>
        <item h="1" x="2"/>
        <item n="SALDO A FAVOR DE MARZO/ TRANSF 87772440 (143.17 $)" x="5"/>
        <item x="16"/>
        <item h="1" x="15"/>
        <item h="1" x="4"/>
        <item h="1" x="8"/>
        <item h="1" x="9"/>
        <item h="1" x="10"/>
        <item h="1" x="13"/>
        <item h="1" x="0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1" item="3" hier="-1"/>
    <pageField fld="18" hier="-1"/>
  </pageFields>
  <dataFields count="2">
    <dataField name="Suma de BASE" fld="9" baseField="0" baseItem="0"/>
    <dataField name="Suma de TOTAL IVA" fld="12" baseField="2" baseItem="0"/>
  </dataFields>
  <formats count="24">
    <format dxfId="23">
      <pivotArea outline="0" collapsedLevelsAreSubtotals="1" fieldPosition="0"/>
    </format>
    <format dxfId="22">
      <pivotArea dataOnly="0" labelOnly="1" outline="0" fieldPosition="0">
        <references count="1">
          <reference field="2" count="1">
            <x v="0"/>
          </reference>
        </references>
      </pivotArea>
    </format>
    <format dxfId="21">
      <pivotArea dataOnly="0" labelOnly="1" outline="0" fieldPosition="0">
        <references count="1">
          <reference field="2" count="1">
            <x v="2"/>
          </reference>
        </references>
      </pivotArea>
    </format>
    <format dxfId="20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9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8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outline="0" collapsedLevelsAreSubtotals="1" fieldPosition="0"/>
    </format>
    <format dxfId="14">
      <pivotArea outline="0" collapsedLevelsAreSubtotals="1" fieldPosition="0">
        <references count="1">
          <reference field="2" count="1" selected="0" defaultSubtotal="1">
            <x v="0"/>
          </reference>
        </references>
      </pivotArea>
    </format>
    <format dxfId="13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2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1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grandRow="1" outline="0" collapsedLevelsAreSubtotals="1" fieldPosition="0"/>
    </format>
    <format dxfId="7">
      <pivotArea grandRow="1" outline="0" collapsedLevelsAreSubtotals="1" fieldPosition="0"/>
    </format>
    <format dxfId="6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5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4">
      <pivotArea field="2" type="button" dataOnly="0" labelOnly="1" outline="0" axis="axisRow" fieldPosition="0"/>
    </format>
    <format dxfId="3">
      <pivotArea field="8" type="button" dataOnly="0" labelOnly="1" outline="0"/>
    </format>
    <format dxfId="2">
      <pivotArea field="19" type="button" dataOnly="0" labelOnly="1" outline="0"/>
    </format>
    <format dxfId="1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0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8"/>
  <sheetViews>
    <sheetView tabSelected="1" topLeftCell="A48" workbookViewId="0">
      <selection activeCell="D89" sqref="D89"/>
    </sheetView>
  </sheetViews>
  <sheetFormatPr baseColWidth="10" defaultRowHeight="15" x14ac:dyDescent="0.25"/>
  <cols>
    <col min="1" max="1" width="31.140625" customWidth="1"/>
    <col min="2" max="2" width="43.42578125" customWidth="1"/>
    <col min="3" max="3" width="18.28515625" bestFit="1" customWidth="1"/>
    <col min="4" max="4" width="16.7109375" customWidth="1"/>
    <col min="6" max="6" width="11.7109375" bestFit="1" customWidth="1"/>
    <col min="7" max="7" width="14.140625" customWidth="1"/>
    <col min="8" max="8" width="33.28515625" customWidth="1"/>
    <col min="11" max="11" width="20.85546875" customWidth="1"/>
    <col min="12" max="12" width="15" customWidth="1"/>
    <col min="13" max="13" width="30" customWidth="1"/>
    <col min="14" max="14" width="11.42578125" style="10"/>
  </cols>
  <sheetData>
    <row r="1" spans="1:3" x14ac:dyDescent="0.25">
      <c r="A1" s="48" t="s">
        <v>0</v>
      </c>
      <c r="B1" t="s">
        <v>62</v>
      </c>
    </row>
    <row r="2" spans="1:3" x14ac:dyDescent="0.25">
      <c r="A2" s="48" t="s">
        <v>1</v>
      </c>
      <c r="B2" t="s">
        <v>2</v>
      </c>
    </row>
    <row r="4" spans="1:3" x14ac:dyDescent="0.25">
      <c r="B4" s="48" t="s">
        <v>3</v>
      </c>
    </row>
    <row r="5" spans="1:3" x14ac:dyDescent="0.25">
      <c r="A5" s="49" t="s">
        <v>4</v>
      </c>
      <c r="B5" t="s">
        <v>5</v>
      </c>
      <c r="C5" t="s">
        <v>6</v>
      </c>
    </row>
    <row r="6" spans="1:3" x14ac:dyDescent="0.25">
      <c r="A6" s="1" t="s">
        <v>7</v>
      </c>
      <c r="B6" s="2">
        <v>60464.66</v>
      </c>
      <c r="C6" s="3">
        <v>1782.2907999999998</v>
      </c>
    </row>
    <row r="7" spans="1:3" x14ac:dyDescent="0.25">
      <c r="A7" t="s">
        <v>8</v>
      </c>
      <c r="B7" s="4">
        <v>189.75</v>
      </c>
      <c r="C7" s="4">
        <v>4.6159999999999988</v>
      </c>
    </row>
    <row r="8" spans="1:3" x14ac:dyDescent="0.25">
      <c r="A8" s="5" t="s">
        <v>9</v>
      </c>
      <c r="B8" s="3">
        <v>7748.27</v>
      </c>
      <c r="C8" s="3">
        <v>379.08160000000004</v>
      </c>
    </row>
    <row r="9" spans="1:3" x14ac:dyDescent="0.25">
      <c r="A9" s="6" t="s">
        <v>10</v>
      </c>
      <c r="B9" s="3">
        <v>68402.680000000008</v>
      </c>
      <c r="C9" s="3">
        <v>2165.9883999999997</v>
      </c>
    </row>
    <row r="23" spans="3:3" x14ac:dyDescent="0.25">
      <c r="C23" s="7"/>
    </row>
    <row r="24" spans="3:3" x14ac:dyDescent="0.25">
      <c r="C24" s="8"/>
    </row>
    <row r="25" spans="3:3" x14ac:dyDescent="0.25">
      <c r="C25" s="7"/>
    </row>
    <row r="26" spans="3:3" x14ac:dyDescent="0.25">
      <c r="C26" s="7"/>
    </row>
    <row r="35" spans="2:13" ht="15.75" x14ac:dyDescent="0.25">
      <c r="B35" s="56" t="s">
        <v>70</v>
      </c>
      <c r="C35" s="56" t="s">
        <v>72</v>
      </c>
      <c r="D35" s="9"/>
      <c r="E35" s="9"/>
      <c r="F35" s="9"/>
    </row>
    <row r="36" spans="2:13" ht="15.75" x14ac:dyDescent="0.25">
      <c r="B36" s="56" t="s">
        <v>71</v>
      </c>
      <c r="C36" s="57" t="s">
        <v>73</v>
      </c>
      <c r="D36" s="9"/>
      <c r="E36" s="9"/>
      <c r="F36" s="9"/>
    </row>
    <row r="37" spans="2:13" x14ac:dyDescent="0.25">
      <c r="B37" s="9"/>
      <c r="C37" s="11" t="s">
        <v>11</v>
      </c>
      <c r="D37" s="12" t="s">
        <v>12</v>
      </c>
      <c r="E37" s="9"/>
      <c r="F37" s="9"/>
    </row>
    <row r="38" spans="2:13" x14ac:dyDescent="0.25">
      <c r="B38" s="1" t="s">
        <v>13</v>
      </c>
      <c r="C38" s="13">
        <v>48635.839999999997</v>
      </c>
      <c r="D38" s="14"/>
      <c r="F38" s="15"/>
      <c r="G38" s="16" t="s">
        <v>14</v>
      </c>
      <c r="H38" s="17" t="s">
        <v>15</v>
      </c>
      <c r="I38" s="18" t="s">
        <v>12</v>
      </c>
      <c r="J38" s="16"/>
      <c r="K38" s="15"/>
    </row>
    <row r="39" spans="2:13" x14ac:dyDescent="0.25">
      <c r="B39" s="1" t="s">
        <v>16</v>
      </c>
      <c r="C39" s="13">
        <v>2259.14</v>
      </c>
      <c r="D39" s="14"/>
      <c r="F39" s="15"/>
      <c r="G39" s="19">
        <f>+C38</f>
        <v>48635.839999999997</v>
      </c>
      <c r="H39" s="20" t="s">
        <v>17</v>
      </c>
      <c r="I39" s="21"/>
      <c r="J39" s="16"/>
      <c r="K39" s="15"/>
      <c r="L39" s="15"/>
      <c r="M39" s="15"/>
    </row>
    <row r="40" spans="2:13" x14ac:dyDescent="0.25">
      <c r="B40" s="1" t="s">
        <v>18</v>
      </c>
      <c r="C40" s="13">
        <v>278.62</v>
      </c>
      <c r="D40" s="14"/>
      <c r="F40" s="15"/>
      <c r="G40" s="20">
        <f>+C41</f>
        <v>-62.659999999988941</v>
      </c>
      <c r="H40" s="22" t="s">
        <v>19</v>
      </c>
      <c r="I40" s="21"/>
      <c r="J40" s="16"/>
      <c r="K40" s="15"/>
    </row>
    <row r="41" spans="2:13" x14ac:dyDescent="0.25">
      <c r="B41" s="1" t="s">
        <v>20</v>
      </c>
      <c r="C41" s="23">
        <f>+C87-(C38+C39+C40)</f>
        <v>-62.659999999988941</v>
      </c>
      <c r="D41" s="14"/>
      <c r="F41" s="15"/>
      <c r="G41" s="20"/>
      <c r="H41" s="22" t="s">
        <v>21</v>
      </c>
      <c r="I41" s="21"/>
      <c r="J41" s="16"/>
      <c r="K41" s="15"/>
    </row>
    <row r="42" spans="2:13" x14ac:dyDescent="0.25">
      <c r="B42" s="1" t="s">
        <v>22</v>
      </c>
      <c r="C42" s="13"/>
      <c r="D42" s="14"/>
      <c r="F42" s="15"/>
      <c r="G42" s="19">
        <f>+G39+G40-G41</f>
        <v>48573.180000000008</v>
      </c>
      <c r="H42" s="55" t="s">
        <v>23</v>
      </c>
      <c r="I42" s="24">
        <v>1</v>
      </c>
      <c r="J42" s="16"/>
      <c r="K42" s="15"/>
    </row>
    <row r="43" spans="2:13" x14ac:dyDescent="0.25">
      <c r="B43" s="25" t="s">
        <v>24</v>
      </c>
      <c r="C43" s="26">
        <f>SUM(C38:C42)</f>
        <v>51110.94000000001</v>
      </c>
      <c r="D43" s="27"/>
      <c r="F43" s="15"/>
      <c r="G43" s="20">
        <f>+C52</f>
        <v>40846.270000000004</v>
      </c>
      <c r="H43" s="20" t="s">
        <v>25</v>
      </c>
      <c r="I43" s="28">
        <f>+G43/G42</f>
        <v>0.84092229497842219</v>
      </c>
      <c r="J43" s="16"/>
      <c r="K43" s="15"/>
    </row>
    <row r="44" spans="2:13" x14ac:dyDescent="0.25">
      <c r="B44" s="29" t="s">
        <v>25</v>
      </c>
      <c r="C44" s="23"/>
      <c r="D44" s="30"/>
      <c r="F44" s="15"/>
      <c r="G44" s="20">
        <f>+C69</f>
        <v>6848.65</v>
      </c>
      <c r="H44" s="20" t="s">
        <v>26</v>
      </c>
      <c r="I44" s="28">
        <f>+G44/G42</f>
        <v>0.14099653347793986</v>
      </c>
      <c r="J44" s="16"/>
      <c r="K44" s="15"/>
    </row>
    <row r="45" spans="2:13" x14ac:dyDescent="0.25">
      <c r="B45" s="1" t="s">
        <v>7</v>
      </c>
      <c r="C45" s="20">
        <v>34884.65</v>
      </c>
      <c r="D45" s="30"/>
      <c r="F45" s="15"/>
      <c r="G45" s="19">
        <f>+G42-G43-G44</f>
        <v>878.26000000000386</v>
      </c>
      <c r="H45" s="19" t="s">
        <v>27</v>
      </c>
      <c r="I45" s="28"/>
      <c r="J45" s="16"/>
      <c r="K45" s="15"/>
    </row>
    <row r="46" spans="2:13" x14ac:dyDescent="0.25">
      <c r="B46" s="1" t="s">
        <v>28</v>
      </c>
      <c r="C46" s="20">
        <v>1175.3399999999999</v>
      </c>
      <c r="D46" s="30"/>
      <c r="F46" s="15"/>
      <c r="G46" s="20">
        <f>+C39</f>
        <v>2259.14</v>
      </c>
      <c r="H46" s="31" t="s">
        <v>29</v>
      </c>
      <c r="I46" s="21"/>
      <c r="J46" s="16"/>
      <c r="K46" s="15"/>
    </row>
    <row r="47" spans="2:13" x14ac:dyDescent="0.25">
      <c r="B47" s="1"/>
      <c r="C47" s="4"/>
      <c r="D47" s="30"/>
      <c r="F47" s="15"/>
      <c r="G47" s="20">
        <f>+C53</f>
        <v>1370.7199999999998</v>
      </c>
      <c r="H47" s="20" t="s">
        <v>31</v>
      </c>
      <c r="I47" s="21"/>
      <c r="J47" s="16"/>
      <c r="K47" s="15"/>
    </row>
    <row r="48" spans="2:13" x14ac:dyDescent="0.25">
      <c r="B48" s="1"/>
      <c r="C48" s="32"/>
      <c r="D48" s="30"/>
      <c r="F48" s="15"/>
      <c r="G48" s="20">
        <f>+C55</f>
        <v>0</v>
      </c>
      <c r="H48" s="20" t="s">
        <v>64</v>
      </c>
      <c r="I48" s="21"/>
      <c r="J48" s="16"/>
      <c r="K48" s="15"/>
    </row>
    <row r="49" spans="2:11" x14ac:dyDescent="0.25">
      <c r="B49" s="1" t="s">
        <v>9</v>
      </c>
      <c r="C49" s="3">
        <v>5828.34</v>
      </c>
      <c r="D49" s="30"/>
      <c r="F49" s="15"/>
      <c r="G49" s="19">
        <f>+G46-G47+G48</f>
        <v>888.42000000000007</v>
      </c>
      <c r="H49" s="20" t="s">
        <v>32</v>
      </c>
      <c r="I49" s="28">
        <f>+G49/G42</f>
        <v>1.8290340471840631E-2</v>
      </c>
      <c r="J49" s="16"/>
      <c r="K49" s="15"/>
    </row>
    <row r="50" spans="2:11" x14ac:dyDescent="0.25">
      <c r="B50" s="1" t="s">
        <v>28</v>
      </c>
      <c r="C50" s="3">
        <v>195.38</v>
      </c>
      <c r="D50" s="30"/>
      <c r="F50" s="15"/>
      <c r="G50" s="19">
        <f>+(IF(G49&gt;0,(G45-G49),G45))</f>
        <v>-10.159999999996217</v>
      </c>
      <c r="H50" s="19" t="s">
        <v>33</v>
      </c>
      <c r="I50" s="28">
        <f>+G50/G42</f>
        <v>-2.0916892820268748E-4</v>
      </c>
      <c r="J50" s="16"/>
      <c r="K50" s="15"/>
    </row>
    <row r="51" spans="2:11" x14ac:dyDescent="0.25">
      <c r="B51" s="1" t="s">
        <v>34</v>
      </c>
      <c r="C51" s="23">
        <v>133.28</v>
      </c>
      <c r="D51" s="30"/>
      <c r="F51" s="15"/>
      <c r="G51" s="16"/>
      <c r="H51" s="17"/>
      <c r="I51" s="33"/>
      <c r="K51" s="15"/>
    </row>
    <row r="52" spans="2:11" x14ac:dyDescent="0.25">
      <c r="B52" s="25" t="s">
        <v>35</v>
      </c>
      <c r="C52" s="26">
        <f>+C45+C47+C49+C51</f>
        <v>40846.270000000004</v>
      </c>
      <c r="D52" s="34">
        <f>+C52/(C38+C40+C41)</f>
        <v>0.83612620210514244</v>
      </c>
      <c r="E52" s="35"/>
      <c r="F52" s="35"/>
      <c r="I52" s="10"/>
      <c r="K52" s="15"/>
    </row>
    <row r="53" spans="2:11" x14ac:dyDescent="0.25">
      <c r="B53" s="25" t="s">
        <v>65</v>
      </c>
      <c r="C53" s="26">
        <f>+C46+C48+C50</f>
        <v>1370.7199999999998</v>
      </c>
      <c r="D53" s="30"/>
      <c r="F53" s="35"/>
      <c r="G53" s="15"/>
      <c r="H53" s="15"/>
      <c r="I53" s="15"/>
      <c r="J53" s="15"/>
      <c r="K53" s="15"/>
    </row>
    <row r="54" spans="2:11" x14ac:dyDescent="0.25">
      <c r="B54" s="1" t="s">
        <v>36</v>
      </c>
      <c r="C54" s="23">
        <f>+C39-C53</f>
        <v>888.42000000000007</v>
      </c>
      <c r="D54" s="30"/>
      <c r="F54" s="35"/>
      <c r="G54" s="15"/>
      <c r="H54" s="15"/>
      <c r="I54" s="15"/>
      <c r="J54" s="15"/>
      <c r="K54" s="15"/>
    </row>
    <row r="55" spans="2:11" x14ac:dyDescent="0.25">
      <c r="B55" s="1" t="s">
        <v>64</v>
      </c>
      <c r="C55" s="23">
        <v>0</v>
      </c>
      <c r="D55" s="30"/>
      <c r="F55" s="35"/>
      <c r="G55" s="15"/>
      <c r="H55" s="15"/>
      <c r="I55" s="15"/>
      <c r="J55" s="15"/>
      <c r="K55" s="15"/>
    </row>
    <row r="56" spans="2:11" x14ac:dyDescent="0.25">
      <c r="B56" s="1" t="s">
        <v>66</v>
      </c>
      <c r="C56" s="23">
        <f>+C54+C55</f>
        <v>888.42000000000007</v>
      </c>
      <c r="D56" s="30"/>
      <c r="F56" s="35"/>
      <c r="G56" s="15"/>
      <c r="H56" s="15"/>
      <c r="I56" s="15"/>
      <c r="J56" s="15"/>
      <c r="K56" s="15"/>
    </row>
    <row r="57" spans="2:11" x14ac:dyDescent="0.25">
      <c r="B57" s="25" t="s">
        <v>37</v>
      </c>
      <c r="C57" s="26"/>
      <c r="D57" s="30"/>
      <c r="E57" s="36"/>
      <c r="F57" s="35"/>
      <c r="G57" s="15"/>
      <c r="H57" s="15"/>
      <c r="I57" s="15"/>
      <c r="J57" s="15"/>
      <c r="K57" s="15"/>
    </row>
    <row r="58" spans="2:11" x14ac:dyDescent="0.25">
      <c r="B58" s="1" t="s">
        <v>38</v>
      </c>
      <c r="C58" s="13">
        <v>2800</v>
      </c>
      <c r="D58" s="34">
        <f>+(C58+C59+C60)/(C38+C41)</f>
        <v>8.5711291704599124E-2</v>
      </c>
      <c r="E58" s="35"/>
      <c r="F58" s="35"/>
      <c r="G58" s="15"/>
      <c r="H58" s="15"/>
      <c r="I58" s="15"/>
      <c r="J58" s="15"/>
      <c r="K58" s="15"/>
    </row>
    <row r="59" spans="2:11" x14ac:dyDescent="0.25">
      <c r="B59" s="1" t="s">
        <v>39</v>
      </c>
      <c r="C59" s="13">
        <v>150</v>
      </c>
      <c r="D59" s="30"/>
      <c r="F59" s="35"/>
      <c r="G59" s="15"/>
      <c r="H59" s="15"/>
      <c r="I59" s="15"/>
      <c r="J59" s="15"/>
      <c r="K59" s="15"/>
    </row>
    <row r="60" spans="2:11" x14ac:dyDescent="0.25">
      <c r="B60" s="1" t="s">
        <v>40</v>
      </c>
      <c r="C60" s="13">
        <v>1213.27</v>
      </c>
      <c r="D60" s="30"/>
      <c r="F60" s="35"/>
      <c r="G60" s="15"/>
      <c r="H60" s="15"/>
      <c r="I60" s="15"/>
      <c r="J60" s="15"/>
      <c r="K60" s="15"/>
    </row>
    <row r="61" spans="2:11" x14ac:dyDescent="0.25">
      <c r="B61" s="1" t="s">
        <v>74</v>
      </c>
      <c r="C61" s="13">
        <v>388</v>
      </c>
      <c r="D61" s="34">
        <f>+C61/(C38+C41)</f>
        <v>7.9879472581371024E-3</v>
      </c>
      <c r="E61" s="36"/>
      <c r="F61" s="35"/>
      <c r="G61" s="15"/>
      <c r="H61" s="15"/>
      <c r="I61" s="15"/>
      <c r="J61" s="15"/>
      <c r="K61" s="15"/>
    </row>
    <row r="62" spans="2:11" x14ac:dyDescent="0.25">
      <c r="B62" s="1" t="s">
        <v>75</v>
      </c>
      <c r="C62" s="13">
        <v>54</v>
      </c>
      <c r="D62" s="30"/>
      <c r="F62" s="35"/>
      <c r="G62" s="15"/>
      <c r="H62" s="15"/>
      <c r="I62" s="15"/>
      <c r="J62" s="15"/>
      <c r="K62" s="15"/>
    </row>
    <row r="63" spans="2:11" x14ac:dyDescent="0.25">
      <c r="B63" s="1" t="s">
        <v>76</v>
      </c>
      <c r="C63" s="13">
        <v>1211.3699999999999</v>
      </c>
      <c r="D63" s="30"/>
      <c r="F63" s="35"/>
      <c r="G63" s="15"/>
      <c r="H63" s="15"/>
      <c r="I63" s="15"/>
      <c r="J63" s="15"/>
      <c r="K63" s="15"/>
    </row>
    <row r="64" spans="2:11" x14ac:dyDescent="0.25">
      <c r="B64" s="1" t="s">
        <v>77</v>
      </c>
      <c r="C64" s="13">
        <v>351.44</v>
      </c>
      <c r="D64" s="30"/>
      <c r="F64" s="35"/>
      <c r="G64" s="15"/>
      <c r="H64" s="15"/>
      <c r="I64" s="15"/>
      <c r="J64" s="15"/>
      <c r="K64" s="15"/>
    </row>
    <row r="65" spans="2:11" x14ac:dyDescent="0.25">
      <c r="B65" s="37"/>
      <c r="C65" s="13">
        <v>0</v>
      </c>
      <c r="D65" s="30"/>
      <c r="F65" s="15"/>
      <c r="G65" s="15"/>
      <c r="H65" s="15"/>
      <c r="I65" s="15"/>
      <c r="J65" s="15"/>
      <c r="K65" s="15"/>
    </row>
    <row r="66" spans="2:11" x14ac:dyDescent="0.25">
      <c r="B66" s="37" t="s">
        <v>41</v>
      </c>
      <c r="C66" s="13">
        <v>86.53</v>
      </c>
      <c r="D66" s="30"/>
      <c r="F66" s="15"/>
      <c r="G66" s="15"/>
      <c r="H66" s="15"/>
      <c r="I66" s="15"/>
      <c r="J66" s="15"/>
      <c r="K66" s="15"/>
    </row>
    <row r="67" spans="2:11" x14ac:dyDescent="0.25">
      <c r="B67" s="37" t="s">
        <v>42</v>
      </c>
      <c r="C67" s="13">
        <v>107.68</v>
      </c>
      <c r="D67" s="30"/>
      <c r="F67" s="15"/>
      <c r="G67" s="15"/>
      <c r="H67" s="15"/>
      <c r="I67" s="15"/>
      <c r="J67" s="15"/>
      <c r="K67" s="15"/>
    </row>
    <row r="68" spans="2:11" x14ac:dyDescent="0.25">
      <c r="B68" s="37" t="s">
        <v>43</v>
      </c>
      <c r="C68" s="13">
        <v>486.36</v>
      </c>
      <c r="D68" s="30"/>
      <c r="F68" s="15"/>
      <c r="G68" s="15"/>
      <c r="H68" s="15"/>
      <c r="I68" s="15"/>
    </row>
    <row r="69" spans="2:11" x14ac:dyDescent="0.25">
      <c r="B69" s="25" t="s">
        <v>44</v>
      </c>
      <c r="C69" s="26">
        <f>SUM(C58:C68)</f>
        <v>6848.65</v>
      </c>
      <c r="D69" s="34">
        <f>+C69/(C38+C40+C41)</f>
        <v>0.14019237776294832</v>
      </c>
      <c r="F69" s="38"/>
      <c r="G69" s="39"/>
      <c r="H69" s="15"/>
      <c r="I69" s="15"/>
    </row>
    <row r="70" spans="2:11" x14ac:dyDescent="0.25">
      <c r="B70" s="25" t="s">
        <v>68</v>
      </c>
      <c r="C70" s="26"/>
      <c r="D70" s="30"/>
      <c r="F70" s="15"/>
      <c r="G70" s="15"/>
      <c r="H70" s="15"/>
      <c r="I70" s="15"/>
    </row>
    <row r="71" spans="2:11" x14ac:dyDescent="0.25">
      <c r="B71" s="37" t="s">
        <v>30</v>
      </c>
      <c r="C71" s="13">
        <f>+C40</f>
        <v>278.62</v>
      </c>
      <c r="D71" s="30"/>
      <c r="F71" s="15"/>
      <c r="G71" s="15"/>
      <c r="H71" s="15"/>
      <c r="I71" s="15"/>
    </row>
    <row r="72" spans="2:11" x14ac:dyDescent="0.25">
      <c r="B72" s="37" t="s">
        <v>67</v>
      </c>
      <c r="C72" s="50">
        <f>+(IF(C56&gt;0,C56,"0.00"))</f>
        <v>888.42000000000007</v>
      </c>
      <c r="D72" s="34"/>
      <c r="F72" s="15"/>
      <c r="G72" s="15"/>
      <c r="H72" s="15"/>
      <c r="I72" s="15"/>
    </row>
    <row r="73" spans="2:11" x14ac:dyDescent="0.25">
      <c r="B73" s="25" t="s">
        <v>69</v>
      </c>
      <c r="C73" s="51">
        <f>+C71+C72</f>
        <v>1167.04</v>
      </c>
      <c r="D73" s="34"/>
      <c r="F73" s="15"/>
      <c r="G73" s="15"/>
      <c r="H73" s="15"/>
      <c r="I73" s="15"/>
    </row>
    <row r="74" spans="2:11" x14ac:dyDescent="0.25">
      <c r="B74" s="52" t="s">
        <v>45</v>
      </c>
      <c r="C74" s="53">
        <f>+C38+C40+C41-C52-C69-C73</f>
        <v>-10.159999999993488</v>
      </c>
      <c r="D74" s="54"/>
      <c r="E74" s="35"/>
      <c r="F74" s="35"/>
      <c r="G74" s="15"/>
      <c r="H74" s="15"/>
      <c r="I74" s="15"/>
    </row>
    <row r="75" spans="2:11" x14ac:dyDescent="0.25">
      <c r="D75" s="40"/>
      <c r="F75" s="41"/>
      <c r="G75" s="15"/>
      <c r="H75" s="15"/>
      <c r="I75" s="15"/>
    </row>
    <row r="76" spans="2:11" x14ac:dyDescent="0.25">
      <c r="B76" s="1" t="s">
        <v>46</v>
      </c>
      <c r="C76" s="1" t="s">
        <v>47</v>
      </c>
      <c r="D76" s="1" t="s">
        <v>48</v>
      </c>
      <c r="E76" s="1" t="s">
        <v>49</v>
      </c>
      <c r="F76" s="23" t="s">
        <v>50</v>
      </c>
      <c r="G76" s="15"/>
      <c r="H76" s="15"/>
      <c r="I76" s="15"/>
    </row>
    <row r="77" spans="2:11" x14ac:dyDescent="0.25">
      <c r="B77" s="1" t="s">
        <v>51</v>
      </c>
      <c r="C77" s="23">
        <v>3043.91</v>
      </c>
      <c r="D77" s="42">
        <v>3043.91</v>
      </c>
      <c r="E77" s="23">
        <f>+C59</f>
        <v>150</v>
      </c>
      <c r="F77" s="23">
        <f>+D77-E77</f>
        <v>2893.91</v>
      </c>
      <c r="G77" s="15"/>
      <c r="H77" s="15"/>
      <c r="I77" s="15"/>
    </row>
    <row r="78" spans="2:11" x14ac:dyDescent="0.25">
      <c r="B78" s="1" t="s">
        <v>52</v>
      </c>
      <c r="C78" s="23">
        <v>13983</v>
      </c>
      <c r="D78" s="42">
        <v>13983</v>
      </c>
      <c r="E78" s="23">
        <f>+C58+C61</f>
        <v>3188</v>
      </c>
      <c r="F78" s="23">
        <f t="shared" ref="F78:F86" si="0">+D78-E78</f>
        <v>10795</v>
      </c>
      <c r="G78" s="15"/>
      <c r="H78" s="15"/>
      <c r="I78" s="15"/>
    </row>
    <row r="79" spans="2:11" x14ac:dyDescent="0.25">
      <c r="B79" s="1" t="s">
        <v>53</v>
      </c>
      <c r="C79" s="23">
        <v>0</v>
      </c>
      <c r="D79" s="42">
        <v>0</v>
      </c>
      <c r="E79" s="23">
        <v>0</v>
      </c>
      <c r="F79" s="23">
        <f t="shared" si="0"/>
        <v>0</v>
      </c>
      <c r="G79" s="15"/>
      <c r="I79" s="15"/>
    </row>
    <row r="80" spans="2:11" x14ac:dyDescent="0.25">
      <c r="B80" s="1" t="s">
        <v>54</v>
      </c>
      <c r="C80" s="23">
        <v>125.24</v>
      </c>
      <c r="D80" s="42">
        <v>125.24</v>
      </c>
      <c r="E80" s="23">
        <v>0</v>
      </c>
      <c r="F80" s="23">
        <f t="shared" si="0"/>
        <v>125.24</v>
      </c>
      <c r="G80" s="15"/>
      <c r="H80" s="15"/>
      <c r="I80" s="15"/>
    </row>
    <row r="81" spans="2:9" x14ac:dyDescent="0.25">
      <c r="B81" s="1" t="s">
        <v>55</v>
      </c>
      <c r="C81" s="23">
        <v>256.42</v>
      </c>
      <c r="D81" s="42">
        <v>256.42</v>
      </c>
      <c r="E81" s="23">
        <v>0</v>
      </c>
      <c r="F81" s="23">
        <f t="shared" si="0"/>
        <v>256.42</v>
      </c>
      <c r="G81" s="15"/>
      <c r="H81" s="15"/>
      <c r="I81" s="15"/>
    </row>
    <row r="82" spans="2:9" x14ac:dyDescent="0.25">
      <c r="B82" s="1" t="s">
        <v>81</v>
      </c>
      <c r="C82" s="23">
        <v>4465.8599999999997</v>
      </c>
      <c r="D82" s="42">
        <v>15473.37</v>
      </c>
      <c r="E82" s="23">
        <f>+C62+C63+C65+C66+C67+C68+C60+C64</f>
        <v>3510.65</v>
      </c>
      <c r="F82" s="23">
        <f t="shared" si="0"/>
        <v>11962.720000000001</v>
      </c>
      <c r="G82" s="15"/>
      <c r="H82" s="15"/>
      <c r="I82" s="15"/>
    </row>
    <row r="83" spans="2:9" x14ac:dyDescent="0.25">
      <c r="B83" s="1" t="s">
        <v>78</v>
      </c>
      <c r="C83" s="23">
        <v>15910.22</v>
      </c>
      <c r="D83" s="42">
        <v>11901</v>
      </c>
      <c r="E83" s="23">
        <v>0</v>
      </c>
      <c r="F83" s="23">
        <f t="shared" si="0"/>
        <v>11901</v>
      </c>
      <c r="G83" s="15"/>
      <c r="H83" s="15"/>
      <c r="I83" s="15"/>
    </row>
    <row r="84" spans="2:9" x14ac:dyDescent="0.25">
      <c r="B84" s="1" t="s">
        <v>79</v>
      </c>
      <c r="C84" s="23">
        <v>12234.9</v>
      </c>
      <c r="D84" s="42">
        <v>1037.75</v>
      </c>
      <c r="E84" s="23">
        <v>0</v>
      </c>
      <c r="F84" s="23">
        <f t="shared" si="0"/>
        <v>1037.75</v>
      </c>
      <c r="G84" s="15"/>
      <c r="H84" s="15"/>
      <c r="I84" s="15"/>
    </row>
    <row r="85" spans="2:9" x14ac:dyDescent="0.25">
      <c r="B85" s="1" t="s">
        <v>80</v>
      </c>
      <c r="C85" s="23">
        <v>1089.9100000000001</v>
      </c>
      <c r="D85" s="42">
        <v>1.45</v>
      </c>
      <c r="E85" s="23">
        <v>0</v>
      </c>
      <c r="F85" s="23">
        <f t="shared" si="0"/>
        <v>1.45</v>
      </c>
      <c r="G85" s="15"/>
      <c r="H85" s="15"/>
      <c r="I85" s="15"/>
    </row>
    <row r="86" spans="2:9" x14ac:dyDescent="0.25">
      <c r="B86" s="1" t="s">
        <v>63</v>
      </c>
      <c r="C86" s="23">
        <v>1.48</v>
      </c>
      <c r="D86" s="42">
        <v>4323.84</v>
      </c>
      <c r="E86" s="23">
        <v>0</v>
      </c>
      <c r="F86" s="23">
        <f t="shared" si="0"/>
        <v>4323.84</v>
      </c>
      <c r="G86" s="15"/>
      <c r="H86" s="15">
        <f>C87-C43</f>
        <v>0</v>
      </c>
      <c r="I86" s="15"/>
    </row>
    <row r="87" spans="2:9" x14ac:dyDescent="0.25">
      <c r="B87" s="1" t="s">
        <v>81</v>
      </c>
      <c r="C87" s="43">
        <f>SUM(C77:C86)</f>
        <v>51110.94000000001</v>
      </c>
      <c r="D87" s="44">
        <f>SUM(D77:D86)</f>
        <v>50145.979999999996</v>
      </c>
      <c r="E87" s="23">
        <f>SUM(E77:E86)</f>
        <v>6848.65</v>
      </c>
      <c r="F87" s="23">
        <f>+D87-E87</f>
        <v>43297.329999999994</v>
      </c>
      <c r="G87" s="15"/>
      <c r="H87" s="15"/>
      <c r="I87" s="15"/>
    </row>
    <row r="88" spans="2:9" x14ac:dyDescent="0.25">
      <c r="B88" s="1"/>
      <c r="C88" s="1"/>
      <c r="D88" s="1"/>
      <c r="E88" s="15"/>
      <c r="F88" s="15"/>
      <c r="G88" s="15"/>
      <c r="H88" s="15"/>
      <c r="I88" s="15"/>
    </row>
    <row r="89" spans="2:9" x14ac:dyDescent="0.25">
      <c r="B89" s="1"/>
      <c r="C89" s="1" t="s">
        <v>56</v>
      </c>
      <c r="D89" s="45">
        <f>C87-C52-E87-C73-C39</f>
        <v>-10.159999999993943</v>
      </c>
      <c r="E89" s="15"/>
      <c r="F89" s="15"/>
      <c r="G89" s="36"/>
      <c r="H89" s="15"/>
      <c r="I89" s="15"/>
    </row>
    <row r="90" spans="2:9" x14ac:dyDescent="0.25">
      <c r="C90" s="36"/>
      <c r="D90" s="36">
        <f>C74-D89</f>
        <v>4.5474735088646412E-13</v>
      </c>
      <c r="F90" s="15"/>
      <c r="H90" s="36"/>
      <c r="I90" s="15"/>
    </row>
    <row r="91" spans="2:9" x14ac:dyDescent="0.25">
      <c r="D91" s="36"/>
      <c r="I91" s="15"/>
    </row>
    <row r="93" spans="2:9" x14ac:dyDescent="0.25">
      <c r="B93" s="15" t="s">
        <v>57</v>
      </c>
      <c r="C93" s="46" t="s">
        <v>47</v>
      </c>
      <c r="D93" s="46" t="s">
        <v>58</v>
      </c>
      <c r="E93" s="1" t="s">
        <v>59</v>
      </c>
      <c r="F93" s="46" t="s">
        <v>42</v>
      </c>
      <c r="G93" s="13" t="s">
        <v>60</v>
      </c>
    </row>
    <row r="94" spans="2:9" x14ac:dyDescent="0.25">
      <c r="B94" s="23" t="s">
        <v>78</v>
      </c>
      <c r="C94" s="23">
        <v>15910.22</v>
      </c>
      <c r="D94" s="43">
        <v>15786.63</v>
      </c>
      <c r="E94" s="43">
        <f>+C94-D94</f>
        <v>123.59000000000015</v>
      </c>
      <c r="F94" s="23">
        <f>+(D94-E94)*2%</f>
        <v>313.26079999999996</v>
      </c>
      <c r="G94" s="23">
        <f>+D94-F94</f>
        <v>15473.369199999999</v>
      </c>
    </row>
    <row r="95" spans="2:9" x14ac:dyDescent="0.25">
      <c r="B95" s="23" t="s">
        <v>79</v>
      </c>
      <c r="C95" s="23">
        <v>12234.9</v>
      </c>
      <c r="D95" s="43">
        <v>12141.98</v>
      </c>
      <c r="E95" s="43">
        <f t="shared" ref="E95:E98" si="1">+C95-D95</f>
        <v>92.920000000000073</v>
      </c>
      <c r="F95" s="23">
        <f t="shared" ref="F95:F98" si="2">+(D95-E95)*2%</f>
        <v>240.9812</v>
      </c>
      <c r="G95" s="23">
        <f t="shared" ref="G95:G98" si="3">+D95-F95</f>
        <v>11900.998799999999</v>
      </c>
    </row>
    <row r="96" spans="2:9" x14ac:dyDescent="0.25">
      <c r="B96" s="23" t="s">
        <v>80</v>
      </c>
      <c r="C96" s="23">
        <v>1089.9100000000001</v>
      </c>
      <c r="D96" s="23">
        <v>1058.28</v>
      </c>
      <c r="E96" s="43">
        <f t="shared" si="1"/>
        <v>31.630000000000109</v>
      </c>
      <c r="F96" s="23">
        <f t="shared" si="2"/>
        <v>20.532999999999998</v>
      </c>
      <c r="G96" s="23">
        <f t="shared" si="3"/>
        <v>1037.7470000000001</v>
      </c>
    </row>
    <row r="97" spans="2:9" x14ac:dyDescent="0.25">
      <c r="B97" s="23" t="s">
        <v>63</v>
      </c>
      <c r="C97" s="23">
        <v>1.48</v>
      </c>
      <c r="D97" s="23">
        <v>1.48</v>
      </c>
      <c r="E97" s="43">
        <f t="shared" si="1"/>
        <v>0</v>
      </c>
      <c r="F97" s="23">
        <f t="shared" si="2"/>
        <v>2.9600000000000001E-2</v>
      </c>
      <c r="G97" s="23">
        <f t="shared" si="3"/>
        <v>1.4503999999999999</v>
      </c>
    </row>
    <row r="98" spans="2:9" x14ac:dyDescent="0.25">
      <c r="B98" s="23" t="s">
        <v>81</v>
      </c>
      <c r="C98" s="23">
        <v>4465.8599999999997</v>
      </c>
      <c r="D98" s="23">
        <v>4410.96</v>
      </c>
      <c r="E98" s="43">
        <f t="shared" si="1"/>
        <v>54.899999999999636</v>
      </c>
      <c r="F98" s="23">
        <f t="shared" si="2"/>
        <v>87.121200000000016</v>
      </c>
      <c r="G98" s="23">
        <f t="shared" si="3"/>
        <v>4323.8388000000004</v>
      </c>
      <c r="I98" s="36"/>
    </row>
    <row r="99" spans="2:9" x14ac:dyDescent="0.25">
      <c r="B99" s="1"/>
      <c r="C99" s="43"/>
      <c r="D99" s="23"/>
      <c r="E99" s="43">
        <f>+C99-D99</f>
        <v>0</v>
      </c>
      <c r="F99" s="23">
        <f>+(D99-E99)*2%</f>
        <v>0</v>
      </c>
      <c r="G99" s="23">
        <f>+D99-F99</f>
        <v>0</v>
      </c>
    </row>
    <row r="100" spans="2:9" x14ac:dyDescent="0.25">
      <c r="C100" s="36">
        <f>SUM(C96:C99)</f>
        <v>5557.25</v>
      </c>
      <c r="D100" s="36">
        <f>SUM(D96:D99)</f>
        <v>5470.72</v>
      </c>
      <c r="E100" s="36">
        <f>SUM(E96:E99)</f>
        <v>86.529999999999745</v>
      </c>
      <c r="F100" s="36">
        <f>SUM(F96:F99)</f>
        <v>107.68380000000002</v>
      </c>
      <c r="G100" s="36">
        <f>SUM(G96:G99)</f>
        <v>5363.0362000000005</v>
      </c>
    </row>
    <row r="103" spans="2:9" x14ac:dyDescent="0.25">
      <c r="B103" t="s">
        <v>61</v>
      </c>
      <c r="C103" s="47"/>
    </row>
    <row r="104" spans="2:9" x14ac:dyDescent="0.25">
      <c r="C104" s="15"/>
    </row>
    <row r="105" spans="2:9" x14ac:dyDescent="0.25">
      <c r="C105" s="15"/>
    </row>
    <row r="106" spans="2:9" x14ac:dyDescent="0.25">
      <c r="C106" s="15"/>
    </row>
    <row r="107" spans="2:9" x14ac:dyDescent="0.25">
      <c r="C107" s="15"/>
    </row>
    <row r="108" spans="2:9" x14ac:dyDescent="0.25">
      <c r="C108" s="15"/>
    </row>
  </sheetData>
  <pageMargins left="0.7" right="0.7" top="0.75" bottom="0.75" header="0.3" footer="0.3"/>
  <pageSetup orientation="portrait" horizontalDpi="360" verticalDpi="36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Administracion-PCP</dc:creator>
  <cp:lastModifiedBy>Administracion-PCP</cp:lastModifiedBy>
  <cp:lastPrinted>2022-06-09T13:47:51Z</cp:lastPrinted>
  <dcterms:created xsi:type="dcterms:W3CDTF">2022-05-26T19:26:52Z</dcterms:created>
  <dcterms:modified xsi:type="dcterms:W3CDTF">2022-06-09T18:16:49Z</dcterms:modified>
</cp:coreProperties>
</file>