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AHDIEL SANTANA\jahdi\"/>
    </mc:Choice>
  </mc:AlternateContent>
  <bookViews>
    <workbookView xWindow="0" yWindow="0" windowWidth="28800" windowHeight="12345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62913"/>
  <pivotCaches>
    <pivotCache cacheId="1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C52" i="1"/>
  <c r="E82" i="1"/>
  <c r="E78" i="1"/>
  <c r="E77" i="1"/>
  <c r="C58" i="1" l="1"/>
  <c r="C65" i="1"/>
  <c r="C64" i="1"/>
  <c r="C62" i="1"/>
  <c r="C60" i="1"/>
  <c r="C59" i="1"/>
  <c r="C51" i="1"/>
  <c r="C69" i="1" l="1"/>
  <c r="C54" i="1"/>
  <c r="C87" i="1" l="1"/>
  <c r="C41" i="1" s="1"/>
  <c r="C43" i="1" s="1"/>
  <c r="E99" i="1" l="1"/>
  <c r="F99" i="1" s="1"/>
  <c r="G99" i="1" s="1"/>
  <c r="D87" i="1"/>
  <c r="G39" i="1" l="1"/>
  <c r="G48" i="1"/>
  <c r="C71" i="1"/>
  <c r="G46" i="1"/>
  <c r="G47" i="1" l="1"/>
  <c r="G49" i="1" s="1"/>
  <c r="C56" i="1" l="1"/>
  <c r="C72" i="1" s="1"/>
  <c r="C73" i="1" s="1"/>
  <c r="C74" i="1" s="1"/>
  <c r="C100" i="1" l="1"/>
  <c r="D100" i="1"/>
  <c r="D69" i="1" l="1"/>
  <c r="E98" i="1" l="1"/>
  <c r="F98" i="1" s="1"/>
  <c r="G98" i="1" s="1"/>
  <c r="E97" i="1"/>
  <c r="F97" i="1" s="1"/>
  <c r="G97" i="1" s="1"/>
  <c r="E96" i="1"/>
  <c r="E95" i="1"/>
  <c r="F95" i="1" s="1"/>
  <c r="G95" i="1" s="1"/>
  <c r="E94" i="1"/>
  <c r="F94" i="1" s="1"/>
  <c r="F86" i="1"/>
  <c r="F85" i="1"/>
  <c r="F84" i="1"/>
  <c r="F83" i="1"/>
  <c r="F81" i="1"/>
  <c r="F80" i="1"/>
  <c r="F79" i="1"/>
  <c r="F78" i="1"/>
  <c r="G40" i="1"/>
  <c r="G42" i="1" s="1"/>
  <c r="G43" i="1" l="1"/>
  <c r="I43" i="1" s="1"/>
  <c r="D52" i="1"/>
  <c r="I49" i="1"/>
  <c r="D58" i="1"/>
  <c r="D61" i="1"/>
  <c r="F96" i="1"/>
  <c r="G94" i="1"/>
  <c r="F77" i="1"/>
  <c r="F82" i="1"/>
  <c r="E100" i="1"/>
  <c r="H86" i="1" l="1"/>
  <c r="G96" i="1"/>
  <c r="F100" i="1"/>
  <c r="E87" i="1"/>
  <c r="F87" i="1" l="1"/>
  <c r="D89" i="1"/>
  <c r="G100" i="1"/>
  <c r="D90" i="1" l="1"/>
  <c r="G44" i="1"/>
  <c r="G45" i="1" l="1"/>
  <c r="G50" i="1" s="1"/>
  <c r="I50" i="1" s="1"/>
  <c r="I44" i="1"/>
</calcChain>
</file>

<file path=xl/comments1.xml><?xml version="1.0" encoding="utf-8"?>
<comments xmlns="http://schemas.openxmlformats.org/spreadsheetml/2006/main">
  <authors>
    <author>Autor</author>
    <author>THECNOMAC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C56" authorId="1" shapeId="0">
      <text>
        <r>
          <rPr>
            <b/>
            <sz val="9"/>
            <color indexed="81"/>
            <rFont val="Tahoma"/>
            <family val="2"/>
          </rPr>
          <t>SI ES POSITIVO SE PAGA SI ES NEGATIVO SE TOMA EN CUENTA PARA EL MES SIGUIENTE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<sst xmlns="http://schemas.openxmlformats.org/spreadsheetml/2006/main" count="94" uniqueCount="82">
  <si>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</si>
  <si>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</si>
  <si>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</si>
  <si>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</si>
  <si>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</si>
  <si>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</si>
  <si>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</si>
  <si>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</si>
  <si>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</si>
  <si>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</si>
  <si>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</si>
  <si>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</si>
  <si>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</si>
  <si>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</si>
  <si>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</si>
  <si>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</si>
  <si>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</si>
  <si>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</si>
  <si>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</si>
  <si>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</si>
  <si>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</si>
  <si>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</si>
  <si>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</si>
  <si>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</si>
  <si>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</si>
  <si>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</si>
  <si>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</si>
  <si>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</si>
  <si>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</si>
  <si>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</si>
  <si>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</si>
  <si>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</si>
  <si>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</si>
  <si>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</si>
  <si>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</si>
  <si>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</si>
  <si>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</si>
  <si>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</si>
  <si>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</si>
  <si>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</si>
  <si>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</si>
  <si>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</si>
  <si>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</si>
  <si>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</si>
  <si>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</si>
  <si>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</si>
  <si>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</si>
  <si>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</si>
  <si>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</si>
  <si>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</si>
  <si>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</si>
  <si>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</si>
  <si>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</si>
  <si>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</si>
  <si>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</si>
  <si>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</si>
  <si>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</si>
  <si>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</si>
  <si>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</si>
  <si>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</si>
  <si>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</si>
  <si>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AUTOMERCADO EXPRESS LAGUNETICA</t>
  </si>
  <si>
    <t>CREDITO FISCAL</t>
  </si>
  <si>
    <t>TOTAL IVA COMPRAS</t>
  </si>
  <si>
    <t>TOTAL IVA A PAGAR</t>
  </si>
  <si>
    <t>IVA POR PAGAR</t>
  </si>
  <si>
    <t xml:space="preserve">IMPUESTOS </t>
  </si>
  <si>
    <t>TOTAL IMPUESTOS</t>
  </si>
  <si>
    <t>MES:</t>
  </si>
  <si>
    <t>EMPRESA:</t>
  </si>
  <si>
    <t xml:space="preserve">EVORA </t>
  </si>
  <si>
    <t>RESUMA</t>
  </si>
  <si>
    <t>BANCRECER EVORA</t>
  </si>
  <si>
    <t>BANCAMIGA MODELO</t>
  </si>
  <si>
    <t>BANESCO EXPRESS</t>
  </si>
  <si>
    <t>BIOPAGO MODELO</t>
  </si>
  <si>
    <t>MAYO</t>
  </si>
  <si>
    <t>IVSS/ INCE</t>
  </si>
  <si>
    <t>FINALIZACION CONTRATOS/ VACACIONES</t>
  </si>
  <si>
    <t>ALQUILER MAYO</t>
  </si>
  <si>
    <t>ALCALDIA ABRIL</t>
  </si>
  <si>
    <t>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</si>
</sst>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43" fontId="0" fillId="0" borderId="2" xfId="1" applyFont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0" fontId="2" fillId="3" borderId="2" xfId="0" applyFont="1" applyFill="1" applyBorder="1"/>
    <xf numFmtId="43" fontId="2" fillId="3" borderId="2" xfId="1" applyFont="1" applyFill="1" applyBorder="1"/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/>
    <xf numFmtId="0" fontId="5" fillId="0" borderId="2" xfId="0" applyFont="1" applyFill="1" applyBorder="1"/>
    <xf numFmtId="43" fontId="5" fillId="0" borderId="2" xfId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46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8"/>
  <sheetViews>
    <sheetView tabSelected="1" topLeftCell="A55" workbookViewId="0">
      <selection activeCell="G51" sqref="G51"/>
    </sheetView>
  </sheetViews>
  <sheetFormatPr baseColWidth="10" defaultRowHeight="15" x14ac:dyDescent="0.25"/>
  <cols>
    <col min="1" max="1" width="31.140625" customWidth="1"/>
    <col min="2" max="2" width="43.42578125" customWidth="1"/>
    <col min="3" max="3" width="18.28515625" bestFit="1" customWidth="1"/>
    <col min="4" max="4" width="16.7109375" customWidth="1"/>
    <col min="6" max="6" width="11.7109375" bestFit="1" customWidth="1"/>
    <col min="7" max="7" width="17.14062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48" t="s">
        <v>0</v>
      </c>
      <c r="B1" t="s">
        <v>61</v>
      </c>
    </row>
    <row r="2" spans="1:3" x14ac:dyDescent="0.25">
      <c r="A2" s="48" t="s">
        <v>1</v>
      </c>
      <c r="B2" t="s">
        <v>2</v>
      </c>
    </row>
    <row r="4" spans="1:3" x14ac:dyDescent="0.25">
      <c r="B4" s="48" t="s">
        <v>3</v>
      </c>
    </row>
    <row r="5" spans="1:3" x14ac:dyDescent="0.25">
      <c r="A5" s="49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ht="15.75" x14ac:dyDescent="0.25">
      <c r="B35" s="56" t="s">
        <v>68</v>
      </c>
      <c r="C35" s="56" t="s">
        <v>76</v>
      </c>
      <c r="D35" s="9"/>
      <c r="E35" s="9"/>
      <c r="F35" s="9"/>
    </row>
    <row r="36" spans="2:13" ht="15.75" x14ac:dyDescent="0.25">
      <c r="B36" s="56" t="s">
        <v>69</v>
      </c>
      <c r="C36" s="57" t="s">
        <v>70</v>
      </c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47483.86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2303.54</v>
      </c>
      <c r="D39" s="14"/>
      <c r="F39" s="15"/>
      <c r="G39" s="19">
        <f>+C38</f>
        <v>47483.86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363.92</v>
      </c>
      <c r="D40" s="14"/>
      <c r="F40" s="15"/>
      <c r="G40" s="20">
        <f>+C41</f>
        <v>-324.24000000000524</v>
      </c>
      <c r="H40" s="22" t="s">
        <v>19</v>
      </c>
      <c r="I40" s="21"/>
      <c r="J40" s="16"/>
      <c r="K40" s="15"/>
    </row>
    <row r="41" spans="2:13" x14ac:dyDescent="0.25">
      <c r="B41" s="1" t="s">
        <v>81</v>
      </c>
      <c r="C41" s="23">
        <f>+C87-(C38+C39+C40)</f>
        <v>-324.24000000000524</v>
      </c>
      <c r="D41" s="14"/>
      <c r="F41" s="15"/>
      <c r="G41" s="20"/>
      <c r="H41" s="22" t="s">
        <v>20</v>
      </c>
      <c r="I41" s="21"/>
      <c r="J41" s="16"/>
      <c r="K41" s="15"/>
    </row>
    <row r="42" spans="2:13" x14ac:dyDescent="0.25">
      <c r="B42" s="1" t="s">
        <v>21</v>
      </c>
      <c r="C42" s="13"/>
      <c r="D42" s="14"/>
      <c r="F42" s="15"/>
      <c r="G42" s="19">
        <f>+G39+G40-G41</f>
        <v>47159.619999999995</v>
      </c>
      <c r="H42" s="55" t="s">
        <v>22</v>
      </c>
      <c r="I42" s="24">
        <v>1</v>
      </c>
      <c r="J42" s="16"/>
      <c r="K42" s="15"/>
    </row>
    <row r="43" spans="2:13" x14ac:dyDescent="0.25">
      <c r="B43" s="25" t="s">
        <v>23</v>
      </c>
      <c r="C43" s="26">
        <f>SUM(C38:C42)</f>
        <v>49827.079999999994</v>
      </c>
      <c r="D43" s="27"/>
      <c r="F43" s="15"/>
      <c r="G43" s="20">
        <f>+C52</f>
        <v>39811.520000000004</v>
      </c>
      <c r="H43" s="20" t="s">
        <v>24</v>
      </c>
      <c r="I43" s="28">
        <f>+G43/G42</f>
        <v>0.84418661558341668</v>
      </c>
      <c r="J43" s="16"/>
      <c r="K43" s="15"/>
    </row>
    <row r="44" spans="2:13" x14ac:dyDescent="0.25">
      <c r="B44" s="29" t="s">
        <v>24</v>
      </c>
      <c r="C44" s="23"/>
      <c r="D44" s="30"/>
      <c r="F44" s="15"/>
      <c r="G44" s="20">
        <f>+C69</f>
        <v>5386.6399999999994</v>
      </c>
      <c r="H44" s="20" t="s">
        <v>25</v>
      </c>
      <c r="I44" s="28">
        <f>+G44/G42</f>
        <v>0.11422144622878641</v>
      </c>
      <c r="J44" s="16"/>
      <c r="K44" s="15"/>
    </row>
    <row r="45" spans="2:13" x14ac:dyDescent="0.25">
      <c r="B45" s="1" t="s">
        <v>7</v>
      </c>
      <c r="C45" s="20">
        <v>33167.94</v>
      </c>
      <c r="D45" s="30"/>
      <c r="F45" s="15"/>
      <c r="G45" s="19">
        <f>+G42-G43-G44</f>
        <v>1961.4599999999919</v>
      </c>
      <c r="H45" s="19" t="s">
        <v>26</v>
      </c>
      <c r="I45" s="28"/>
      <c r="J45" s="16"/>
      <c r="K45" s="15"/>
    </row>
    <row r="46" spans="2:13" x14ac:dyDescent="0.25">
      <c r="B46" s="1" t="s">
        <v>27</v>
      </c>
      <c r="C46" s="20">
        <v>1275.18</v>
      </c>
      <c r="D46" s="30"/>
      <c r="F46" s="15"/>
      <c r="G46" s="20">
        <f>+C39</f>
        <v>2303.54</v>
      </c>
      <c r="H46" s="31" t="s">
        <v>28</v>
      </c>
      <c r="I46" s="21"/>
      <c r="J46" s="16"/>
      <c r="K46" s="15"/>
    </row>
    <row r="47" spans="2:13" x14ac:dyDescent="0.25">
      <c r="B47" s="1"/>
      <c r="C47" s="4"/>
      <c r="D47" s="30"/>
      <c r="F47" s="15"/>
      <c r="G47" s="20">
        <f>+C53</f>
        <v>1543.25</v>
      </c>
      <c r="H47" s="20" t="s">
        <v>30</v>
      </c>
      <c r="I47" s="21"/>
      <c r="J47" s="16"/>
      <c r="K47" s="15"/>
    </row>
    <row r="48" spans="2:13" x14ac:dyDescent="0.25">
      <c r="B48" s="1"/>
      <c r="C48" s="32"/>
      <c r="D48" s="30"/>
      <c r="F48" s="15"/>
      <c r="G48" s="20">
        <f>+C55</f>
        <v>0</v>
      </c>
      <c r="H48" s="20" t="s">
        <v>62</v>
      </c>
      <c r="I48" s="21"/>
      <c r="J48" s="16"/>
      <c r="K48" s="15"/>
    </row>
    <row r="49" spans="2:11" x14ac:dyDescent="0.25">
      <c r="B49" s="1" t="s">
        <v>9</v>
      </c>
      <c r="C49" s="3">
        <v>4881.7700000000004</v>
      </c>
      <c r="D49" s="30"/>
      <c r="F49" s="15"/>
      <c r="G49" s="19">
        <f>+G46-G47+G48</f>
        <v>760.29</v>
      </c>
      <c r="H49" s="20" t="s">
        <v>31</v>
      </c>
      <c r="I49" s="28">
        <f>+G49/G42</f>
        <v>1.6121631175145177E-2</v>
      </c>
      <c r="J49" s="16"/>
      <c r="K49" s="15"/>
    </row>
    <row r="50" spans="2:11" x14ac:dyDescent="0.25">
      <c r="B50" s="1" t="s">
        <v>27</v>
      </c>
      <c r="C50" s="3">
        <v>268.07</v>
      </c>
      <c r="D50" s="30"/>
      <c r="F50" s="15"/>
      <c r="G50" s="19">
        <f>+(IF(G49&gt;0,(G45-G49),G45))</f>
        <v>1201.1699999999919</v>
      </c>
      <c r="H50" s="19" t="s">
        <v>32</v>
      </c>
      <c r="I50" s="28">
        <f>+G50/G42</f>
        <v>2.5470307012651756E-2</v>
      </c>
      <c r="J50" s="16"/>
      <c r="K50" s="15"/>
    </row>
    <row r="51" spans="2:11" x14ac:dyDescent="0.25">
      <c r="B51" s="1" t="s">
        <v>33</v>
      </c>
      <c r="C51" s="23">
        <f>1011.48+586.46+163.87</f>
        <v>1761.81</v>
      </c>
      <c r="D51" s="30"/>
      <c r="F51" s="15"/>
      <c r="G51" s="16"/>
      <c r="H51" s="17"/>
      <c r="I51" s="33"/>
      <c r="K51" s="15"/>
    </row>
    <row r="52" spans="2:11" x14ac:dyDescent="0.25">
      <c r="B52" s="25" t="s">
        <v>34</v>
      </c>
      <c r="C52" s="26">
        <f>+C45+C47+C49+C51</f>
        <v>39811.520000000004</v>
      </c>
      <c r="D52" s="34">
        <f>+C52/(C38+C40+C41)</f>
        <v>0.83772210571855565</v>
      </c>
      <c r="E52" s="35"/>
      <c r="F52" s="35"/>
      <c r="I52" s="10"/>
      <c r="K52" s="15"/>
    </row>
    <row r="53" spans="2:11" x14ac:dyDescent="0.25">
      <c r="B53" s="25" t="s">
        <v>63</v>
      </c>
      <c r="C53" s="26">
        <f>+C46+C48+C50</f>
        <v>1543.25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35</v>
      </c>
      <c r="C54" s="23">
        <f>+C39-C53</f>
        <v>760.29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1" t="s">
        <v>62</v>
      </c>
      <c r="C55" s="23">
        <v>0</v>
      </c>
      <c r="D55" s="30"/>
      <c r="F55" s="35"/>
      <c r="G55" s="15"/>
      <c r="H55" s="15"/>
      <c r="I55" s="15"/>
      <c r="J55" s="15"/>
      <c r="K55" s="15"/>
    </row>
    <row r="56" spans="2:11" x14ac:dyDescent="0.25">
      <c r="B56" s="1" t="s">
        <v>64</v>
      </c>
      <c r="C56" s="23">
        <f>+C54+C55</f>
        <v>760.29</v>
      </c>
      <c r="D56" s="30"/>
      <c r="F56" s="35"/>
      <c r="G56" s="15"/>
      <c r="H56" s="15"/>
      <c r="I56" s="15"/>
      <c r="J56" s="15"/>
      <c r="K56" s="15"/>
    </row>
    <row r="57" spans="2:11" x14ac:dyDescent="0.25">
      <c r="B57" s="25" t="s">
        <v>36</v>
      </c>
      <c r="C57" s="26"/>
      <c r="D57" s="30"/>
      <c r="E57" s="36"/>
      <c r="F57" s="35"/>
      <c r="G57" s="15"/>
      <c r="H57" s="15"/>
      <c r="I57" s="15"/>
      <c r="J57" s="15"/>
      <c r="K57" s="15"/>
    </row>
    <row r="58" spans="2:11" x14ac:dyDescent="0.25">
      <c r="B58" s="1" t="s">
        <v>37</v>
      </c>
      <c r="C58" s="13">
        <f>960+770+35</f>
        <v>1765</v>
      </c>
      <c r="D58" s="34">
        <f>+(C58+C59+C60)/(C38+C41)</f>
        <v>6.0655280937378216E-2</v>
      </c>
      <c r="E58" s="35"/>
      <c r="F58" s="35"/>
      <c r="G58" s="15"/>
      <c r="H58" s="15"/>
      <c r="I58" s="15"/>
      <c r="J58" s="15"/>
      <c r="K58" s="15"/>
    </row>
    <row r="59" spans="2:11" x14ac:dyDescent="0.25">
      <c r="B59" s="1" t="s">
        <v>38</v>
      </c>
      <c r="C59" s="13">
        <f>125+80</f>
        <v>205</v>
      </c>
      <c r="D59" s="30"/>
      <c r="F59" s="35"/>
      <c r="G59" s="15"/>
      <c r="H59" s="15"/>
      <c r="I59" s="15"/>
      <c r="J59" s="15"/>
      <c r="K59" s="15"/>
    </row>
    <row r="60" spans="2:11" x14ac:dyDescent="0.25">
      <c r="B60" s="1" t="s">
        <v>39</v>
      </c>
      <c r="C60" s="13">
        <f>399.07+117.58+9.7+261.18+99.01+3.94</f>
        <v>890.48</v>
      </c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79</v>
      </c>
      <c r="C61" s="13">
        <v>324.60000000000002</v>
      </c>
      <c r="D61" s="34">
        <f>+C61/(C38+C41)</f>
        <v>6.8830071149852366E-3</v>
      </c>
      <c r="E61" s="36"/>
      <c r="F61" s="35"/>
      <c r="G61" s="15"/>
      <c r="H61" s="15"/>
      <c r="I61" s="15"/>
      <c r="J61" s="15"/>
      <c r="K61" s="15"/>
    </row>
    <row r="62" spans="2:11" x14ac:dyDescent="0.25">
      <c r="B62" s="1" t="s">
        <v>71</v>
      </c>
      <c r="C62" s="13">
        <f>120</f>
        <v>120</v>
      </c>
      <c r="D62" s="30"/>
      <c r="F62" s="35"/>
      <c r="G62" s="15"/>
      <c r="H62" s="15"/>
      <c r="I62" s="15"/>
      <c r="J62" s="15"/>
      <c r="K62" s="15"/>
    </row>
    <row r="63" spans="2:11" x14ac:dyDescent="0.25">
      <c r="B63" s="1" t="s">
        <v>80</v>
      </c>
      <c r="C63" s="13">
        <v>899.4</v>
      </c>
      <c r="D63" s="30"/>
      <c r="F63" s="35"/>
      <c r="G63" s="15"/>
      <c r="H63" s="15"/>
      <c r="I63" s="15"/>
      <c r="J63" s="15"/>
      <c r="K63" s="15"/>
    </row>
    <row r="64" spans="2:11" x14ac:dyDescent="0.25">
      <c r="B64" s="1" t="s">
        <v>77</v>
      </c>
      <c r="C64" s="13">
        <f>157.36+9.55+157.36</f>
        <v>324.27000000000004</v>
      </c>
      <c r="D64" s="30"/>
      <c r="F64" s="35"/>
      <c r="G64" s="15"/>
      <c r="H64" s="15"/>
      <c r="I64" s="15"/>
      <c r="J64" s="15"/>
      <c r="K64" s="15"/>
    </row>
    <row r="65" spans="2:11" x14ac:dyDescent="0.25">
      <c r="B65" s="37" t="s">
        <v>78</v>
      </c>
      <c r="C65" s="13">
        <f>31.31+30.67+10.19+12.4+50+75.65+16.35</f>
        <v>226.57</v>
      </c>
      <c r="D65" s="30"/>
      <c r="F65" s="15"/>
      <c r="G65" s="15"/>
      <c r="H65" s="15"/>
      <c r="I65" s="15"/>
      <c r="J65" s="15"/>
      <c r="K65" s="15"/>
    </row>
    <row r="66" spans="2:11" x14ac:dyDescent="0.25">
      <c r="B66" s="37" t="s">
        <v>40</v>
      </c>
      <c r="C66" s="13">
        <v>69.12</v>
      </c>
      <c r="D66" s="30"/>
      <c r="F66" s="15"/>
      <c r="G66" s="15"/>
      <c r="H66" s="15"/>
      <c r="I66" s="15"/>
      <c r="J66" s="15"/>
      <c r="K66" s="15"/>
    </row>
    <row r="67" spans="2:11" x14ac:dyDescent="0.25">
      <c r="B67" s="37" t="s">
        <v>41</v>
      </c>
      <c r="C67" s="13">
        <v>87.36</v>
      </c>
      <c r="D67" s="30"/>
      <c r="F67" s="15"/>
      <c r="G67" s="15"/>
      <c r="H67" s="15"/>
      <c r="I67" s="15"/>
      <c r="J67" s="15"/>
      <c r="K67" s="15"/>
    </row>
    <row r="68" spans="2:11" x14ac:dyDescent="0.25">
      <c r="B68" s="37" t="s">
        <v>42</v>
      </c>
      <c r="C68" s="13">
        <v>474.84</v>
      </c>
      <c r="D68" s="30"/>
      <c r="F68" s="15"/>
      <c r="G68" s="15"/>
      <c r="H68" s="15"/>
      <c r="I68" s="15"/>
    </row>
    <row r="69" spans="2:11" x14ac:dyDescent="0.25">
      <c r="B69" s="25" t="s">
        <v>43</v>
      </c>
      <c r="C69" s="26">
        <f>SUM(C58:C68)</f>
        <v>5386.6399999999994</v>
      </c>
      <c r="D69" s="34">
        <f>+C69/(C38+C40+C41)</f>
        <v>0.11334677509293289</v>
      </c>
      <c r="F69" s="38"/>
      <c r="G69" s="39"/>
      <c r="H69" s="15"/>
      <c r="I69" s="15"/>
    </row>
    <row r="70" spans="2:11" x14ac:dyDescent="0.25">
      <c r="B70" s="25" t="s">
        <v>66</v>
      </c>
      <c r="C70" s="26"/>
      <c r="D70" s="30"/>
      <c r="F70" s="15"/>
      <c r="G70" s="15"/>
      <c r="H70" s="15"/>
      <c r="I70" s="15"/>
    </row>
    <row r="71" spans="2:11" x14ac:dyDescent="0.25">
      <c r="B71" s="37" t="s">
        <v>29</v>
      </c>
      <c r="C71" s="13">
        <f>+C40</f>
        <v>363.92</v>
      </c>
      <c r="D71" s="30"/>
      <c r="F71" s="15"/>
      <c r="G71" s="15"/>
      <c r="H71" s="15"/>
      <c r="I71" s="15"/>
    </row>
    <row r="72" spans="2:11" x14ac:dyDescent="0.25">
      <c r="B72" s="37" t="s">
        <v>65</v>
      </c>
      <c r="C72" s="50">
        <f>+(IF(C56&gt;0,C56,"0.00"))</f>
        <v>760.29</v>
      </c>
      <c r="D72" s="34"/>
      <c r="F72" s="15"/>
      <c r="G72" s="15"/>
      <c r="H72" s="15"/>
      <c r="I72" s="15"/>
    </row>
    <row r="73" spans="2:11" x14ac:dyDescent="0.25">
      <c r="B73" s="25" t="s">
        <v>67</v>
      </c>
      <c r="C73" s="51">
        <f>+C71+C72</f>
        <v>1124.21</v>
      </c>
      <c r="D73" s="34"/>
      <c r="F73" s="15"/>
      <c r="G73" s="15"/>
      <c r="H73" s="15"/>
      <c r="I73" s="15"/>
    </row>
    <row r="74" spans="2:11" x14ac:dyDescent="0.25">
      <c r="B74" s="52" t="s">
        <v>44</v>
      </c>
      <c r="C74" s="53">
        <f>+C38+C40+C41-C52-C69-C73</f>
        <v>1201.1699999999901</v>
      </c>
      <c r="D74" s="54"/>
      <c r="E74" s="35"/>
      <c r="F74" s="35"/>
      <c r="G74" s="15"/>
      <c r="H74" s="15"/>
      <c r="I74" s="15"/>
    </row>
    <row r="75" spans="2:11" x14ac:dyDescent="0.25">
      <c r="D75" s="40"/>
      <c r="F75" s="41"/>
      <c r="G75" s="15"/>
      <c r="H75" s="15"/>
      <c r="I75" s="15"/>
    </row>
    <row r="76" spans="2:11" x14ac:dyDescent="0.25">
      <c r="B76" s="1" t="s">
        <v>45</v>
      </c>
      <c r="C76" s="1" t="s">
        <v>46</v>
      </c>
      <c r="D76" s="1" t="s">
        <v>47</v>
      </c>
      <c r="E76" s="1" t="s">
        <v>48</v>
      </c>
      <c r="F76" s="23" t="s">
        <v>49</v>
      </c>
      <c r="G76" s="15"/>
      <c r="H76" s="15"/>
      <c r="I76" s="15"/>
    </row>
    <row r="77" spans="2:11" x14ac:dyDescent="0.25">
      <c r="B77" s="1" t="s">
        <v>50</v>
      </c>
      <c r="C77" s="23">
        <v>3395.53</v>
      </c>
      <c r="D77" s="42">
        <v>3395.53</v>
      </c>
      <c r="E77" s="23">
        <f>+C59</f>
        <v>205</v>
      </c>
      <c r="F77" s="23">
        <f>+D77-E77</f>
        <v>3190.53</v>
      </c>
      <c r="G77" s="15"/>
      <c r="H77" s="15"/>
      <c r="I77" s="15"/>
    </row>
    <row r="78" spans="2:11" x14ac:dyDescent="0.25">
      <c r="B78" s="1" t="s">
        <v>51</v>
      </c>
      <c r="C78" s="23">
        <v>13750</v>
      </c>
      <c r="D78" s="42">
        <v>13750</v>
      </c>
      <c r="E78" s="23">
        <f>+C58+C61+C62</f>
        <v>2209.6</v>
      </c>
      <c r="F78" s="23">
        <f t="shared" ref="F78:F86" si="0">+D78-E78</f>
        <v>11540.4</v>
      </c>
      <c r="G78" s="15"/>
      <c r="H78" s="15"/>
      <c r="I78" s="15"/>
    </row>
    <row r="79" spans="2:11" x14ac:dyDescent="0.25">
      <c r="B79" s="1" t="s">
        <v>52</v>
      </c>
      <c r="C79" s="23">
        <v>0</v>
      </c>
      <c r="D79" s="42">
        <v>0</v>
      </c>
      <c r="E79" s="23">
        <v>0</v>
      </c>
      <c r="F79" s="23">
        <f t="shared" si="0"/>
        <v>0</v>
      </c>
      <c r="G79" s="15"/>
      <c r="I79" s="15"/>
    </row>
    <row r="80" spans="2:11" x14ac:dyDescent="0.25">
      <c r="B80" s="1" t="s">
        <v>53</v>
      </c>
      <c r="C80" s="23">
        <v>106.89</v>
      </c>
      <c r="D80" s="42">
        <v>106.89</v>
      </c>
      <c r="E80" s="23">
        <v>0</v>
      </c>
      <c r="F80" s="23">
        <f t="shared" si="0"/>
        <v>106.89</v>
      </c>
      <c r="G80" s="15"/>
      <c r="H80" s="15"/>
      <c r="I80" s="15"/>
    </row>
    <row r="81" spans="2:9" x14ac:dyDescent="0.25">
      <c r="B81" s="1" t="s">
        <v>54</v>
      </c>
      <c r="C81" s="23">
        <v>212.78</v>
      </c>
      <c r="D81" s="42">
        <v>212.78</v>
      </c>
      <c r="E81" s="23">
        <v>0</v>
      </c>
      <c r="F81" s="23">
        <f t="shared" si="0"/>
        <v>212.78</v>
      </c>
      <c r="G81" s="15"/>
      <c r="H81" s="15"/>
      <c r="I81" s="15"/>
    </row>
    <row r="82" spans="2:9" x14ac:dyDescent="0.25">
      <c r="B82" s="1" t="s">
        <v>75</v>
      </c>
      <c r="C82" s="23">
        <v>4180.9399999999996</v>
      </c>
      <c r="D82" s="42">
        <v>4048.57</v>
      </c>
      <c r="E82" s="23">
        <f>+C63+C65+C66+C67+C68+C60+C64</f>
        <v>2972.04</v>
      </c>
      <c r="F82" s="23">
        <f t="shared" si="0"/>
        <v>1076.5300000000002</v>
      </c>
      <c r="G82" s="15"/>
      <c r="H82" s="15"/>
      <c r="I82" s="15"/>
    </row>
    <row r="83" spans="2:9" x14ac:dyDescent="0.25">
      <c r="B83" s="1" t="s">
        <v>72</v>
      </c>
      <c r="C83" s="23">
        <v>16893.8</v>
      </c>
      <c r="D83" s="42">
        <v>16433.5</v>
      </c>
      <c r="E83" s="23">
        <v>0</v>
      </c>
      <c r="F83" s="23">
        <f t="shared" si="0"/>
        <v>16433.5</v>
      </c>
      <c r="G83" s="15"/>
      <c r="H83" s="15"/>
      <c r="I83" s="15"/>
    </row>
    <row r="84" spans="2:9" x14ac:dyDescent="0.25">
      <c r="B84" s="1" t="s">
        <v>73</v>
      </c>
      <c r="C84" s="23">
        <v>10961.67</v>
      </c>
      <c r="D84" s="42">
        <v>10661.36</v>
      </c>
      <c r="E84" s="23">
        <v>0</v>
      </c>
      <c r="F84" s="23">
        <f t="shared" si="0"/>
        <v>10661.36</v>
      </c>
      <c r="G84" s="15"/>
      <c r="H84" s="15"/>
      <c r="I84" s="15"/>
    </row>
    <row r="85" spans="2:9" x14ac:dyDescent="0.25">
      <c r="B85" s="1" t="s">
        <v>74</v>
      </c>
      <c r="C85" s="23">
        <v>325.47000000000003</v>
      </c>
      <c r="D85" s="42">
        <v>301.35000000000002</v>
      </c>
      <c r="E85" s="23">
        <v>0</v>
      </c>
      <c r="F85" s="23">
        <f t="shared" si="0"/>
        <v>301.35000000000002</v>
      </c>
      <c r="G85" s="15"/>
      <c r="H85" s="15"/>
      <c r="I85" s="15"/>
    </row>
    <row r="86" spans="2:9" x14ac:dyDescent="0.25">
      <c r="B86" s="1"/>
      <c r="C86" s="23"/>
      <c r="D86" s="42"/>
      <c r="E86" s="23">
        <v>0</v>
      </c>
      <c r="F86" s="23">
        <f t="shared" si="0"/>
        <v>0</v>
      </c>
      <c r="G86" s="15"/>
      <c r="H86" s="15">
        <f>C87-C43</f>
        <v>0</v>
      </c>
      <c r="I86" s="15"/>
    </row>
    <row r="87" spans="2:9" x14ac:dyDescent="0.25">
      <c r="B87" s="1"/>
      <c r="C87" s="43">
        <f>SUM(C77:C86)</f>
        <v>49827.079999999994</v>
      </c>
      <c r="D87" s="44">
        <f>SUM(D77:D86)</f>
        <v>48909.979999999996</v>
      </c>
      <c r="E87" s="23">
        <f>SUM(E77:E86)</f>
        <v>5386.6399999999994</v>
      </c>
      <c r="F87" s="23">
        <f>+D87-E87</f>
        <v>43523.34</v>
      </c>
      <c r="G87" s="15"/>
      <c r="H87" s="15"/>
      <c r="I87" s="15"/>
    </row>
    <row r="88" spans="2:9" x14ac:dyDescent="0.25">
      <c r="B88" s="1"/>
      <c r="C88" s="1"/>
      <c r="D88" s="1"/>
      <c r="E88" s="15"/>
      <c r="F88" s="15"/>
      <c r="G88" s="15"/>
      <c r="H88" s="15"/>
      <c r="I88" s="15"/>
    </row>
    <row r="89" spans="2:9" x14ac:dyDescent="0.25">
      <c r="B89" s="1"/>
      <c r="C89" s="1" t="s">
        <v>55</v>
      </c>
      <c r="D89" s="45">
        <f>C87-C52-E87-C73-C39</f>
        <v>1201.169999999991</v>
      </c>
      <c r="E89" s="15"/>
      <c r="F89" s="15"/>
      <c r="G89" s="36"/>
      <c r="H89" s="15"/>
      <c r="I89" s="15"/>
    </row>
    <row r="90" spans="2:9" x14ac:dyDescent="0.25">
      <c r="C90" s="36"/>
      <c r="D90" s="36">
        <f>C74-D89</f>
        <v>0</v>
      </c>
      <c r="F90" s="15"/>
      <c r="H90" s="36"/>
      <c r="I90" s="15"/>
    </row>
    <row r="91" spans="2:9" x14ac:dyDescent="0.25">
      <c r="D91" s="36"/>
      <c r="I91" s="15"/>
    </row>
    <row r="93" spans="2:9" x14ac:dyDescent="0.25">
      <c r="B93" s="15" t="s">
        <v>56</v>
      </c>
      <c r="C93" s="46" t="s">
        <v>46</v>
      </c>
      <c r="D93" s="46" t="s">
        <v>57</v>
      </c>
      <c r="E93" s="1" t="s">
        <v>58</v>
      </c>
      <c r="F93" s="46" t="s">
        <v>41</v>
      </c>
      <c r="G93" s="13" t="s">
        <v>59</v>
      </c>
    </row>
    <row r="94" spans="2:9" x14ac:dyDescent="0.25">
      <c r="B94" s="23" t="s">
        <v>72</v>
      </c>
      <c r="C94" s="23">
        <v>16893.8</v>
      </c>
      <c r="D94" s="43">
        <v>16766.28</v>
      </c>
      <c r="E94" s="43">
        <f>+C94-D94</f>
        <v>127.52000000000044</v>
      </c>
      <c r="F94" s="23">
        <f>+(D94-E94)*2%</f>
        <v>332.77519999999998</v>
      </c>
      <c r="G94" s="23">
        <f>+D94-F94</f>
        <v>16433.504799999999</v>
      </c>
    </row>
    <row r="95" spans="2:9" x14ac:dyDescent="0.25">
      <c r="B95" s="23" t="s">
        <v>73</v>
      </c>
      <c r="C95" s="23">
        <v>10961.67</v>
      </c>
      <c r="D95" s="43">
        <v>10877.22</v>
      </c>
      <c r="E95" s="43">
        <f t="shared" ref="E95:E98" si="1">+C95-D95</f>
        <v>84.450000000000728</v>
      </c>
      <c r="F95" s="23">
        <f t="shared" ref="F95:F98" si="2">+(D95-E95)*2%</f>
        <v>215.85539999999997</v>
      </c>
      <c r="G95" s="23">
        <f t="shared" ref="G95:G98" si="3">+D95-F95</f>
        <v>10661.364599999999</v>
      </c>
    </row>
    <row r="96" spans="2:9" x14ac:dyDescent="0.25">
      <c r="B96" s="23" t="s">
        <v>74</v>
      </c>
      <c r="C96" s="23">
        <v>325.47000000000003</v>
      </c>
      <c r="D96" s="23">
        <v>307.13</v>
      </c>
      <c r="E96" s="43">
        <f t="shared" si="1"/>
        <v>18.340000000000032</v>
      </c>
      <c r="F96" s="23">
        <f t="shared" si="2"/>
        <v>5.7757999999999994</v>
      </c>
      <c r="G96" s="23">
        <f t="shared" si="3"/>
        <v>301.35419999999999</v>
      </c>
    </row>
    <row r="97" spans="2:9" x14ac:dyDescent="0.25">
      <c r="B97" s="23"/>
      <c r="C97" s="23"/>
      <c r="D97" s="23"/>
      <c r="E97" s="43">
        <f t="shared" si="1"/>
        <v>0</v>
      </c>
      <c r="F97" s="23">
        <f t="shared" si="2"/>
        <v>0</v>
      </c>
      <c r="G97" s="23">
        <f t="shared" si="3"/>
        <v>0</v>
      </c>
    </row>
    <row r="98" spans="2:9" x14ac:dyDescent="0.25">
      <c r="B98" s="23" t="s">
        <v>75</v>
      </c>
      <c r="C98" s="23">
        <v>4180.9399999999996</v>
      </c>
      <c r="D98" s="23">
        <v>4130.16</v>
      </c>
      <c r="E98" s="43">
        <f t="shared" si="1"/>
        <v>50.779999999999745</v>
      </c>
      <c r="F98" s="23">
        <f t="shared" si="2"/>
        <v>81.587600000000009</v>
      </c>
      <c r="G98" s="23">
        <f t="shared" si="3"/>
        <v>4048.5724</v>
      </c>
      <c r="I98" s="36"/>
    </row>
    <row r="99" spans="2:9" x14ac:dyDescent="0.25">
      <c r="B99" s="1"/>
      <c r="C99" s="43"/>
      <c r="D99" s="23"/>
      <c r="E99" s="43">
        <f>+C99-D99</f>
        <v>0</v>
      </c>
      <c r="F99" s="23">
        <f>+(D99-E99)*2%</f>
        <v>0</v>
      </c>
      <c r="G99" s="23">
        <f>+D99-F99</f>
        <v>0</v>
      </c>
    </row>
    <row r="100" spans="2:9" x14ac:dyDescent="0.25">
      <c r="C100" s="36">
        <f>SUM(C96:C99)</f>
        <v>4506.41</v>
      </c>
      <c r="D100" s="36">
        <f>SUM(D96:D99)</f>
        <v>4437.29</v>
      </c>
      <c r="E100" s="36">
        <f>SUM(E96:E99)</f>
        <v>69.119999999999777</v>
      </c>
      <c r="F100" s="36">
        <f>SUM(F96:F99)</f>
        <v>87.363400000000013</v>
      </c>
      <c r="G100" s="36">
        <f>SUM(G96:G99)</f>
        <v>4349.9265999999998</v>
      </c>
    </row>
    <row r="103" spans="2:9" x14ac:dyDescent="0.25">
      <c r="B103" t="s">
        <v>60</v>
      </c>
      <c r="C103" s="47"/>
    </row>
    <row r="104" spans="2:9" x14ac:dyDescent="0.25">
      <c r="C104" s="15"/>
    </row>
    <row r="105" spans="2:9" x14ac:dyDescent="0.25">
      <c r="C105" s="15"/>
    </row>
    <row r="106" spans="2:9" x14ac:dyDescent="0.25">
      <c r="C106" s="15"/>
    </row>
    <row r="107" spans="2:9" x14ac:dyDescent="0.25">
      <c r="C107" s="15"/>
    </row>
    <row r="108" spans="2:9" x14ac:dyDescent="0.25">
      <c r="C108" s="15"/>
    </row>
  </sheetData>
  <pageMargins left="0.9055118110236221" right="0.70866141732283472" top="0.74803149606299213" bottom="0.74803149606299213" header="0.31496062992125984" footer="0.31496062992125984"/>
  <pageSetup paperSize="9" scale="85" orientation="landscape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GILDA</cp:lastModifiedBy>
  <cp:lastPrinted>2022-06-09T07:35:57Z</cp:lastPrinted>
  <dcterms:created xsi:type="dcterms:W3CDTF">2022-05-26T19:26:52Z</dcterms:created>
  <dcterms:modified xsi:type="dcterms:W3CDTF">2022-06-10T07:57:24Z</dcterms:modified>
</cp:coreProperties>
</file>