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X:\JAHDIEL SANTANA\jahdi\"/>
    </mc:Choice>
  </mc:AlternateContent>
  <xr:revisionPtr revIDLastSave="0" documentId="13_ncr:1_{AFA14228-E13C-49FA-921D-A9CD3E04E9C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8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1" i="1" l="1"/>
  <c r="C39" i="1" l="1"/>
  <c r="D98" i="1" l="1"/>
  <c r="C98" i="1"/>
  <c r="D86" i="1"/>
  <c r="C86" i="1"/>
  <c r="C52" i="1"/>
  <c r="C59" i="1"/>
  <c r="E77" i="1" s="1"/>
  <c r="F77" i="1" l="1"/>
  <c r="G115" i="1" l="1"/>
  <c r="C58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57" i="1"/>
  <c r="K57" i="1"/>
  <c r="M74" i="1" l="1"/>
  <c r="K58" i="1" l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C57" i="1" l="1"/>
  <c r="E76" i="1" s="1"/>
  <c r="E86" i="1" s="1"/>
  <c r="F86" i="1" s="1"/>
  <c r="E97" i="1" l="1"/>
  <c r="F97" i="1" s="1"/>
  <c r="G97" i="1" s="1"/>
  <c r="E96" i="1"/>
  <c r="F96" i="1" s="1"/>
  <c r="G96" i="1" s="1"/>
  <c r="E95" i="1"/>
  <c r="F95" i="1" s="1"/>
  <c r="G95" i="1" s="1"/>
  <c r="E94" i="1"/>
  <c r="E93" i="1"/>
  <c r="F93" i="1" s="1"/>
  <c r="F85" i="1"/>
  <c r="F84" i="1"/>
  <c r="F83" i="1"/>
  <c r="F82" i="1"/>
  <c r="F80" i="1"/>
  <c r="F79" i="1"/>
  <c r="F78" i="1"/>
  <c r="C71" i="1"/>
  <c r="C53" i="1"/>
  <c r="C54" i="1" s="1"/>
  <c r="G43" i="1"/>
  <c r="G47" i="1"/>
  <c r="G46" i="1"/>
  <c r="G39" i="1"/>
  <c r="F94" i="1" l="1"/>
  <c r="E98" i="1"/>
  <c r="G44" i="1"/>
  <c r="G93" i="1"/>
  <c r="F76" i="1"/>
  <c r="F81" i="1"/>
  <c r="G48" i="1"/>
  <c r="G49" i="1" s="1"/>
  <c r="D52" i="1"/>
  <c r="G94" i="1" l="1"/>
  <c r="G98" i="1" s="1"/>
  <c r="F98" i="1"/>
  <c r="D88" i="1"/>
  <c r="C73" i="1"/>
  <c r="D56" i="1"/>
  <c r="D59" i="1"/>
  <c r="C43" i="1"/>
  <c r="G40" i="1"/>
  <c r="G42" i="1"/>
  <c r="I43" i="1" s="1"/>
  <c r="D89" i="1" l="1"/>
  <c r="D71" i="1"/>
  <c r="G45" i="1"/>
  <c r="G50" i="1" s="1"/>
  <c r="I50" i="1" s="1"/>
  <c r="I49" i="1"/>
  <c r="I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B6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7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<sst xmlns="http://schemas.openxmlformats.org/spreadsheetml/2006/main" count="115" uniqueCount="93">
  <si>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</si>
  <si>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</si>
  <si>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</si>
  <si>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</si>
  <si>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</si>
  <si>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</si>
  <si>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</si>
  <si>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</si>
  <si>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</si>
  <si>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</si>
  <si>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</si>
  <si>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MES ABRIL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</si>
  <si>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</si>
  <si>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</si>
  <si>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</si>
  <si>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</si>
  <si>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</si>
  <si>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</si>
  <si>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</si>
  <si>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</si>
  <si>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</si>
  <si>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</si>
  <si>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</si>
  <si>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</si>
  <si>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</si>
  <si>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</si>
  <si>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</si>
  <si>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</si>
  <si>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</si>
  <si>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</si>
  <si>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</si>
  <si>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</si>
  <si>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</si>
  <si>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</si>
  <si>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</si>
  <si>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</si>
  <si>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</si>
  <si>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TOTAL IVA</t>
  </si>
  <si>
    <t>IVA POR DECLARAR</t>
  </si>
  <si>
    <t>GASTOS</t>
  </si>
  <si>
    <t>BONIFICAC $</t>
  </si>
  <si>
    <t>BONIFICAC $ (BS)</t>
  </si>
  <si>
    <t>NOMINA</t>
  </si>
  <si>
    <t>RENOV LIC ACTV ECO</t>
  </si>
  <si>
    <t>IMP POR PAGAR</t>
  </si>
  <si>
    <t>CORPOELEC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</si>
  <si>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</si>
  <si>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</si>
  <si>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</si>
  <si>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</si>
  <si>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</si>
  <si>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</si>
  <si>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</si>
  <si>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</si>
  <si>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</si>
  <si>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</si>
  <si>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</si>
  <si>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</si>
  <si>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</si>
  <si>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</si>
  <si>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</si>
  <si>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BANCRECER EXP</t>
  </si>
  <si>
    <t>BIOPAGO</t>
  </si>
  <si>
    <t>PROV HOYADA</t>
  </si>
  <si>
    <t>PROV EXPRESS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</si>
  <si>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</si>
  <si>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</si>
  <si>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</si>
  <si>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</si>
  <si>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</si>
  <si>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</si>
  <si>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PAGO MOVIL EXPRESS</t>
  </si>
  <si>
    <t>AUTOMERCADO EXPRESS LA HOYADA</t>
  </si>
  <si>
    <t>hoyada</t>
  </si>
  <si>
    <t>MANTENIMIENTO</t>
  </si>
  <si>
    <t>FINALIZACION/ SILVA FRANKLIN</t>
  </si>
  <si>
    <t>PEPSI-COLA DE VENEZUELA, C.A</t>
  </si>
  <si>
    <t>REPOSICION PAGO NOMINA JAIME AVRY</t>
  </si>
  <si>
    <t>CANTV</t>
  </si>
  <si>
    <t>ALCALDIA MARZO</t>
  </si>
  <si>
    <t>PAGO RENOVACION LICENCIA ACTIVIDADES ECONOMICAS</t>
  </si>
  <si>
    <t>NOMINA BANCO</t>
  </si>
  <si>
    <t>NOMINA OTROS BANCOS</t>
  </si>
  <si>
    <t>PAGO CONSTANCIA CATASTRAL</t>
  </si>
  <si>
    <t>SOLVENCIA</t>
  </si>
  <si>
    <t>HIDROCAPITAL</t>
  </si>
  <si>
    <t>CONSTANCIA CATASTRAL</t>
  </si>
  <si>
    <t>FINALIZACION DE CONTRATO</t>
  </si>
  <si>
    <t>TASA</t>
  </si>
  <si>
    <t>IGTF BS</t>
  </si>
  <si>
    <t>IGTF $</t>
  </si>
  <si>
    <t>TRANSFERENCIAS</t>
  </si>
  <si>
    <t>TRANSFERENCIA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</si>
</sst>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 applyAlignment="1">
      <alignment horizontal="center"/>
    </xf>
    <xf numFmtId="43" fontId="0" fillId="4" borderId="2" xfId="1" applyFont="1" applyFill="1" applyBorder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  <xf numFmtId="14" fontId="0" fillId="0" borderId="0" xfId="1" applyNumberFormat="1" applyFont="1"/>
    <xf numFmtId="14" fontId="0" fillId="0" borderId="0" xfId="2" applyNumberFormat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vertical="top"/>
    </xf>
    <xf numFmtId="43" fontId="0" fillId="5" borderId="0" xfId="1" applyFont="1" applyFill="1"/>
    <xf numFmtId="0" fontId="0" fillId="5" borderId="0" xfId="0" applyFill="1"/>
    <xf numFmtId="43" fontId="0" fillId="5" borderId="2" xfId="1" applyFont="1" applyFill="1" applyBorder="1"/>
    <xf numFmtId="43" fontId="0" fillId="6" borderId="2" xfId="1" applyFont="1" applyFill="1" applyBorder="1"/>
    <xf numFmtId="43" fontId="0" fillId="6" borderId="3" xfId="0" applyNumberFormat="1" applyFill="1" applyBorder="1"/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704.430616550926" createdVersion="6" refreshedVersion="6" minRefreshableVersion="3" recordCount="426" xr:uid="{00000000-000A-0000-FFFF-FFFF00000000}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A4:C8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3">
    <i>
      <x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2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"/>
  <sheetViews>
    <sheetView tabSelected="1" topLeftCell="A83" workbookViewId="0">
      <selection activeCell="D100" sqref="D100"/>
    </sheetView>
  </sheetViews>
  <sheetFormatPr baseColWidth="10" defaultRowHeight="15" x14ac:dyDescent="0.25"/>
  <cols>
    <col min="1" max="1" width="31.140625" customWidth="1"/>
    <col min="2" max="2" width="36.28515625" customWidth="1"/>
    <col min="3" max="3" width="18.28515625" customWidth="1"/>
    <col min="4" max="4" width="16.7109375" customWidth="1"/>
    <col min="6" max="6" width="13.7109375" customWidth="1"/>
    <col min="8" max="8" width="33.28515625" customWidth="1"/>
    <col min="10" max="10" width="5.140625" customWidth="1"/>
    <col min="11" max="11" width="13.570312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49" t="s">
        <v>0</v>
      </c>
      <c r="B1" t="s">
        <v>72</v>
      </c>
    </row>
    <row r="2" spans="1:3" x14ac:dyDescent="0.25">
      <c r="A2" s="49" t="s">
        <v>1</v>
      </c>
      <c r="B2" t="s">
        <v>2</v>
      </c>
    </row>
    <row r="4" spans="1:3" x14ac:dyDescent="0.25">
      <c r="B4" s="49" t="s">
        <v>3</v>
      </c>
    </row>
    <row r="5" spans="1:3" x14ac:dyDescent="0.25">
      <c r="A5" s="50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29306.569999999992</v>
      </c>
      <c r="C6" s="3">
        <v>623.55920000000003</v>
      </c>
    </row>
    <row r="7" spans="1:3" x14ac:dyDescent="0.25">
      <c r="A7" s="5" t="s">
        <v>9</v>
      </c>
      <c r="B7" s="3">
        <v>3728.21</v>
      </c>
      <c r="C7" s="3">
        <v>304.9436</v>
      </c>
    </row>
    <row r="8" spans="1:3" x14ac:dyDescent="0.25">
      <c r="A8" s="6" t="s">
        <v>10</v>
      </c>
      <c r="B8" s="3">
        <v>33034.779999999992</v>
      </c>
      <c r="C8" s="3">
        <v>928.50279999999998</v>
      </c>
    </row>
    <row r="23" spans="3:4" x14ac:dyDescent="0.25">
      <c r="C23" s="7"/>
    </row>
    <row r="24" spans="3:4" x14ac:dyDescent="0.25">
      <c r="C24" s="8"/>
    </row>
    <row r="25" spans="3:4" x14ac:dyDescent="0.25">
      <c r="C25" s="7"/>
    </row>
    <row r="26" spans="3:4" x14ac:dyDescent="0.25">
      <c r="C26" s="7"/>
    </row>
    <row r="31" spans="3:4" x14ac:dyDescent="0.25">
      <c r="C31" s="36"/>
    </row>
    <row r="32" spans="3:4" x14ac:dyDescent="0.25">
      <c r="D32" s="36"/>
    </row>
    <row r="35" spans="2:13" x14ac:dyDescent="0.25">
      <c r="B35" s="9" t="s">
        <v>11</v>
      </c>
      <c r="C35" s="9"/>
      <c r="D35" s="9"/>
      <c r="E35" s="9"/>
      <c r="F35" s="9"/>
    </row>
    <row r="36" spans="2:13" x14ac:dyDescent="0.25">
      <c r="B36" s="9" t="s">
        <v>73</v>
      </c>
      <c r="C36" s="11"/>
      <c r="D36" s="9"/>
      <c r="E36" s="9"/>
      <c r="F36" s="9"/>
    </row>
    <row r="37" spans="2:13" x14ac:dyDescent="0.25">
      <c r="B37" s="9"/>
      <c r="C37" s="11" t="s">
        <v>12</v>
      </c>
      <c r="D37" s="12" t="s">
        <v>13</v>
      </c>
      <c r="E37" s="9"/>
      <c r="F37" s="9"/>
    </row>
    <row r="38" spans="2:13" x14ac:dyDescent="0.25">
      <c r="B38" s="1" t="s">
        <v>14</v>
      </c>
      <c r="C38" s="13">
        <v>51159.45</v>
      </c>
      <c r="D38" s="14"/>
      <c r="E38" s="36"/>
      <c r="F38" s="15"/>
      <c r="G38" s="16" t="s">
        <v>15</v>
      </c>
      <c r="H38" s="17" t="s">
        <v>16</v>
      </c>
      <c r="I38" s="18" t="s">
        <v>13</v>
      </c>
      <c r="J38" s="16"/>
      <c r="K38" s="15"/>
    </row>
    <row r="39" spans="2:13" x14ac:dyDescent="0.25">
      <c r="B39" s="1" t="s">
        <v>17</v>
      </c>
      <c r="C39" s="13">
        <f>1514.77-C40</f>
        <v>1214.83</v>
      </c>
      <c r="D39" s="14"/>
      <c r="F39" s="15"/>
      <c r="G39" s="19">
        <f>+C38</f>
        <v>51159.45</v>
      </c>
      <c r="H39" s="20" t="s">
        <v>18</v>
      </c>
      <c r="I39" s="21"/>
      <c r="J39" s="16"/>
      <c r="K39" s="15"/>
      <c r="L39" s="15"/>
      <c r="M39" s="15"/>
    </row>
    <row r="40" spans="2:13" x14ac:dyDescent="0.25">
      <c r="B40" s="1" t="s">
        <v>19</v>
      </c>
      <c r="C40" s="57">
        <v>299.94</v>
      </c>
      <c r="D40" s="14"/>
      <c r="F40" s="15"/>
      <c r="G40" s="20">
        <f>+C41</f>
        <v>-106.0199999999968</v>
      </c>
      <c r="H40" s="22" t="s">
        <v>20</v>
      </c>
      <c r="I40" s="21"/>
      <c r="J40" s="16"/>
      <c r="K40" s="15"/>
    </row>
    <row r="41" spans="2:13" x14ac:dyDescent="0.25">
      <c r="B41" s="1" t="s">
        <v>21</v>
      </c>
      <c r="C41" s="23">
        <v>-106.0199999999968</v>
      </c>
      <c r="D41" s="14"/>
      <c r="F41" s="15"/>
      <c r="G41" s="20"/>
      <c r="H41" s="22" t="s">
        <v>22</v>
      </c>
      <c r="I41" s="21"/>
      <c r="J41" s="16"/>
      <c r="K41" s="15"/>
    </row>
    <row r="42" spans="2:13" x14ac:dyDescent="0.25">
      <c r="B42" s="1" t="s">
        <v>23</v>
      </c>
      <c r="C42" s="13"/>
      <c r="D42" s="14"/>
      <c r="F42" s="15"/>
      <c r="G42" s="19">
        <f>+G39+G40-G41</f>
        <v>51053.43</v>
      </c>
      <c r="H42" s="22" t="s">
        <v>24</v>
      </c>
      <c r="I42" s="24">
        <v>1</v>
      </c>
      <c r="J42" s="16"/>
      <c r="K42" s="15"/>
    </row>
    <row r="43" spans="2:13" x14ac:dyDescent="0.25">
      <c r="B43" s="25" t="s">
        <v>25</v>
      </c>
      <c r="C43" s="26">
        <f>SUM(C38:C42)</f>
        <v>52568.200000000004</v>
      </c>
      <c r="D43" s="27"/>
      <c r="F43" s="15"/>
      <c r="G43" s="20">
        <f>+C52</f>
        <v>33117.83</v>
      </c>
      <c r="H43" s="20" t="s">
        <v>26</v>
      </c>
      <c r="I43" s="28">
        <f>+G43/G42</f>
        <v>0.64868961791597546</v>
      </c>
      <c r="J43" s="16"/>
      <c r="K43" s="15"/>
    </row>
    <row r="44" spans="2:13" x14ac:dyDescent="0.25">
      <c r="B44" s="29" t="s">
        <v>26</v>
      </c>
      <c r="C44" s="23"/>
      <c r="D44" s="30"/>
      <c r="F44" s="15"/>
      <c r="G44" s="20">
        <f>+C71</f>
        <v>5781.3399999999992</v>
      </c>
      <c r="H44" s="20" t="s">
        <v>27</v>
      </c>
      <c r="I44" s="28">
        <f>+G44/G42</f>
        <v>0.11324097127264514</v>
      </c>
      <c r="J44" s="16"/>
      <c r="K44" s="15"/>
    </row>
    <row r="45" spans="2:13" x14ac:dyDescent="0.25">
      <c r="B45" s="1" t="s">
        <v>7</v>
      </c>
      <c r="C45" s="20">
        <v>29306.57</v>
      </c>
      <c r="D45" s="30"/>
      <c r="F45" s="15"/>
      <c r="G45" s="20">
        <f>+G42-G43-G44</f>
        <v>12154.259999999998</v>
      </c>
      <c r="H45" s="20" t="s">
        <v>28</v>
      </c>
      <c r="I45" s="28"/>
      <c r="J45" s="16"/>
      <c r="K45" s="15"/>
    </row>
    <row r="46" spans="2:13" x14ac:dyDescent="0.25">
      <c r="B46" s="1" t="s">
        <v>29</v>
      </c>
      <c r="C46" s="3">
        <v>623.55999999999995</v>
      </c>
      <c r="D46" s="30"/>
      <c r="F46" s="15"/>
      <c r="G46" s="20">
        <f>+C39</f>
        <v>1214.83</v>
      </c>
      <c r="H46" s="31" t="s">
        <v>30</v>
      </c>
      <c r="I46" s="21"/>
      <c r="J46" s="16"/>
      <c r="K46" s="15"/>
    </row>
    <row r="47" spans="2:13" x14ac:dyDescent="0.25">
      <c r="B47" s="1" t="s">
        <v>8</v>
      </c>
      <c r="C47" s="4"/>
      <c r="D47" s="30"/>
      <c r="F47" s="15"/>
      <c r="G47" s="19">
        <f>+C40</f>
        <v>299.94</v>
      </c>
      <c r="H47" s="20" t="s">
        <v>31</v>
      </c>
      <c r="I47" s="21"/>
      <c r="J47" s="16"/>
      <c r="K47" s="15"/>
    </row>
    <row r="48" spans="2:13" x14ac:dyDescent="0.25">
      <c r="B48" s="1" t="s">
        <v>29</v>
      </c>
      <c r="C48" s="32"/>
      <c r="D48" s="30"/>
      <c r="F48" s="15"/>
      <c r="G48" s="20">
        <f>+C53</f>
        <v>928.51</v>
      </c>
      <c r="H48" s="20" t="s">
        <v>32</v>
      </c>
      <c r="I48" s="21"/>
      <c r="J48" s="16"/>
      <c r="K48" s="15"/>
    </row>
    <row r="49" spans="2:13" x14ac:dyDescent="0.25">
      <c r="B49" s="1" t="s">
        <v>9</v>
      </c>
      <c r="C49" s="3">
        <v>3728.21</v>
      </c>
      <c r="D49" s="30"/>
      <c r="F49" s="15"/>
      <c r="G49" s="20">
        <f>+G46+G47-G48</f>
        <v>586.26</v>
      </c>
      <c r="H49" s="20" t="s">
        <v>33</v>
      </c>
      <c r="I49" s="28">
        <f>+G49/G42</f>
        <v>1.1483263710195377E-2</v>
      </c>
      <c r="J49" s="16"/>
      <c r="K49" s="15"/>
    </row>
    <row r="50" spans="2:13" x14ac:dyDescent="0.25">
      <c r="B50" s="1" t="s">
        <v>29</v>
      </c>
      <c r="C50" s="3">
        <v>304.95</v>
      </c>
      <c r="D50" s="30"/>
      <c r="F50" s="15"/>
      <c r="G50" s="20">
        <f>+G45-G49</f>
        <v>11567.999999999998</v>
      </c>
      <c r="H50" s="20" t="s">
        <v>34</v>
      </c>
      <c r="I50" s="28">
        <f>+G50/G42</f>
        <v>0.22658614710118397</v>
      </c>
      <c r="J50" s="16"/>
      <c r="K50" s="15"/>
    </row>
    <row r="51" spans="2:13" x14ac:dyDescent="0.25">
      <c r="B51" s="1" t="s">
        <v>35</v>
      </c>
      <c r="C51" s="23">
        <v>83.05</v>
      </c>
      <c r="D51" s="30"/>
      <c r="F51" s="15"/>
      <c r="G51" s="16"/>
      <c r="H51" s="17"/>
      <c r="I51" s="33"/>
      <c r="K51" s="15"/>
    </row>
    <row r="52" spans="2:13" x14ac:dyDescent="0.25">
      <c r="B52" s="25" t="s">
        <v>36</v>
      </c>
      <c r="C52" s="26">
        <f>+C45+C47+C49+C51</f>
        <v>33117.83</v>
      </c>
      <c r="D52" s="34">
        <f>+C52/C38</f>
        <v>0.64734530961533021</v>
      </c>
      <c r="E52" s="35"/>
      <c r="F52" s="35"/>
      <c r="I52" s="10"/>
      <c r="K52" s="15"/>
    </row>
    <row r="53" spans="2:13" x14ac:dyDescent="0.25">
      <c r="B53" s="25" t="s">
        <v>37</v>
      </c>
      <c r="C53" s="26">
        <f>+C46+C48+C50</f>
        <v>928.51</v>
      </c>
      <c r="D53" s="30"/>
      <c r="F53" s="35"/>
      <c r="G53" s="15"/>
      <c r="H53" s="15"/>
      <c r="I53" s="15"/>
      <c r="J53" s="15"/>
      <c r="K53" s="15"/>
    </row>
    <row r="54" spans="2:13" x14ac:dyDescent="0.25">
      <c r="B54" s="1" t="s">
        <v>38</v>
      </c>
      <c r="C54" s="23">
        <f>+C39-C53</f>
        <v>286.31999999999994</v>
      </c>
      <c r="D54" s="30"/>
      <c r="F54" s="35"/>
      <c r="G54" s="15"/>
      <c r="H54" s="15"/>
      <c r="I54" s="15"/>
      <c r="J54" s="15"/>
      <c r="K54" s="15"/>
    </row>
    <row r="55" spans="2:13" x14ac:dyDescent="0.25">
      <c r="B55" s="25" t="s">
        <v>39</v>
      </c>
      <c r="C55" s="26"/>
      <c r="D55" s="30"/>
      <c r="E55" s="36"/>
      <c r="F55" s="35"/>
      <c r="G55" s="15"/>
      <c r="H55" s="15"/>
      <c r="I55" s="15"/>
      <c r="J55" s="15"/>
      <c r="K55" s="15"/>
    </row>
    <row r="56" spans="2:13" x14ac:dyDescent="0.25">
      <c r="B56" s="1" t="s">
        <v>40</v>
      </c>
      <c r="C56" s="58">
        <v>2490</v>
      </c>
      <c r="D56" s="34">
        <f>+(C56+C57+C58)/(C38+C41)</f>
        <v>6.9422172026443671E-2</v>
      </c>
      <c r="E56" s="35"/>
      <c r="F56" s="35"/>
      <c r="G56" s="15"/>
      <c r="H56" s="15"/>
      <c r="I56" s="15" t="s">
        <v>91</v>
      </c>
      <c r="J56" s="15" t="s">
        <v>88</v>
      </c>
      <c r="K56" t="s">
        <v>92</v>
      </c>
      <c r="L56" s="15" t="s">
        <v>89</v>
      </c>
      <c r="M56" t="s">
        <v>90</v>
      </c>
    </row>
    <row r="57" spans="2:13" x14ac:dyDescent="0.25">
      <c r="B57" s="1" t="s">
        <v>41</v>
      </c>
      <c r="C57" s="58">
        <f>95+40</f>
        <v>135</v>
      </c>
      <c r="D57" s="30"/>
      <c r="F57" s="35"/>
      <c r="G57" s="51">
        <v>44652</v>
      </c>
      <c r="H57" s="55" t="s">
        <v>75</v>
      </c>
      <c r="I57" s="15">
        <v>168.49</v>
      </c>
      <c r="J57" s="15">
        <v>4.38</v>
      </c>
      <c r="K57" s="54">
        <f>+I57/J57</f>
        <v>38.468036529680369</v>
      </c>
      <c r="L57" s="15">
        <v>3.3698000000000001</v>
      </c>
      <c r="M57" s="36">
        <f>+L57/J57</f>
        <v>0.76936073059360732</v>
      </c>
    </row>
    <row r="58" spans="2:13" x14ac:dyDescent="0.25">
      <c r="B58" s="1" t="s">
        <v>42</v>
      </c>
      <c r="C58" s="13">
        <f>901.87+17.37</f>
        <v>919.24</v>
      </c>
      <c r="D58" s="30"/>
      <c r="F58" s="35"/>
      <c r="G58" s="51">
        <v>44655</v>
      </c>
      <c r="H58" s="55" t="s">
        <v>76</v>
      </c>
      <c r="I58" s="15">
        <v>211.25</v>
      </c>
      <c r="J58" s="15">
        <v>4.42</v>
      </c>
      <c r="K58" s="53">
        <f t="shared" ref="K58:K62" si="0">+I58/J58</f>
        <v>47.794117647058826</v>
      </c>
      <c r="L58" s="15">
        <v>4.2249999999999996</v>
      </c>
      <c r="M58" s="36">
        <f t="shared" ref="M58:M73" si="1">+L58/J58</f>
        <v>0.95588235294117641</v>
      </c>
    </row>
    <row r="59" spans="2:13" x14ac:dyDescent="0.25">
      <c r="B59" s="1" t="s">
        <v>74</v>
      </c>
      <c r="C59" s="58">
        <f>110</f>
        <v>110</v>
      </c>
      <c r="D59" s="34">
        <f>+C59/(C38+C41)</f>
        <v>2.1546054790050344E-3</v>
      </c>
      <c r="E59" s="36"/>
      <c r="F59" s="35"/>
      <c r="G59" s="51">
        <v>44656</v>
      </c>
      <c r="H59" s="55" t="s">
        <v>76</v>
      </c>
      <c r="I59" s="15">
        <v>113.44</v>
      </c>
      <c r="J59" s="15">
        <v>4.42</v>
      </c>
      <c r="K59" s="53">
        <f t="shared" si="0"/>
        <v>25.665158371040725</v>
      </c>
      <c r="L59" s="15">
        <v>2.2688000000000001</v>
      </c>
      <c r="M59" s="36">
        <f t="shared" si="1"/>
        <v>0.5133031674208145</v>
      </c>
    </row>
    <row r="60" spans="2:13" x14ac:dyDescent="0.25">
      <c r="B60" s="1" t="s">
        <v>43</v>
      </c>
      <c r="C60" s="13">
        <v>74.66</v>
      </c>
      <c r="D60" s="30"/>
      <c r="F60" s="35"/>
      <c r="G60" s="51">
        <v>44658</v>
      </c>
      <c r="H60" s="55" t="s">
        <v>76</v>
      </c>
      <c r="I60" s="15">
        <v>42.38</v>
      </c>
      <c r="J60" s="15">
        <v>4.42</v>
      </c>
      <c r="K60" s="53">
        <f t="shared" si="0"/>
        <v>9.5882352941176485</v>
      </c>
      <c r="L60" s="15">
        <v>0.84760000000000002</v>
      </c>
      <c r="M60" s="36">
        <f t="shared" si="1"/>
        <v>0.19176470588235295</v>
      </c>
    </row>
    <row r="61" spans="2:13" x14ac:dyDescent="0.25">
      <c r="B61" s="1" t="s">
        <v>44</v>
      </c>
      <c r="C61" s="13">
        <v>651.59</v>
      </c>
      <c r="D61" s="30"/>
      <c r="F61" s="35"/>
      <c r="G61" s="51">
        <v>44655</v>
      </c>
      <c r="H61" s="55" t="s">
        <v>77</v>
      </c>
      <c r="I61" s="15">
        <v>76.790000000000006</v>
      </c>
      <c r="J61" s="15">
        <v>4.42</v>
      </c>
      <c r="K61" s="53">
        <f t="shared" si="0"/>
        <v>17.373303167420815</v>
      </c>
      <c r="L61" s="15">
        <v>1.5358000000000001</v>
      </c>
      <c r="M61" s="36">
        <f t="shared" si="1"/>
        <v>0.34746606334841629</v>
      </c>
    </row>
    <row r="62" spans="2:13" x14ac:dyDescent="0.25">
      <c r="B62" s="37" t="s">
        <v>45</v>
      </c>
      <c r="C62" s="13">
        <v>162.69</v>
      </c>
      <c r="D62" s="30"/>
      <c r="F62" s="15"/>
      <c r="G62" s="51">
        <v>44657</v>
      </c>
      <c r="H62" s="55" t="s">
        <v>78</v>
      </c>
      <c r="I62" s="15">
        <v>17.11</v>
      </c>
      <c r="J62" s="15">
        <v>4.42</v>
      </c>
      <c r="K62" s="53">
        <f t="shared" si="0"/>
        <v>3.8710407239819005</v>
      </c>
      <c r="L62" s="15">
        <v>0.3422</v>
      </c>
      <c r="M62" s="36">
        <f t="shared" si="1"/>
        <v>7.7420814479638014E-2</v>
      </c>
    </row>
    <row r="63" spans="2:13" x14ac:dyDescent="0.25">
      <c r="B63" s="37" t="s">
        <v>85</v>
      </c>
      <c r="C63" s="13">
        <v>179.02</v>
      </c>
      <c r="D63" s="30"/>
      <c r="F63" s="15"/>
      <c r="G63" s="51">
        <v>44657</v>
      </c>
      <c r="H63" s="55" t="s">
        <v>79</v>
      </c>
      <c r="I63" s="15">
        <v>2880.01</v>
      </c>
      <c r="J63" s="15">
        <v>4.42</v>
      </c>
      <c r="K63" s="53">
        <f t="shared" ref="K63:K73" si="2">+I63/J63</f>
        <v>651.58597285067879</v>
      </c>
      <c r="L63" s="15">
        <v>57.600200000000008</v>
      </c>
      <c r="M63" s="36">
        <f t="shared" si="1"/>
        <v>13.031719457013576</v>
      </c>
    </row>
    <row r="64" spans="2:13" x14ac:dyDescent="0.25">
      <c r="B64" s="37" t="s">
        <v>87</v>
      </c>
      <c r="C64" s="13">
        <v>38.47</v>
      </c>
      <c r="D64" s="30"/>
      <c r="F64" s="15"/>
      <c r="G64" s="51">
        <v>44662</v>
      </c>
      <c r="H64" s="55" t="s">
        <v>80</v>
      </c>
      <c r="I64" s="15">
        <v>330</v>
      </c>
      <c r="J64" s="15">
        <v>4.42</v>
      </c>
      <c r="K64" s="53">
        <f t="shared" si="2"/>
        <v>74.660633484162901</v>
      </c>
      <c r="L64" s="15">
        <v>6.6000000000000005</v>
      </c>
      <c r="M64" s="36">
        <f t="shared" si="1"/>
        <v>1.4932126696832582</v>
      </c>
    </row>
    <row r="65" spans="2:13" x14ac:dyDescent="0.25">
      <c r="B65" s="37" t="s">
        <v>84</v>
      </c>
      <c r="C65" s="13">
        <v>4.46</v>
      </c>
      <c r="D65" s="30"/>
      <c r="F65" s="15"/>
      <c r="G65" s="51">
        <v>44663</v>
      </c>
      <c r="H65" s="55" t="s">
        <v>81</v>
      </c>
      <c r="I65" s="15">
        <v>895.61</v>
      </c>
      <c r="J65" s="15">
        <v>4.42</v>
      </c>
      <c r="K65" s="53">
        <f t="shared" si="2"/>
        <v>202.6266968325792</v>
      </c>
      <c r="L65" s="15">
        <v>17.912200000000002</v>
      </c>
      <c r="M65" s="36">
        <f t="shared" si="1"/>
        <v>4.0525339366515842</v>
      </c>
    </row>
    <row r="66" spans="2:13" x14ac:dyDescent="0.25">
      <c r="B66" s="37" t="s">
        <v>86</v>
      </c>
      <c r="C66" s="13">
        <v>3.72</v>
      </c>
      <c r="D66" s="30"/>
      <c r="F66" s="15"/>
      <c r="G66" s="52">
        <v>44664</v>
      </c>
      <c r="H66" s="55" t="s">
        <v>82</v>
      </c>
      <c r="I66" s="15">
        <v>1039.4000000000001</v>
      </c>
      <c r="J66" s="15">
        <v>4.4400000000000004</v>
      </c>
      <c r="K66" s="53">
        <f t="shared" si="2"/>
        <v>234.09909909909911</v>
      </c>
      <c r="L66" s="15">
        <v>20.788000000000004</v>
      </c>
      <c r="M66" s="36">
        <f t="shared" si="1"/>
        <v>4.6819819819819823</v>
      </c>
    </row>
    <row r="67" spans="2:13" x14ac:dyDescent="0.25">
      <c r="B67" s="37" t="s">
        <v>78</v>
      </c>
      <c r="C67" s="13">
        <v>3.87</v>
      </c>
      <c r="D67" s="30"/>
      <c r="F67" s="15"/>
      <c r="G67" s="51">
        <v>44669</v>
      </c>
      <c r="H67" s="55" t="s">
        <v>83</v>
      </c>
      <c r="I67" s="15">
        <v>16.5</v>
      </c>
      <c r="J67" s="15">
        <v>4.4400000000000004</v>
      </c>
      <c r="K67" s="53">
        <f t="shared" si="2"/>
        <v>3.7162162162162158</v>
      </c>
      <c r="L67" s="15">
        <v>0.33</v>
      </c>
      <c r="M67" s="36">
        <f t="shared" si="1"/>
        <v>7.4324324324324315E-2</v>
      </c>
    </row>
    <row r="68" spans="2:13" x14ac:dyDescent="0.25">
      <c r="B68" s="37" t="s">
        <v>46</v>
      </c>
      <c r="C68" s="13">
        <v>342.20999999999913</v>
      </c>
      <c r="D68" s="30"/>
      <c r="F68" s="15"/>
      <c r="G68" s="51">
        <v>44669</v>
      </c>
      <c r="H68" s="55" t="s">
        <v>84</v>
      </c>
      <c r="I68" s="15">
        <v>19.8</v>
      </c>
      <c r="J68" s="15">
        <v>4.4400000000000004</v>
      </c>
      <c r="K68" s="53">
        <f t="shared" si="2"/>
        <v>4.4594594594594597</v>
      </c>
      <c r="L68" s="15">
        <v>0.39600000000000002</v>
      </c>
      <c r="M68" s="36">
        <f t="shared" si="1"/>
        <v>8.918918918918918E-2</v>
      </c>
    </row>
    <row r="69" spans="2:13" x14ac:dyDescent="0.25">
      <c r="B69" s="37" t="s">
        <v>47</v>
      </c>
      <c r="C69" s="13">
        <v>666.41000000000008</v>
      </c>
      <c r="D69" s="30"/>
      <c r="F69" s="15"/>
      <c r="G69" s="51">
        <v>44676</v>
      </c>
      <c r="H69" s="55" t="s">
        <v>45</v>
      </c>
      <c r="I69" s="15">
        <v>71.02</v>
      </c>
      <c r="J69" s="15">
        <v>4.4400000000000004</v>
      </c>
      <c r="K69" s="53">
        <f t="shared" si="2"/>
        <v>15.995495495495494</v>
      </c>
      <c r="L69" s="15">
        <v>1.4203999999999999</v>
      </c>
      <c r="M69" s="36">
        <f t="shared" si="1"/>
        <v>0.31990990990990986</v>
      </c>
    </row>
    <row r="70" spans="2:13" x14ac:dyDescent="0.25">
      <c r="B70" s="37" t="s">
        <v>48</v>
      </c>
      <c r="C70" s="13"/>
      <c r="D70" s="30"/>
      <c r="F70" s="15"/>
      <c r="G70" s="51">
        <v>44676</v>
      </c>
      <c r="H70" s="55" t="s">
        <v>45</v>
      </c>
      <c r="I70" s="15">
        <v>651.30999999999995</v>
      </c>
      <c r="J70" s="15">
        <v>4.4400000000000004</v>
      </c>
      <c r="K70" s="53">
        <f t="shared" si="2"/>
        <v>146.69144144144141</v>
      </c>
      <c r="L70" s="15">
        <v>13.026199999999999</v>
      </c>
      <c r="M70" s="36">
        <f t="shared" si="1"/>
        <v>2.9338288288288283</v>
      </c>
    </row>
    <row r="71" spans="2:13" x14ac:dyDescent="0.25">
      <c r="B71" s="25" t="s">
        <v>49</v>
      </c>
      <c r="C71" s="26">
        <f>SUM(C56:C70)</f>
        <v>5781.3399999999992</v>
      </c>
      <c r="D71" s="34">
        <f>+C71/C43</f>
        <v>0.10997789538161852</v>
      </c>
      <c r="F71" s="38"/>
      <c r="G71" s="51">
        <v>44677</v>
      </c>
      <c r="H71" s="55" t="s">
        <v>85</v>
      </c>
      <c r="I71" s="15">
        <v>794.83</v>
      </c>
      <c r="J71" s="15">
        <v>4.4400000000000004</v>
      </c>
      <c r="K71" s="53">
        <f t="shared" si="2"/>
        <v>179.01576576576576</v>
      </c>
      <c r="L71" s="15">
        <v>15.896600000000001</v>
      </c>
      <c r="M71" s="36">
        <f t="shared" si="1"/>
        <v>3.5803153153153153</v>
      </c>
    </row>
    <row r="72" spans="2:13" x14ac:dyDescent="0.25">
      <c r="C72" s="15"/>
      <c r="D72" s="39"/>
      <c r="F72" s="15"/>
      <c r="G72" s="51">
        <v>44679</v>
      </c>
      <c r="H72" s="55" t="s">
        <v>82</v>
      </c>
      <c r="I72" s="15">
        <v>1066.05</v>
      </c>
      <c r="J72" s="15">
        <v>4.47</v>
      </c>
      <c r="K72" s="53">
        <f t="shared" si="2"/>
        <v>238.48993288590606</v>
      </c>
      <c r="L72" s="15">
        <v>21.320999999999998</v>
      </c>
      <c r="M72" s="36">
        <f t="shared" si="1"/>
        <v>4.7697986577181206</v>
      </c>
    </row>
    <row r="73" spans="2:13" x14ac:dyDescent="0.25">
      <c r="B73" s="1" t="s">
        <v>50</v>
      </c>
      <c r="C73" s="40">
        <f>+C38+C41-C52-C71-(C39+C40-C53)</f>
        <v>11567.999999999998</v>
      </c>
      <c r="D73" s="30"/>
      <c r="E73" s="35"/>
      <c r="F73" s="35"/>
      <c r="G73" s="51">
        <v>44680</v>
      </c>
      <c r="H73" s="56" t="s">
        <v>81</v>
      </c>
      <c r="I73" s="15">
        <v>1017.67</v>
      </c>
      <c r="J73" s="15">
        <v>4.49</v>
      </c>
      <c r="K73" s="53">
        <f t="shared" si="2"/>
        <v>226.65256124721603</v>
      </c>
      <c r="L73" s="15">
        <v>20.353400000000001</v>
      </c>
      <c r="M73" s="36">
        <f t="shared" si="1"/>
        <v>4.5330512249443204</v>
      </c>
    </row>
    <row r="74" spans="2:13" x14ac:dyDescent="0.25">
      <c r="D74" s="41"/>
      <c r="F74" s="42"/>
      <c r="M74" s="36">
        <f>SUM(M57:M73)</f>
        <v>42.415063330226417</v>
      </c>
    </row>
    <row r="75" spans="2:13" x14ac:dyDescent="0.25">
      <c r="B75" s="1" t="s">
        <v>51</v>
      </c>
      <c r="C75" s="1" t="s">
        <v>52</v>
      </c>
      <c r="D75" s="1" t="s">
        <v>53</v>
      </c>
      <c r="E75" s="1" t="s">
        <v>54</v>
      </c>
      <c r="F75" s="23" t="s">
        <v>55</v>
      </c>
    </row>
    <row r="76" spans="2:13" x14ac:dyDescent="0.25">
      <c r="B76" s="1" t="s">
        <v>56</v>
      </c>
      <c r="C76" s="23">
        <v>5234.5200000000004</v>
      </c>
      <c r="D76" s="43">
        <v>5234.5200000000004</v>
      </c>
      <c r="E76" s="23">
        <f>+C57</f>
        <v>135</v>
      </c>
      <c r="F76" s="23">
        <f>+D76-E76</f>
        <v>5099.5200000000004</v>
      </c>
    </row>
    <row r="77" spans="2:13" x14ac:dyDescent="0.25">
      <c r="B77" s="1" t="s">
        <v>57</v>
      </c>
      <c r="C77" s="23">
        <v>12616</v>
      </c>
      <c r="D77" s="43">
        <v>12616</v>
      </c>
      <c r="E77" s="23">
        <f>+C56+C59</f>
        <v>2600</v>
      </c>
      <c r="F77" s="23">
        <f>+D77-E77</f>
        <v>10016</v>
      </c>
    </row>
    <row r="78" spans="2:13" x14ac:dyDescent="0.25">
      <c r="B78" s="1" t="s">
        <v>58</v>
      </c>
      <c r="C78" s="23"/>
      <c r="D78" s="43"/>
      <c r="E78" s="23">
        <v>0</v>
      </c>
      <c r="F78" s="23">
        <f t="shared" ref="F78:F85" si="3">+D78-E78</f>
        <v>0</v>
      </c>
    </row>
    <row r="79" spans="2:13" x14ac:dyDescent="0.25">
      <c r="B79" s="1" t="s">
        <v>59</v>
      </c>
      <c r="C79" s="23">
        <v>372.89</v>
      </c>
      <c r="D79" s="43">
        <v>372.99</v>
      </c>
      <c r="E79" s="23">
        <v>0</v>
      </c>
      <c r="F79" s="23">
        <f t="shared" si="3"/>
        <v>372.99</v>
      </c>
      <c r="G79" s="15"/>
      <c r="H79" s="15"/>
      <c r="I79" s="15"/>
    </row>
    <row r="80" spans="2:13" x14ac:dyDescent="0.25">
      <c r="B80" s="1" t="s">
        <v>60</v>
      </c>
      <c r="C80" s="23">
        <v>639.80999999999995</v>
      </c>
      <c r="D80" s="23">
        <v>639.80999999999995</v>
      </c>
      <c r="E80" s="23">
        <v>0</v>
      </c>
      <c r="F80" s="23">
        <f t="shared" si="3"/>
        <v>639.80999999999995</v>
      </c>
      <c r="G80" s="15"/>
      <c r="H80" s="15"/>
      <c r="I80" s="15"/>
    </row>
    <row r="81" spans="2:9" x14ac:dyDescent="0.25">
      <c r="B81" s="1" t="s">
        <v>63</v>
      </c>
      <c r="C81" s="23">
        <v>16471.259999999998</v>
      </c>
      <c r="D81" s="59">
        <v>16011.102000000001</v>
      </c>
      <c r="E81" s="23">
        <f>+C60+C61+C62+C68+C69+C70+C58+C63+C64+C65+C66+C67</f>
        <v>3046.3399999999988</v>
      </c>
      <c r="F81" s="23">
        <f t="shared" si="3"/>
        <v>12964.762000000002</v>
      </c>
      <c r="G81" s="15"/>
      <c r="H81" s="15"/>
      <c r="I81" s="15"/>
    </row>
    <row r="82" spans="2:9" x14ac:dyDescent="0.25">
      <c r="B82" s="1" t="s">
        <v>71</v>
      </c>
      <c r="C82" s="23">
        <v>83.08</v>
      </c>
      <c r="D82" s="59">
        <v>80.218400000000003</v>
      </c>
      <c r="E82" s="23">
        <v>0</v>
      </c>
      <c r="F82" s="23">
        <f t="shared" si="3"/>
        <v>80.218400000000003</v>
      </c>
      <c r="G82" s="15"/>
      <c r="H82" s="15"/>
      <c r="I82" s="15"/>
    </row>
    <row r="83" spans="2:9" x14ac:dyDescent="0.25">
      <c r="B83" s="1" t="s">
        <v>62</v>
      </c>
      <c r="C83" s="23">
        <v>12489.01</v>
      </c>
      <c r="D83" s="59">
        <v>12081.5018</v>
      </c>
      <c r="E83" s="23">
        <v>0</v>
      </c>
      <c r="F83" s="23">
        <f t="shared" si="3"/>
        <v>12081.5018</v>
      </c>
      <c r="G83" s="15"/>
      <c r="H83" s="15"/>
      <c r="I83" s="15"/>
    </row>
    <row r="84" spans="2:9" x14ac:dyDescent="0.25">
      <c r="B84" s="1" t="s">
        <v>63</v>
      </c>
      <c r="C84" s="23"/>
      <c r="D84" s="43"/>
      <c r="E84" s="23">
        <v>0</v>
      </c>
      <c r="F84" s="23">
        <f t="shared" si="3"/>
        <v>0</v>
      </c>
      <c r="G84" s="15"/>
      <c r="H84" s="15"/>
      <c r="I84" s="15"/>
    </row>
    <row r="85" spans="2:9" x14ac:dyDescent="0.25">
      <c r="B85" s="1" t="s">
        <v>64</v>
      </c>
      <c r="C85" s="23">
        <v>4961.57</v>
      </c>
      <c r="D85" s="59">
        <v>4823.4778000000006</v>
      </c>
      <c r="E85" s="23">
        <v>0</v>
      </c>
      <c r="F85" s="23">
        <f t="shared" si="3"/>
        <v>4823.4778000000006</v>
      </c>
      <c r="G85" s="15"/>
      <c r="H85" s="15"/>
      <c r="I85" s="15"/>
    </row>
    <row r="86" spans="2:9" x14ac:dyDescent="0.25">
      <c r="B86" s="1"/>
      <c r="C86" s="44">
        <f>SUM(C76:C85)</f>
        <v>52868.14</v>
      </c>
      <c r="D86" s="45">
        <f>SUM(D76:D85)</f>
        <v>51859.62</v>
      </c>
      <c r="E86" s="23">
        <f>SUM(E76:E85)</f>
        <v>5781.3399999999983</v>
      </c>
      <c r="F86" s="23">
        <f>+D86-E86</f>
        <v>46078.280000000006</v>
      </c>
      <c r="G86" s="15"/>
      <c r="H86" s="15"/>
      <c r="I86" s="15"/>
    </row>
    <row r="87" spans="2:9" x14ac:dyDescent="0.25">
      <c r="B87" s="1"/>
      <c r="C87" s="1"/>
      <c r="D87" s="1"/>
      <c r="E87" s="15"/>
      <c r="F87" s="15"/>
      <c r="G87" s="15"/>
      <c r="H87" s="15"/>
      <c r="I87" s="15"/>
    </row>
    <row r="88" spans="2:9" x14ac:dyDescent="0.25">
      <c r="B88" s="1"/>
      <c r="C88" s="1" t="s">
        <v>65</v>
      </c>
      <c r="D88" s="46">
        <f>+F86-C52-C53-C54-C40-C41</f>
        <v>11551.7</v>
      </c>
      <c r="E88" s="15"/>
      <c r="F88" s="15"/>
      <c r="H88" s="15"/>
      <c r="I88" s="15"/>
    </row>
    <row r="89" spans="2:9" x14ac:dyDescent="0.25">
      <c r="C89" s="36"/>
      <c r="D89" s="36">
        <f>C73-D88</f>
        <v>16.299999999997453</v>
      </c>
      <c r="F89" s="15"/>
      <c r="H89" s="15"/>
      <c r="I89" s="15"/>
    </row>
    <row r="90" spans="2:9" x14ac:dyDescent="0.25">
      <c r="D90" s="36"/>
      <c r="H90" s="15"/>
      <c r="I90" s="15"/>
    </row>
    <row r="91" spans="2:9" x14ac:dyDescent="0.25">
      <c r="I91" s="15"/>
    </row>
    <row r="92" spans="2:9" x14ac:dyDescent="0.25">
      <c r="B92" s="15" t="s">
        <v>66</v>
      </c>
      <c r="C92" s="47" t="s">
        <v>52</v>
      </c>
      <c r="D92" s="47" t="s">
        <v>67</v>
      </c>
      <c r="E92" s="1" t="s">
        <v>68</v>
      </c>
      <c r="F92" s="47" t="s">
        <v>47</v>
      </c>
      <c r="G92" s="13" t="s">
        <v>69</v>
      </c>
    </row>
    <row r="93" spans="2:9" x14ac:dyDescent="0.25">
      <c r="B93" s="23" t="s">
        <v>61</v>
      </c>
      <c r="C93" s="23"/>
      <c r="D93" s="44"/>
      <c r="E93" s="44">
        <f>+C93-D93</f>
        <v>0</v>
      </c>
      <c r="F93" s="23">
        <f>+(D93-E93)*2%</f>
        <v>0</v>
      </c>
      <c r="G93" s="23">
        <f>+D93-F93</f>
        <v>0</v>
      </c>
    </row>
    <row r="94" spans="2:9" x14ac:dyDescent="0.25">
      <c r="B94" s="23" t="s">
        <v>71</v>
      </c>
      <c r="C94" s="23">
        <v>83.08</v>
      </c>
      <c r="D94" s="44">
        <v>81.83</v>
      </c>
      <c r="E94" s="44">
        <f t="shared" ref="E94:E97" si="4">+C94-D94</f>
        <v>1.25</v>
      </c>
      <c r="F94" s="23">
        <f t="shared" ref="F94:F97" si="5">+(D94-E94)*2%</f>
        <v>1.6115999999999999</v>
      </c>
      <c r="G94" s="23">
        <f t="shared" ref="G94:G97" si="6">+D94-F94</f>
        <v>80.218400000000003</v>
      </c>
    </row>
    <row r="95" spans="2:9" x14ac:dyDescent="0.25">
      <c r="B95" s="23" t="s">
        <v>62</v>
      </c>
      <c r="C95" s="23">
        <v>12489.01</v>
      </c>
      <c r="D95" s="44">
        <v>12324.71</v>
      </c>
      <c r="E95" s="44">
        <f t="shared" si="4"/>
        <v>164.30000000000109</v>
      </c>
      <c r="F95" s="23">
        <f t="shared" si="5"/>
        <v>243.20819999999998</v>
      </c>
      <c r="G95" s="23">
        <f t="shared" si="6"/>
        <v>12081.5018</v>
      </c>
    </row>
    <row r="96" spans="2:9" x14ac:dyDescent="0.25">
      <c r="B96" s="23" t="s">
        <v>63</v>
      </c>
      <c r="C96" s="23">
        <v>16471.259999999998</v>
      </c>
      <c r="D96" s="44">
        <v>16335.08</v>
      </c>
      <c r="E96" s="44">
        <f t="shared" si="4"/>
        <v>136.17999999999847</v>
      </c>
      <c r="F96" s="23">
        <f t="shared" si="5"/>
        <v>323.97800000000001</v>
      </c>
      <c r="G96" s="23">
        <f t="shared" si="6"/>
        <v>16011.102000000001</v>
      </c>
    </row>
    <row r="97" spans="2:9" x14ac:dyDescent="0.25">
      <c r="B97" s="23" t="s">
        <v>64</v>
      </c>
      <c r="C97" s="23">
        <v>4961.57</v>
      </c>
      <c r="D97" s="1">
        <v>4921.09</v>
      </c>
      <c r="E97" s="44">
        <f t="shared" si="4"/>
        <v>40.479999999999563</v>
      </c>
      <c r="F97" s="23">
        <f t="shared" si="5"/>
        <v>97.612200000000016</v>
      </c>
      <c r="G97" s="23">
        <f t="shared" si="6"/>
        <v>4823.4778000000006</v>
      </c>
    </row>
    <row r="98" spans="2:9" x14ac:dyDescent="0.25">
      <c r="B98" s="1"/>
      <c r="C98" s="44">
        <f>SUM(C94:C97)</f>
        <v>34004.92</v>
      </c>
      <c r="D98" s="44">
        <f t="shared" ref="D98:G98" si="7">SUM(D94:D97)</f>
        <v>33662.71</v>
      </c>
      <c r="E98" s="44">
        <f t="shared" si="7"/>
        <v>342.20999999999913</v>
      </c>
      <c r="F98" s="44">
        <f t="shared" si="7"/>
        <v>666.41000000000008</v>
      </c>
      <c r="G98" s="44">
        <f t="shared" si="7"/>
        <v>32996.300000000003</v>
      </c>
      <c r="I98" s="36"/>
    </row>
    <row r="102" spans="2:9" x14ac:dyDescent="0.25">
      <c r="B102" t="s">
        <v>70</v>
      </c>
      <c r="C102" s="48"/>
    </row>
    <row r="103" spans="2:9" x14ac:dyDescent="0.25">
      <c r="C103" s="15"/>
    </row>
    <row r="104" spans="2:9" x14ac:dyDescent="0.25">
      <c r="C104" s="15"/>
    </row>
    <row r="105" spans="2:9" x14ac:dyDescent="0.25">
      <c r="C105" s="15"/>
    </row>
    <row r="106" spans="2:9" x14ac:dyDescent="0.25">
      <c r="C106" s="15"/>
    </row>
    <row r="107" spans="2:9" x14ac:dyDescent="0.25">
      <c r="C107" s="15"/>
    </row>
    <row r="115" spans="5:7" x14ac:dyDescent="0.25">
      <c r="E115">
        <v>52674.219999999994</v>
      </c>
      <c r="F115">
        <v>51840.65</v>
      </c>
      <c r="G115">
        <f>+E115-F115</f>
        <v>833.56999999999243</v>
      </c>
    </row>
  </sheetData>
  <pageMargins left="0.7" right="0.7" top="0.75" bottom="0.75" header="0.3" footer="0.3"/>
  <pageSetup orientation="landscape" horizontalDpi="360" verticalDpi="36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TuExpressOnline</cp:lastModifiedBy>
  <cp:lastPrinted>2022-06-01T15:14:01Z</cp:lastPrinted>
  <dcterms:created xsi:type="dcterms:W3CDTF">2022-05-26T19:26:52Z</dcterms:created>
  <dcterms:modified xsi:type="dcterms:W3CDTF">2022-06-02T16:07:34Z</dcterms:modified>
</cp:coreProperties>
</file>