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"/>
    </mc:Choice>
  </mc:AlternateContent>
  <bookViews>
    <workbookView xWindow="-120" yWindow="-120" windowWidth="21840" windowHeight="13140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7" i="1" l="1"/>
  <c r="E79" i="1"/>
  <c r="E75" i="1" l="1"/>
  <c r="E84" i="1" s="1"/>
  <c r="C60" i="1"/>
  <c r="C53" i="1"/>
  <c r="H75" i="1"/>
  <c r="C63" i="1"/>
  <c r="C54" i="1"/>
  <c r="C65" i="1"/>
  <c r="C59" i="1"/>
  <c r="C58" i="1"/>
  <c r="C96" i="1" l="1"/>
  <c r="D96" i="1" l="1"/>
  <c r="E95" i="1"/>
  <c r="F95" i="1" s="1"/>
  <c r="G95" i="1" s="1"/>
  <c r="E94" i="1"/>
  <c r="F94" i="1" s="1"/>
  <c r="G94" i="1" s="1"/>
  <c r="E93" i="1"/>
  <c r="F93" i="1" s="1"/>
  <c r="G93" i="1" s="1"/>
  <c r="E92" i="1"/>
  <c r="F92" i="1" s="1"/>
  <c r="G92" i="1" s="1"/>
  <c r="E91" i="1"/>
  <c r="F91" i="1" s="1"/>
  <c r="C84" i="1"/>
  <c r="F83" i="1"/>
  <c r="F82" i="1"/>
  <c r="F81" i="1"/>
  <c r="F80" i="1"/>
  <c r="F78" i="1"/>
  <c r="F77" i="1"/>
  <c r="F76" i="1"/>
  <c r="F75" i="1"/>
  <c r="E74" i="1"/>
  <c r="D84" i="1"/>
  <c r="C69" i="1"/>
  <c r="D61" i="1"/>
  <c r="D58" i="1"/>
  <c r="C55" i="1"/>
  <c r="C56" i="1" s="1"/>
  <c r="G43" i="1"/>
  <c r="G49" i="1"/>
  <c r="G48" i="1"/>
  <c r="C43" i="1"/>
  <c r="E32" i="1" s="1"/>
  <c r="G40" i="1"/>
  <c r="G39" i="1"/>
  <c r="C71" i="1" l="1"/>
  <c r="D86" i="1"/>
  <c r="G42" i="1"/>
  <c r="I43" i="1" s="1"/>
  <c r="D69" i="1"/>
  <c r="G44" i="1"/>
  <c r="F96" i="1"/>
  <c r="G91" i="1"/>
  <c r="G96" i="1" s="1"/>
  <c r="F74" i="1"/>
  <c r="F79" i="1"/>
  <c r="E96" i="1"/>
  <c r="G50" i="1"/>
  <c r="G51" i="1" s="1"/>
  <c r="D54" i="1"/>
  <c r="I44" i="1" l="1"/>
  <c r="I51" i="1"/>
  <c r="F84" i="1"/>
  <c r="D87" i="1" s="1"/>
  <c r="G47" i="1"/>
  <c r="G52" i="1" s="1"/>
  <c r="I52" i="1" s="1"/>
</calcChain>
</file>

<file path=xl/comments1.xml><?xml version="1.0" encoding="utf-8"?>
<comments xmlns="http://schemas.openxmlformats.org/spreadsheetml/2006/main">
  <authors>
    <author>Autor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<sst xmlns="http://schemas.openxmlformats.org/spreadsheetml/2006/main" count="90" uniqueCount="75">
  <si>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</si>
  <si>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</si>
  <si>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</si>
  <si>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</si>
  <si>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</si>
  <si>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</si>
  <si>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</si>
  <si>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</si>
  <si>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</si>
  <si>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</si>
  <si>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</si>
  <si>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</si>
  <si>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</si>
  <si>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</si>
  <si>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</si>
  <si>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</si>
  <si>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</si>
  <si>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</si>
  <si>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</si>
  <si>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</si>
  <si>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</si>
  <si>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</si>
  <si>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</si>
  <si>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</si>
  <si>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</si>
  <si>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</si>
  <si>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</si>
  <si>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</si>
  <si>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</si>
  <si>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</si>
  <si>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</si>
  <si>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</si>
  <si>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</si>
  <si>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</si>
  <si>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</si>
  <si>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</si>
  <si>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TOTAL IVA</t>
  </si>
  <si>
    <t>IVA POR DECLARAR</t>
  </si>
  <si>
    <t>GASTOS</t>
  </si>
  <si>
    <t>BONIFICAC $</t>
  </si>
  <si>
    <t>BONIFICAC $ (BS)</t>
  </si>
  <si>
    <t>NOMINA</t>
  </si>
  <si>
    <t>ALQUILER (8/4/2022)</t>
  </si>
  <si>
    <t>IMP POR PAGAR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</si>
  <si>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</si>
  <si>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</si>
  <si>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</si>
  <si>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</si>
  <si>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</si>
  <si>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</si>
  <si>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</si>
  <si>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</si>
  <si>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</si>
  <si>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</si>
  <si>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</si>
  <si>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</si>
  <si>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</si>
  <si>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</si>
  <si>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</si>
  <si>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</si>
  <si>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</si>
  <si>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</si>
  <si>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</si>
  <si>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</si>
  <si>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</si>
  <si>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</si>
  <si>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</si>
  <si>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</si>
  <si>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</si>
  <si>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</si>
  <si>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MES MAYO</t>
  </si>
  <si>
    <t>AUTOMERCADO EXPRESS LAGUNETICA</t>
  </si>
  <si>
    <t>VENEZUELA MODELO</t>
  </si>
  <si>
    <t>EXQUSITECES MODELO</t>
  </si>
  <si>
    <t>FINALIZACION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</si>
</sst>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4" borderId="2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0" fontId="0" fillId="0" borderId="2" xfId="0" applyFont="1" applyBorder="1"/>
    <xf numFmtId="43" fontId="0" fillId="0" borderId="0" xfId="0" applyNumberFormat="1" applyFill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ON-027.ADMIN-027/Desktop/Relacion%20Fact%20Internas/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5"/>
  <sheetViews>
    <sheetView tabSelected="1" topLeftCell="A73" workbookViewId="0">
      <selection activeCell="G38" sqref="G38:I53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50" t="s">
        <v>0</v>
      </c>
      <c r="B1" t="s">
        <v>71</v>
      </c>
    </row>
    <row r="2" spans="1:3" x14ac:dyDescent="0.25">
      <c r="A2" s="50" t="s">
        <v>1</v>
      </c>
      <c r="B2" t="s">
        <v>2</v>
      </c>
    </row>
    <row r="4" spans="1:3" x14ac:dyDescent="0.25">
      <c r="B4" s="50" t="s">
        <v>3</v>
      </c>
    </row>
    <row r="5" spans="1:3" x14ac:dyDescent="0.25">
      <c r="A5" s="51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5" x14ac:dyDescent="0.25">
      <c r="C23" s="7"/>
    </row>
    <row r="24" spans="3:5" x14ac:dyDescent="0.25">
      <c r="C24" s="8"/>
    </row>
    <row r="25" spans="3:5" x14ac:dyDescent="0.25">
      <c r="C25" s="7"/>
    </row>
    <row r="26" spans="3:5" x14ac:dyDescent="0.25">
      <c r="C26" s="7"/>
    </row>
    <row r="32" spans="3:5" x14ac:dyDescent="0.25">
      <c r="E32" s="36">
        <f>+C43-C84</f>
        <v>0</v>
      </c>
    </row>
    <row r="35" spans="2:13" x14ac:dyDescent="0.25">
      <c r="B35" s="9" t="s">
        <v>70</v>
      </c>
      <c r="C35" s="9"/>
      <c r="D35" s="9"/>
      <c r="E35" s="9"/>
      <c r="F35" s="9"/>
    </row>
    <row r="36" spans="2:13" x14ac:dyDescent="0.25">
      <c r="B36" s="9"/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53"/>
      <c r="F37" s="9"/>
    </row>
    <row r="38" spans="2:13" x14ac:dyDescent="0.25">
      <c r="B38" s="1" t="s">
        <v>13</v>
      </c>
      <c r="C38" s="13">
        <v>87430.81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4237.41</v>
      </c>
      <c r="D39" s="14"/>
      <c r="F39" s="15"/>
      <c r="G39" s="19">
        <f>+C38</f>
        <v>87430.81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974.76</v>
      </c>
      <c r="D40" s="14"/>
      <c r="F40" s="15"/>
      <c r="G40" s="20">
        <f>+C41</f>
        <v>-744.05999999999767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v>-744.05999999999767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86686.75</v>
      </c>
      <c r="H42" s="22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91898.92</v>
      </c>
      <c r="D43" s="27"/>
      <c r="F43" s="15"/>
      <c r="G43" s="20">
        <f>+C54</f>
        <v>80409.462</v>
      </c>
      <c r="H43" s="20" t="s">
        <v>25</v>
      </c>
      <c r="I43" s="28">
        <f>+G43/G42</f>
        <v>0.92758653427426918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+C69</f>
        <v>6671.2997312377202</v>
      </c>
      <c r="H44" s="20" t="s">
        <v>26</v>
      </c>
      <c r="I44" s="28">
        <f>+G44/G42</f>
        <v>7.6958701661300255E-2</v>
      </c>
      <c r="J44" s="16"/>
      <c r="K44" s="15"/>
    </row>
    <row r="45" spans="2:13" x14ac:dyDescent="0.25">
      <c r="B45" s="52" t="s">
        <v>73</v>
      </c>
      <c r="C45" s="23">
        <v>91.08</v>
      </c>
      <c r="D45" s="30"/>
      <c r="F45" s="15"/>
      <c r="G45" s="20"/>
      <c r="H45" s="20"/>
      <c r="I45" s="28"/>
      <c r="J45" s="16"/>
      <c r="K45" s="15"/>
    </row>
    <row r="46" spans="2:13" x14ac:dyDescent="0.25">
      <c r="B46" s="52" t="s">
        <v>28</v>
      </c>
      <c r="C46" s="23"/>
      <c r="D46" s="30"/>
      <c r="F46" s="15"/>
      <c r="G46" s="20"/>
      <c r="H46" s="20"/>
      <c r="I46" s="28"/>
      <c r="J46" s="16"/>
      <c r="K46" s="15"/>
    </row>
    <row r="47" spans="2:13" x14ac:dyDescent="0.25">
      <c r="B47" s="1" t="s">
        <v>7</v>
      </c>
      <c r="C47" s="20">
        <v>70400.180399999997</v>
      </c>
      <c r="D47" s="30"/>
      <c r="F47" s="15"/>
      <c r="G47" s="20">
        <f>+G42-G43-G44</f>
        <v>-394.01173123771969</v>
      </c>
      <c r="H47" s="20" t="s">
        <v>27</v>
      </c>
      <c r="I47" s="28"/>
      <c r="J47" s="16"/>
      <c r="K47" s="15"/>
    </row>
    <row r="48" spans="2:13" x14ac:dyDescent="0.25">
      <c r="B48" s="1" t="s">
        <v>28</v>
      </c>
      <c r="C48" s="20">
        <v>2521.8404000000005</v>
      </c>
      <c r="D48" s="30"/>
      <c r="F48" s="15"/>
      <c r="G48" s="20">
        <f>+C39</f>
        <v>4237.41</v>
      </c>
      <c r="H48" s="31" t="s">
        <v>29</v>
      </c>
      <c r="I48" s="21"/>
      <c r="J48" s="16"/>
      <c r="K48" s="15"/>
    </row>
    <row r="49" spans="2:11" x14ac:dyDescent="0.25">
      <c r="B49" s="1" t="s">
        <v>8</v>
      </c>
      <c r="C49" s="23">
        <v>2022.0151999999998</v>
      </c>
      <c r="D49" s="30"/>
      <c r="F49" s="15"/>
      <c r="G49" s="19">
        <f>+C40</f>
        <v>974.76</v>
      </c>
      <c r="H49" s="20" t="s">
        <v>30</v>
      </c>
      <c r="I49" s="21"/>
      <c r="J49" s="16"/>
      <c r="K49" s="15"/>
    </row>
    <row r="50" spans="2:11" x14ac:dyDescent="0.25">
      <c r="B50" s="1" t="s">
        <v>28</v>
      </c>
      <c r="C50" s="32">
        <v>36.675199999999997</v>
      </c>
      <c r="D50" s="30"/>
      <c r="F50" s="15"/>
      <c r="G50" s="20">
        <f>+C55</f>
        <v>3085.9920000000006</v>
      </c>
      <c r="H50" s="20" t="s">
        <v>31</v>
      </c>
      <c r="I50" s="21"/>
      <c r="J50" s="16"/>
      <c r="K50" s="15"/>
    </row>
    <row r="51" spans="2:11" x14ac:dyDescent="0.25">
      <c r="B51" s="1" t="s">
        <v>9</v>
      </c>
      <c r="C51" s="20">
        <v>7359.1864000000014</v>
      </c>
      <c r="D51" s="30"/>
      <c r="F51" s="15"/>
      <c r="G51" s="20">
        <f>+G48+G49-G50</f>
        <v>2126.1779999999994</v>
      </c>
      <c r="H51" s="20" t="s">
        <v>32</v>
      </c>
      <c r="I51" s="28">
        <f>+G51/G42</f>
        <v>2.4527139384046576E-2</v>
      </c>
      <c r="J51" s="16"/>
      <c r="K51" s="15"/>
    </row>
    <row r="52" spans="2:11" x14ac:dyDescent="0.25">
      <c r="B52" s="1" t="s">
        <v>28</v>
      </c>
      <c r="C52" s="20">
        <v>527.47640000000001</v>
      </c>
      <c r="D52" s="30"/>
      <c r="F52" s="15"/>
      <c r="G52" s="20">
        <f>+G47-G51</f>
        <v>-2520.1897312377191</v>
      </c>
      <c r="H52" s="20" t="s">
        <v>33</v>
      </c>
      <c r="I52" s="28">
        <f>+G52/G42</f>
        <v>-2.9072375319615963E-2</v>
      </c>
      <c r="J52" s="16"/>
      <c r="K52" s="15"/>
    </row>
    <row r="53" spans="2:11" x14ac:dyDescent="0.25">
      <c r="B53" s="1" t="s">
        <v>34</v>
      </c>
      <c r="C53" s="23">
        <f>17.14+21.15+44.39+35.21+10.93+17.99+12.9+30.36+21.92+17.64+23.38+40.6+18.92+23.5+16.61+47.3+23.85+21.5+17.71+34+40</f>
        <v>537.00000000000011</v>
      </c>
      <c r="D53" s="30"/>
      <c r="F53" s="15"/>
      <c r="G53" s="16"/>
      <c r="H53" s="17"/>
      <c r="I53" s="33"/>
      <c r="K53" s="15"/>
    </row>
    <row r="54" spans="2:11" x14ac:dyDescent="0.25">
      <c r="B54" s="25" t="s">
        <v>35</v>
      </c>
      <c r="C54" s="26">
        <f>+C47+C49+C51+C53+C45</f>
        <v>80409.462</v>
      </c>
      <c r="D54" s="34">
        <f>+C54/C38</f>
        <v>0.91969252029118798</v>
      </c>
      <c r="E54" s="35"/>
      <c r="F54" s="35"/>
      <c r="I54" s="10"/>
      <c r="K54" s="15"/>
    </row>
    <row r="55" spans="2:11" x14ac:dyDescent="0.25">
      <c r="B55" s="25" t="s">
        <v>36</v>
      </c>
      <c r="C55" s="26">
        <f>+C48+C50+C52</f>
        <v>3085.9920000000006</v>
      </c>
      <c r="D55" s="30"/>
      <c r="F55" s="35"/>
      <c r="G55" s="15"/>
      <c r="H55" s="15"/>
      <c r="I55" s="15"/>
      <c r="J55" s="15"/>
      <c r="K55" s="15"/>
    </row>
    <row r="56" spans="2:11" x14ac:dyDescent="0.25">
      <c r="B56" s="1" t="s">
        <v>37</v>
      </c>
      <c r="C56" s="23">
        <f>+C39-C55</f>
        <v>1151.4179999999992</v>
      </c>
      <c r="D56" s="30"/>
      <c r="F56" s="35"/>
      <c r="G56" s="15"/>
      <c r="H56" s="15"/>
      <c r="I56" s="15"/>
      <c r="J56" s="15"/>
      <c r="K56" s="15"/>
    </row>
    <row r="57" spans="2:11" x14ac:dyDescent="0.25">
      <c r="B57" s="25" t="s">
        <v>38</v>
      </c>
      <c r="C57" s="26"/>
      <c r="D57" s="30"/>
      <c r="E57" s="36"/>
      <c r="F57" s="35"/>
      <c r="G57" s="15"/>
      <c r="H57" s="15"/>
      <c r="I57" s="15"/>
      <c r="J57" s="15"/>
      <c r="K57" s="15"/>
    </row>
    <row r="58" spans="2:11" x14ac:dyDescent="0.25">
      <c r="B58" s="1" t="s">
        <v>39</v>
      </c>
      <c r="C58" s="13">
        <f>1120+1280</f>
        <v>2400</v>
      </c>
      <c r="D58" s="34">
        <f>+(C58+C59+C60)/(C38+C41)</f>
        <v>4.2426322361837299E-2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40</v>
      </c>
      <c r="C59" s="13">
        <f>19.72+25.42</f>
        <v>45.14</v>
      </c>
      <c r="D59" s="30"/>
      <c r="F59" s="35"/>
      <c r="G59" s="15"/>
      <c r="H59" s="15"/>
      <c r="I59" s="15"/>
      <c r="J59" s="15"/>
      <c r="K59" s="15"/>
    </row>
    <row r="60" spans="2:11" x14ac:dyDescent="0.25">
      <c r="B60" s="1" t="s">
        <v>41</v>
      </c>
      <c r="C60" s="13">
        <f>543.69+151.91+3.88+399.28+124.06+9.84</f>
        <v>1232.6599999999999</v>
      </c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42</v>
      </c>
      <c r="C61" s="13">
        <v>582</v>
      </c>
      <c r="D61" s="34">
        <f>+C61/(C38+C41)</f>
        <v>6.7138288146689085E-3</v>
      </c>
      <c r="E61" s="36"/>
      <c r="F61" s="35"/>
      <c r="G61" s="15"/>
      <c r="H61" s="15"/>
      <c r="I61" s="15"/>
      <c r="J61" s="15"/>
      <c r="K61" s="15"/>
    </row>
    <row r="62" spans="2:11" x14ac:dyDescent="0.25">
      <c r="B62" s="1"/>
      <c r="C62" s="13"/>
      <c r="D62" s="30"/>
      <c r="F62" s="35"/>
      <c r="G62" s="15"/>
      <c r="H62" s="15"/>
      <c r="I62" s="15"/>
      <c r="J62" s="15"/>
      <c r="K62" s="15"/>
    </row>
    <row r="63" spans="2:11" x14ac:dyDescent="0.25">
      <c r="B63" s="1" t="s">
        <v>74</v>
      </c>
      <c r="C63" s="13">
        <f>53.41+29.25+19.11+59.42+30.35+19.83</f>
        <v>211.37</v>
      </c>
      <c r="D63" s="30"/>
      <c r="F63" s="35"/>
      <c r="G63" s="15"/>
      <c r="H63" s="15"/>
      <c r="I63" s="15"/>
      <c r="J63" s="15"/>
      <c r="K63" s="15"/>
    </row>
    <row r="64" spans="2:11" x14ac:dyDescent="0.25">
      <c r="B64" s="1" t="s">
        <v>43</v>
      </c>
      <c r="C64" s="13"/>
      <c r="D64" s="30"/>
      <c r="F64" s="35"/>
      <c r="G64" s="15"/>
      <c r="H64" s="15"/>
      <c r="I64" s="15"/>
      <c r="J64" s="15"/>
      <c r="K64" s="15"/>
    </row>
    <row r="65" spans="2:11" x14ac:dyDescent="0.25">
      <c r="B65" s="37" t="s">
        <v>44</v>
      </c>
      <c r="C65" s="13">
        <f>425.6/5.09</f>
        <v>83.614931237721024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45</v>
      </c>
      <c r="C66" s="13">
        <v>177.45999999999913</v>
      </c>
      <c r="D66" s="30"/>
      <c r="F66" s="15"/>
      <c r="G66" s="15"/>
      <c r="H66" s="15"/>
      <c r="I66" s="15"/>
      <c r="J66" s="15"/>
      <c r="K66" s="15"/>
    </row>
    <row r="67" spans="2:11" x14ac:dyDescent="0.25">
      <c r="B67" s="37" t="s">
        <v>46</v>
      </c>
      <c r="C67" s="13">
        <v>1022.3748000000002</v>
      </c>
      <c r="D67" s="30"/>
      <c r="F67" s="15"/>
      <c r="G67" s="15"/>
      <c r="H67" s="15"/>
      <c r="I67" s="15"/>
      <c r="J67" s="15"/>
      <c r="K67" s="15"/>
    </row>
    <row r="68" spans="2:11" x14ac:dyDescent="0.25">
      <c r="B68" s="37" t="s">
        <v>47</v>
      </c>
      <c r="C68" s="13">
        <v>916.68</v>
      </c>
      <c r="D68" s="30"/>
      <c r="F68" s="15"/>
      <c r="G68" s="15"/>
      <c r="H68" s="15"/>
      <c r="I68" s="15"/>
    </row>
    <row r="69" spans="2:11" x14ac:dyDescent="0.25">
      <c r="B69" s="25" t="s">
        <v>48</v>
      </c>
      <c r="C69" s="26">
        <f>SUM(C58:C68)</f>
        <v>6671.2997312377202</v>
      </c>
      <c r="D69" s="34">
        <f>+C69/C43</f>
        <v>7.259388610048649E-2</v>
      </c>
      <c r="F69" s="38"/>
      <c r="G69" s="39"/>
      <c r="H69" s="15"/>
      <c r="I69" s="15"/>
    </row>
    <row r="70" spans="2:11" x14ac:dyDescent="0.25">
      <c r="C70" s="15"/>
      <c r="D70" s="40"/>
      <c r="F70" s="15"/>
      <c r="G70" s="15"/>
      <c r="H70" s="15"/>
      <c r="I70" s="15"/>
    </row>
    <row r="71" spans="2:11" x14ac:dyDescent="0.25">
      <c r="B71" s="1" t="s">
        <v>49</v>
      </c>
      <c r="C71" s="41">
        <f>+C38+C41-C54-C69-(C39+C40-C55)</f>
        <v>-2520.1897312377191</v>
      </c>
      <c r="D71" s="30"/>
      <c r="E71" s="35"/>
      <c r="F71" s="35"/>
      <c r="G71" s="15"/>
      <c r="H71" s="15"/>
      <c r="I71" s="15"/>
    </row>
    <row r="72" spans="2:11" x14ac:dyDescent="0.25">
      <c r="D72" s="42"/>
      <c r="F72" s="43"/>
      <c r="G72" s="15"/>
      <c r="H72" s="15"/>
      <c r="I72" s="15"/>
    </row>
    <row r="73" spans="2:11" x14ac:dyDescent="0.25">
      <c r="B73" s="1" t="s">
        <v>50</v>
      </c>
      <c r="C73" s="1" t="s">
        <v>51</v>
      </c>
      <c r="D73" s="1" t="s">
        <v>52</v>
      </c>
      <c r="E73" s="1" t="s">
        <v>53</v>
      </c>
      <c r="F73" s="23" t="s">
        <v>54</v>
      </c>
      <c r="G73" s="15"/>
      <c r="H73" s="15"/>
      <c r="I73" s="15"/>
    </row>
    <row r="74" spans="2:11" x14ac:dyDescent="0.25">
      <c r="B74" s="1" t="s">
        <v>55</v>
      </c>
      <c r="C74" s="23">
        <v>7129.36</v>
      </c>
      <c r="D74" s="44">
        <v>7129.36</v>
      </c>
      <c r="E74" s="23">
        <f>+C59</f>
        <v>45.14</v>
      </c>
      <c r="F74" s="23">
        <f>+D74-E74</f>
        <v>7084.2199999999993</v>
      </c>
      <c r="G74" s="15"/>
      <c r="H74" s="15"/>
      <c r="I74" s="15"/>
    </row>
    <row r="75" spans="2:11" x14ac:dyDescent="0.25">
      <c r="B75" s="1" t="s">
        <v>56</v>
      </c>
      <c r="C75" s="23">
        <v>32492</v>
      </c>
      <c r="D75" s="44">
        <v>32492</v>
      </c>
      <c r="E75" s="23">
        <f>+C58+C61</f>
        <v>2982</v>
      </c>
      <c r="F75" s="23">
        <f t="shared" ref="F75:F83" si="0">+D75-E75</f>
        <v>29510</v>
      </c>
      <c r="G75" s="15"/>
      <c r="H75" s="15">
        <f>C75*3%</f>
        <v>974.76</v>
      </c>
      <c r="I75" s="15"/>
    </row>
    <row r="76" spans="2:11" x14ac:dyDescent="0.25">
      <c r="B76" s="1" t="s">
        <v>57</v>
      </c>
      <c r="C76" s="23">
        <v>70</v>
      </c>
      <c r="D76" s="44">
        <v>70</v>
      </c>
      <c r="E76" s="23">
        <v>0</v>
      </c>
      <c r="F76" s="23">
        <f t="shared" si="0"/>
        <v>70</v>
      </c>
      <c r="G76" s="15"/>
      <c r="I76" s="15"/>
    </row>
    <row r="77" spans="2:11" x14ac:dyDescent="0.25">
      <c r="B77" s="1" t="s">
        <v>58</v>
      </c>
      <c r="C77" s="23">
        <v>178</v>
      </c>
      <c r="D77" s="44">
        <v>178</v>
      </c>
      <c r="E77" s="23">
        <v>0</v>
      </c>
      <c r="F77" s="23">
        <f t="shared" si="0"/>
        <v>178</v>
      </c>
      <c r="G77" s="15"/>
      <c r="H77" s="15"/>
      <c r="I77" s="15"/>
    </row>
    <row r="78" spans="2:11" x14ac:dyDescent="0.25">
      <c r="B78" s="1" t="s">
        <v>59</v>
      </c>
      <c r="C78" s="23">
        <v>555.9</v>
      </c>
      <c r="D78" s="44">
        <v>555.9</v>
      </c>
      <c r="E78" s="23">
        <v>0</v>
      </c>
      <c r="F78" s="23">
        <f t="shared" si="0"/>
        <v>555.9</v>
      </c>
      <c r="G78" s="15"/>
      <c r="H78" s="15"/>
      <c r="I78" s="15"/>
    </row>
    <row r="79" spans="2:11" x14ac:dyDescent="0.25">
      <c r="B79" s="1" t="s">
        <v>60</v>
      </c>
      <c r="C79" s="23">
        <v>9117.64</v>
      </c>
      <c r="D79" s="23">
        <v>8914.2728000000006</v>
      </c>
      <c r="E79" s="23">
        <f>+C62+C64+C65+C66+C67+C68+C60+C63</f>
        <v>3644.1597312377198</v>
      </c>
      <c r="F79" s="23">
        <f t="shared" si="0"/>
        <v>5270.1130687622808</v>
      </c>
      <c r="G79" s="15"/>
      <c r="H79" s="15"/>
      <c r="I79" s="15"/>
    </row>
    <row r="80" spans="2:11" x14ac:dyDescent="0.25">
      <c r="B80" s="1" t="s">
        <v>61</v>
      </c>
      <c r="C80" s="23">
        <v>12560</v>
      </c>
      <c r="D80" s="44">
        <v>12223.5136</v>
      </c>
      <c r="E80" s="23"/>
      <c r="F80" s="23">
        <f t="shared" si="0"/>
        <v>12223.5136</v>
      </c>
      <c r="G80" s="15"/>
      <c r="H80" s="15"/>
      <c r="I80" s="15"/>
    </row>
    <row r="81" spans="2:9" x14ac:dyDescent="0.25">
      <c r="B81" s="1" t="s">
        <v>72</v>
      </c>
      <c r="C81" s="23">
        <v>7916.94</v>
      </c>
      <c r="D81" s="44">
        <v>7739.5739999999996</v>
      </c>
      <c r="E81" s="23"/>
      <c r="F81" s="23">
        <f t="shared" si="0"/>
        <v>7739.5739999999996</v>
      </c>
      <c r="G81" s="15"/>
      <c r="H81" s="15"/>
      <c r="I81" s="15"/>
    </row>
    <row r="82" spans="2:9" x14ac:dyDescent="0.25">
      <c r="B82" s="1" t="s">
        <v>62</v>
      </c>
      <c r="C82" s="23">
        <v>13542.8</v>
      </c>
      <c r="D82" s="44">
        <v>13234.772800000001</v>
      </c>
      <c r="E82" s="23">
        <v>0</v>
      </c>
      <c r="F82" s="23">
        <f t="shared" si="0"/>
        <v>13234.772800000001</v>
      </c>
      <c r="G82" s="15"/>
      <c r="H82" s="15"/>
      <c r="I82" s="15"/>
    </row>
    <row r="83" spans="2:9" x14ac:dyDescent="0.25">
      <c r="B83" s="1" t="s">
        <v>63</v>
      </c>
      <c r="C83" s="23">
        <v>8336.2800000000007</v>
      </c>
      <c r="D83" s="44">
        <v>8161.692</v>
      </c>
      <c r="E83" s="23">
        <v>0</v>
      </c>
      <c r="F83" s="23">
        <f t="shared" si="0"/>
        <v>8161.692</v>
      </c>
      <c r="G83" s="15"/>
      <c r="H83" s="15"/>
      <c r="I83" s="15"/>
    </row>
    <row r="84" spans="2:9" x14ac:dyDescent="0.25">
      <c r="B84" s="1"/>
      <c r="C84" s="45">
        <f>SUM(C74:C83)</f>
        <v>91898.92</v>
      </c>
      <c r="D84" s="46">
        <f>SUM(D74:D83)</f>
        <v>90699.085200000001</v>
      </c>
      <c r="E84" s="23">
        <f>SUM(E74:E83)</f>
        <v>6671.2997312377192</v>
      </c>
      <c r="F84" s="23">
        <f>+D84-E84</f>
        <v>84027.785468762275</v>
      </c>
      <c r="G84" s="15"/>
      <c r="H84" s="15"/>
      <c r="I84" s="15"/>
    </row>
    <row r="85" spans="2:9" x14ac:dyDescent="0.25">
      <c r="B85" s="1"/>
      <c r="C85" s="1"/>
      <c r="D85" s="1"/>
      <c r="E85" s="15"/>
      <c r="F85" s="15"/>
      <c r="G85" s="15"/>
      <c r="H85" s="15"/>
      <c r="I85" s="15"/>
    </row>
    <row r="86" spans="2:9" x14ac:dyDescent="0.25">
      <c r="B86" s="1"/>
      <c r="C86" s="1" t="s">
        <v>64</v>
      </c>
      <c r="D86" s="47">
        <f>C84-C54-C55-C69-C40-C56-G51</f>
        <v>-2520.1897312377205</v>
      </c>
      <c r="E86" s="15"/>
      <c r="F86" s="15"/>
      <c r="G86">
        <v>92642.98</v>
      </c>
      <c r="H86" s="15"/>
      <c r="I86" s="15"/>
    </row>
    <row r="87" spans="2:9" x14ac:dyDescent="0.25">
      <c r="C87" s="36"/>
      <c r="D87" s="36">
        <f>C71-D86</f>
        <v>0</v>
      </c>
      <c r="F87" s="15"/>
      <c r="G87" s="26">
        <f>+C84-G86</f>
        <v>-744.05999999999767</v>
      </c>
      <c r="H87" s="36"/>
      <c r="I87" s="15"/>
    </row>
    <row r="88" spans="2:9" x14ac:dyDescent="0.25">
      <c r="D88" s="36"/>
      <c r="I88" s="15"/>
    </row>
    <row r="89" spans="2:9" x14ac:dyDescent="0.25">
      <c r="I89" s="15"/>
    </row>
    <row r="90" spans="2:9" x14ac:dyDescent="0.25">
      <c r="B90" s="15" t="s">
        <v>65</v>
      </c>
      <c r="C90" s="48" t="s">
        <v>51</v>
      </c>
      <c r="D90" s="48" t="s">
        <v>66</v>
      </c>
      <c r="E90" s="1" t="s">
        <v>67</v>
      </c>
      <c r="F90" s="48" t="s">
        <v>46</v>
      </c>
      <c r="G90" s="13" t="s">
        <v>68</v>
      </c>
    </row>
    <row r="91" spans="2:9" x14ac:dyDescent="0.25">
      <c r="B91" s="23" t="s">
        <v>60</v>
      </c>
      <c r="C91" s="23">
        <v>9117.64</v>
      </c>
      <c r="D91" s="45">
        <v>9095.75</v>
      </c>
      <c r="E91" s="45">
        <f>+C91-D91</f>
        <v>21.889999999999418</v>
      </c>
      <c r="F91" s="23">
        <f>+(D91-E91)*2%</f>
        <v>181.47720000000001</v>
      </c>
      <c r="G91" s="23">
        <f>+D91-F91</f>
        <v>8914.2728000000006</v>
      </c>
    </row>
    <row r="92" spans="2:9" x14ac:dyDescent="0.25">
      <c r="B92" s="23" t="s">
        <v>61</v>
      </c>
      <c r="C92" s="23">
        <v>12560</v>
      </c>
      <c r="D92" s="45">
        <v>12471.16</v>
      </c>
      <c r="E92" s="45">
        <f t="shared" ref="E92:E95" si="1">+C92-D92</f>
        <v>88.840000000000146</v>
      </c>
      <c r="F92" s="23">
        <f t="shared" ref="F92:F95" si="2">+(D92-E92)*2%</f>
        <v>247.6464</v>
      </c>
      <c r="G92" s="23">
        <f t="shared" ref="G92:G95" si="3">+D92-F92</f>
        <v>12223.5136</v>
      </c>
    </row>
    <row r="93" spans="2:9" x14ac:dyDescent="0.25">
      <c r="B93" s="23" t="s">
        <v>72</v>
      </c>
      <c r="C93" s="23">
        <v>7916.94</v>
      </c>
      <c r="D93" s="45">
        <v>7897.12</v>
      </c>
      <c r="E93" s="45">
        <f t="shared" si="1"/>
        <v>19.819999999999709</v>
      </c>
      <c r="F93" s="23">
        <f t="shared" si="2"/>
        <v>157.54600000000002</v>
      </c>
      <c r="G93" s="23">
        <f t="shared" si="3"/>
        <v>7739.5739999999996</v>
      </c>
    </row>
    <row r="94" spans="2:9" x14ac:dyDescent="0.25">
      <c r="B94" s="23" t="s">
        <v>62</v>
      </c>
      <c r="C94" s="23">
        <v>13542.8</v>
      </c>
      <c r="D94" s="45">
        <v>13504.08</v>
      </c>
      <c r="E94" s="45">
        <f t="shared" si="1"/>
        <v>38.719999999999345</v>
      </c>
      <c r="F94" s="23">
        <f t="shared" si="2"/>
        <v>269.30720000000002</v>
      </c>
      <c r="G94" s="23">
        <f t="shared" si="3"/>
        <v>13234.772800000001</v>
      </c>
    </row>
    <row r="95" spans="2:9" x14ac:dyDescent="0.25">
      <c r="B95" s="23" t="s">
        <v>63</v>
      </c>
      <c r="C95" s="23">
        <v>8336.2800000000007</v>
      </c>
      <c r="D95" s="23">
        <v>8328.09</v>
      </c>
      <c r="E95" s="45">
        <f t="shared" si="1"/>
        <v>8.1900000000005093</v>
      </c>
      <c r="F95" s="23">
        <f t="shared" si="2"/>
        <v>166.398</v>
      </c>
      <c r="G95" s="23">
        <f t="shared" si="3"/>
        <v>8161.692</v>
      </c>
    </row>
    <row r="96" spans="2:9" x14ac:dyDescent="0.25">
      <c r="B96" s="1"/>
      <c r="C96" s="45">
        <f>SUM(C91:C95)</f>
        <v>51473.659999999996</v>
      </c>
      <c r="D96" s="45">
        <f>SUM(D91:D95)</f>
        <v>51296.2</v>
      </c>
      <c r="E96" s="45">
        <f>SUM(E91:E95)</f>
        <v>177.45999999999913</v>
      </c>
      <c r="F96" s="13">
        <f>SUM(F91:F95)</f>
        <v>1022.3748000000002</v>
      </c>
      <c r="G96" s="45">
        <f>SUM(G91:G95)</f>
        <v>50273.825200000007</v>
      </c>
      <c r="I96" s="36"/>
    </row>
    <row r="100" spans="2:4" x14ac:dyDescent="0.25">
      <c r="B100" t="s">
        <v>69</v>
      </c>
      <c r="C100" s="49"/>
    </row>
    <row r="101" spans="2:4" x14ac:dyDescent="0.25">
      <c r="C101" s="15"/>
    </row>
    <row r="102" spans="2:4" x14ac:dyDescent="0.25">
      <c r="C102" s="15"/>
      <c r="D102" s="36"/>
    </row>
    <row r="103" spans="2:4" x14ac:dyDescent="0.25">
      <c r="C103" s="15"/>
    </row>
    <row r="104" spans="2:4" x14ac:dyDescent="0.25">
      <c r="C104" s="15"/>
    </row>
    <row r="105" spans="2:4" x14ac:dyDescent="0.25">
      <c r="C105" s="15"/>
    </row>
  </sheetData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THECNOMAC</cp:lastModifiedBy>
  <cp:lastPrinted>2022-06-03T13:13:24Z</cp:lastPrinted>
  <dcterms:created xsi:type="dcterms:W3CDTF">2022-05-26T19:26:52Z</dcterms:created>
  <dcterms:modified xsi:type="dcterms:W3CDTF">2022-06-03T13:14:56Z</dcterms:modified>
</cp:coreProperties>
</file>