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4325" windowHeight="12705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44525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4" i="1" l="1"/>
  <c r="E77" i="1" l="1"/>
  <c r="C62" i="1"/>
  <c r="C45" i="1"/>
  <c r="H76" i="1"/>
  <c r="H75" i="1"/>
  <c r="G75" i="1"/>
  <c r="F58" i="1" l="1"/>
  <c r="C58" i="1"/>
  <c r="C56" i="1"/>
  <c r="C95" i="1" l="1"/>
  <c r="D95" i="1"/>
  <c r="E95" i="1"/>
  <c r="F95" i="1"/>
  <c r="G95" i="1"/>
  <c r="C57" i="1" l="1"/>
  <c r="E93" i="1" l="1"/>
  <c r="F93" i="1" s="1"/>
  <c r="G93" i="1" s="1"/>
  <c r="E92" i="1"/>
  <c r="F92" i="1" s="1"/>
  <c r="G92" i="1" s="1"/>
  <c r="E91" i="1"/>
  <c r="F91" i="1" s="1"/>
  <c r="G91" i="1" s="1"/>
  <c r="E90" i="1"/>
  <c r="F90" i="1" s="1"/>
  <c r="G90" i="1" s="1"/>
  <c r="E89" i="1"/>
  <c r="F89" i="1" s="1"/>
  <c r="C82" i="1"/>
  <c r="F81" i="1"/>
  <c r="F80" i="1"/>
  <c r="F79" i="1"/>
  <c r="F78" i="1"/>
  <c r="F76" i="1"/>
  <c r="F75" i="1"/>
  <c r="F74" i="1"/>
  <c r="E73" i="1"/>
  <c r="F73" i="1" s="1"/>
  <c r="E72" i="1"/>
  <c r="D82" i="1"/>
  <c r="C67" i="1"/>
  <c r="D59" i="1"/>
  <c r="D56" i="1"/>
  <c r="C53" i="1"/>
  <c r="C54" i="1" s="1"/>
  <c r="C52" i="1"/>
  <c r="G43" i="1" s="1"/>
  <c r="G47" i="1"/>
  <c r="G46" i="1"/>
  <c r="C43" i="1"/>
  <c r="G84" i="1" s="1"/>
  <c r="G40" i="1"/>
  <c r="G39" i="1"/>
  <c r="H81" i="1" l="1"/>
  <c r="C69" i="1"/>
  <c r="G42" i="1"/>
  <c r="I43" i="1" s="1"/>
  <c r="D67" i="1"/>
  <c r="G44" i="1"/>
  <c r="F94" i="1"/>
  <c r="G89" i="1"/>
  <c r="G94" i="1" s="1"/>
  <c r="F72" i="1"/>
  <c r="F77" i="1"/>
  <c r="E94" i="1"/>
  <c r="G48" i="1"/>
  <c r="G49" i="1" s="1"/>
  <c r="D52" i="1"/>
  <c r="I44" i="1" l="1"/>
  <c r="I49" i="1"/>
  <c r="E82" i="1"/>
  <c r="F82" i="1" s="1"/>
  <c r="D85" i="1" s="1"/>
  <c r="G45" i="1"/>
  <c r="G50" i="1" s="1"/>
  <c r="I50" i="1" s="1"/>
</calcChain>
</file>

<file path=xl/comments1.xml><?xml version="1.0" encoding="utf-8"?>
<comments xmlns="http://schemas.openxmlformats.org/spreadsheetml/2006/main">
  <authors>
    <author>Autor</author>
  </authors>
  <commentList>
    <comment ref="B41" authorId="0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9" authorId="0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<sst xmlns="http://schemas.openxmlformats.org/spreadsheetml/2006/main" count="89" uniqueCount="77">
  <si>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</si>
  <si>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</si>
  <si>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</si>
  <si>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</si>
  <si>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</si>
  <si>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</si>
  <si>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</si>
  <si>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</si>
  <si>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</si>
  <si>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</si>
  <si>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</si>
  <si>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</si>
  <si>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</si>
  <si>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</si>
  <si>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</si>
  <si>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</si>
  <si>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</si>
  <si>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</si>
  <si>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</si>
  <si>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</si>
  <si>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</si>
  <si>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</si>
  <si>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</si>
  <si>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</si>
  <si>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</si>
  <si>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</si>
  <si>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</si>
  <si>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</si>
  <si>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</si>
  <si>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</si>
  <si>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</si>
  <si>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</si>
  <si>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</si>
  <si>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</si>
  <si>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</si>
  <si>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</si>
  <si>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TOTAL IVA</t>
  </si>
  <si>
    <t>IVA POR DECLARAR</t>
  </si>
  <si>
    <t>GASTOS</t>
  </si>
  <si>
    <t>BONIFICAC $</t>
  </si>
  <si>
    <t>BONIFICAC $ (BS)</t>
  </si>
  <si>
    <t>NOMINA</t>
  </si>
  <si>
    <t>ALQUILER (8/4/2022)</t>
  </si>
  <si>
    <t>CORPOELEC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</si>
  <si>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</si>
  <si>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</si>
  <si>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</si>
  <si>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</si>
  <si>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</si>
  <si>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</si>
  <si>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</si>
  <si>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</si>
  <si>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</si>
  <si>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</si>
  <si>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</si>
  <si>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</si>
  <si>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</si>
  <si>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</si>
  <si>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</si>
  <si>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BANCRECER EXP</t>
  </si>
  <si>
    <t>BANCRECER MODELO</t>
  </si>
  <si>
    <t>BIOPAGO</t>
  </si>
  <si>
    <t>PROV HOYADA</t>
  </si>
  <si>
    <t>PROV EXPRESS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</si>
  <si>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</si>
  <si>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</si>
  <si>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</si>
  <si>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</si>
  <si>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</si>
  <si>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</si>
  <si>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MES MAYO</t>
  </si>
  <si>
    <t>AUTOMERCADO EXPRESS LAGUNETICA</t>
  </si>
  <si>
    <t>PAGO MOVIL EXPRESS</t>
  </si>
  <si>
    <t>FINALIZACION DE CONTRATI</t>
  </si>
  <si>
    <t>HIDROCAPITAL</t>
  </si>
  <si>
    <t>HOYADA</t>
  </si>
  <si>
    <t>ALCALDIA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</si>
</sst>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43" fontId="0" fillId="4" borderId="2" xfId="1" applyFont="1" applyFill="1" applyBorder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704.430616550926" createdVersion="6" refreshedVersion="6" minRefreshableVersion="3" recordCount="426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3"/>
  <sheetViews>
    <sheetView tabSelected="1" topLeftCell="B33" workbookViewId="0">
      <selection activeCell="D85" sqref="D85"/>
    </sheetView>
  </sheetViews>
  <sheetFormatPr baseColWidth="10" defaultRowHeight="15" x14ac:dyDescent="0.25"/>
  <cols>
    <col min="1" max="1" width="31.140625" customWidth="1"/>
    <col min="2" max="2" width="37.28515625" bestFit="1" customWidth="1"/>
    <col min="3" max="3" width="18.28515625" bestFit="1" customWidth="1"/>
    <col min="4" max="4" width="16.710937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50" t="s">
        <v>0</v>
      </c>
      <c r="B1" t="s">
        <v>71</v>
      </c>
    </row>
    <row r="2" spans="1:3" x14ac:dyDescent="0.25">
      <c r="A2" s="50" t="s">
        <v>1</v>
      </c>
      <c r="B2" t="s">
        <v>2</v>
      </c>
    </row>
    <row r="4" spans="1:3" x14ac:dyDescent="0.25">
      <c r="B4" s="50" t="s">
        <v>3</v>
      </c>
    </row>
    <row r="5" spans="1:3" x14ac:dyDescent="0.25">
      <c r="A5" s="51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60464.66</v>
      </c>
      <c r="C6" s="3">
        <v>1782.2907999999998</v>
      </c>
    </row>
    <row r="7" spans="1:3" x14ac:dyDescent="0.25">
      <c r="A7" t="s">
        <v>8</v>
      </c>
      <c r="B7" s="4">
        <v>189.75</v>
      </c>
      <c r="C7" s="4">
        <v>4.6159999999999988</v>
      </c>
    </row>
    <row r="8" spans="1:3" x14ac:dyDescent="0.25">
      <c r="A8" s="5" t="s">
        <v>9</v>
      </c>
      <c r="B8" s="3">
        <v>7748.27</v>
      </c>
      <c r="C8" s="3">
        <v>379.08160000000004</v>
      </c>
    </row>
    <row r="9" spans="1:3" x14ac:dyDescent="0.25">
      <c r="A9" s="6" t="s">
        <v>10</v>
      </c>
      <c r="B9" s="3">
        <v>68402.680000000008</v>
      </c>
      <c r="C9" s="3">
        <v>2165.9883999999997</v>
      </c>
    </row>
    <row r="23" spans="3:3" x14ac:dyDescent="0.25">
      <c r="C23" s="7"/>
    </row>
    <row r="24" spans="3:3" x14ac:dyDescent="0.25">
      <c r="C24" s="8"/>
    </row>
    <row r="25" spans="3:3" x14ac:dyDescent="0.25">
      <c r="C25" s="7"/>
    </row>
    <row r="26" spans="3:3" x14ac:dyDescent="0.25">
      <c r="C26" s="7"/>
    </row>
    <row r="35" spans="2:13" x14ac:dyDescent="0.25">
      <c r="B35" s="9" t="s">
        <v>70</v>
      </c>
      <c r="C35" s="9"/>
      <c r="D35" s="9"/>
      <c r="E35" s="9"/>
      <c r="F35" s="9"/>
    </row>
    <row r="36" spans="2:13" x14ac:dyDescent="0.25">
      <c r="B36" s="9" t="s">
        <v>75</v>
      </c>
      <c r="C36" s="11"/>
      <c r="D36" s="9"/>
      <c r="E36" s="9"/>
      <c r="F36" s="9"/>
    </row>
    <row r="37" spans="2:13" x14ac:dyDescent="0.25">
      <c r="B37" s="9"/>
      <c r="C37" s="11" t="s">
        <v>11</v>
      </c>
      <c r="D37" s="12" t="s">
        <v>12</v>
      </c>
      <c r="E37" s="9"/>
      <c r="F37" s="9"/>
    </row>
    <row r="38" spans="2:13" x14ac:dyDescent="0.25">
      <c r="B38" s="1" t="s">
        <v>13</v>
      </c>
      <c r="C38" s="13">
        <v>56486.46</v>
      </c>
      <c r="D38" s="14"/>
      <c r="F38" s="15"/>
      <c r="G38" s="16" t="s">
        <v>14</v>
      </c>
      <c r="H38" s="17" t="s">
        <v>15</v>
      </c>
      <c r="I38" s="18" t="s">
        <v>12</v>
      </c>
      <c r="J38" s="16"/>
      <c r="K38" s="15"/>
    </row>
    <row r="39" spans="2:13" x14ac:dyDescent="0.25">
      <c r="B39" s="1" t="s">
        <v>16</v>
      </c>
      <c r="C39" s="13">
        <v>1616.67</v>
      </c>
      <c r="D39" s="14"/>
      <c r="F39" s="15"/>
      <c r="G39" s="19">
        <f>+C38</f>
        <v>56486.46</v>
      </c>
      <c r="H39" s="20" t="s">
        <v>17</v>
      </c>
      <c r="I39" s="21"/>
      <c r="J39" s="16"/>
      <c r="K39" s="15"/>
      <c r="L39" s="15"/>
      <c r="M39" s="15"/>
    </row>
    <row r="40" spans="2:13" x14ac:dyDescent="0.25">
      <c r="B40" s="1" t="s">
        <v>18</v>
      </c>
      <c r="C40" s="13">
        <v>417.84815533980691</v>
      </c>
      <c r="D40" s="14"/>
      <c r="F40" s="15"/>
      <c r="G40" s="20">
        <f>+C41</f>
        <v>-350.25815533981222</v>
      </c>
      <c r="H40" s="22" t="s">
        <v>19</v>
      </c>
      <c r="I40" s="21"/>
      <c r="J40" s="16"/>
      <c r="K40" s="15"/>
    </row>
    <row r="41" spans="2:13" x14ac:dyDescent="0.25">
      <c r="B41" s="1" t="s">
        <v>20</v>
      </c>
      <c r="C41" s="23">
        <v>-350.25815533981222</v>
      </c>
      <c r="D41" s="14"/>
      <c r="F41" s="15"/>
      <c r="G41" s="20"/>
      <c r="H41" s="22" t="s">
        <v>21</v>
      </c>
      <c r="I41" s="21"/>
      <c r="J41" s="16"/>
      <c r="K41" s="15"/>
    </row>
    <row r="42" spans="2:13" x14ac:dyDescent="0.25">
      <c r="B42" s="1" t="s">
        <v>22</v>
      </c>
      <c r="C42" s="13"/>
      <c r="D42" s="14"/>
      <c r="F42" s="15"/>
      <c r="G42" s="19">
        <f>+G39+G40-G41</f>
        <v>56136.201844660187</v>
      </c>
      <c r="H42" s="22" t="s">
        <v>23</v>
      </c>
      <c r="I42" s="24">
        <v>1</v>
      </c>
      <c r="J42" s="16"/>
      <c r="K42" s="15"/>
    </row>
    <row r="43" spans="2:13" x14ac:dyDescent="0.25">
      <c r="B43" s="25" t="s">
        <v>24</v>
      </c>
      <c r="C43" s="26">
        <f>SUM(C38:C42)</f>
        <v>58170.719999999994</v>
      </c>
      <c r="D43" s="27"/>
      <c r="F43" s="15"/>
      <c r="G43" s="20">
        <f>+C52</f>
        <v>51032.674800000001</v>
      </c>
      <c r="H43" s="20" t="s">
        <v>25</v>
      </c>
      <c r="I43" s="28">
        <f>+G43/G42</f>
        <v>0.90908670560251581</v>
      </c>
      <c r="J43" s="16"/>
      <c r="K43" s="15"/>
    </row>
    <row r="44" spans="2:13" x14ac:dyDescent="0.25">
      <c r="B44" s="29" t="s">
        <v>25</v>
      </c>
      <c r="C44" s="23"/>
      <c r="D44" s="30"/>
      <c r="F44" s="15"/>
      <c r="G44" s="20">
        <f>+C67</f>
        <v>7010.8960000000034</v>
      </c>
      <c r="H44" s="20" t="s">
        <v>26</v>
      </c>
      <c r="I44" s="28">
        <f>+G44/G42</f>
        <v>0.12489081501097134</v>
      </c>
      <c r="J44" s="16"/>
      <c r="K44" s="15"/>
    </row>
    <row r="45" spans="2:13" x14ac:dyDescent="0.25">
      <c r="B45" s="1" t="s">
        <v>7</v>
      </c>
      <c r="C45" s="20">
        <f>41766.442+59.13</f>
        <v>41825.572</v>
      </c>
      <c r="D45" s="30"/>
      <c r="F45" s="15"/>
      <c r="G45" s="20">
        <f>+G42-G43-G44</f>
        <v>-1907.3689553398171</v>
      </c>
      <c r="H45" s="20" t="s">
        <v>27</v>
      </c>
      <c r="I45" s="28"/>
      <c r="J45" s="16"/>
      <c r="K45" s="15"/>
    </row>
    <row r="46" spans="2:13" x14ac:dyDescent="0.25">
      <c r="B46" s="1" t="s">
        <v>28</v>
      </c>
      <c r="C46" s="20">
        <v>726.91200000000003</v>
      </c>
      <c r="D46" s="30"/>
      <c r="F46" s="15"/>
      <c r="G46" s="20">
        <f>+C39</f>
        <v>1616.67</v>
      </c>
      <c r="H46" s="31" t="s">
        <v>29</v>
      </c>
      <c r="I46" s="21"/>
      <c r="J46" s="16"/>
      <c r="K46" s="15"/>
    </row>
    <row r="47" spans="2:13" x14ac:dyDescent="0.25">
      <c r="B47" s="1"/>
      <c r="C47" s="4"/>
      <c r="D47" s="30"/>
      <c r="F47" s="15"/>
      <c r="G47" s="19">
        <f>+C40</f>
        <v>417.84815533980691</v>
      </c>
      <c r="H47" s="20" t="s">
        <v>30</v>
      </c>
      <c r="I47" s="21"/>
      <c r="J47" s="16"/>
      <c r="K47" s="15"/>
    </row>
    <row r="48" spans="2:13" x14ac:dyDescent="0.25">
      <c r="B48" s="1"/>
      <c r="C48" s="32"/>
      <c r="D48" s="30"/>
      <c r="F48" s="15"/>
      <c r="G48" s="20">
        <f>+C53</f>
        <v>1017.9328</v>
      </c>
      <c r="H48" s="20" t="s">
        <v>31</v>
      </c>
      <c r="I48" s="21"/>
      <c r="J48" s="16"/>
      <c r="K48" s="15"/>
    </row>
    <row r="49" spans="2:11" x14ac:dyDescent="0.25">
      <c r="B49" s="1" t="s">
        <v>9</v>
      </c>
      <c r="C49" s="3">
        <v>7460.2832000000008</v>
      </c>
      <c r="D49" s="30"/>
      <c r="F49" s="15"/>
      <c r="G49" s="20">
        <f>+G46+G47-G48</f>
        <v>1016.5853553398069</v>
      </c>
      <c r="H49" s="20" t="s">
        <v>32</v>
      </c>
      <c r="I49" s="28">
        <f>+G49/G42</f>
        <v>1.81092650007369E-2</v>
      </c>
      <c r="J49" s="16"/>
      <c r="K49" s="15"/>
    </row>
    <row r="50" spans="2:11" x14ac:dyDescent="0.25">
      <c r="B50" s="1" t="s">
        <v>28</v>
      </c>
      <c r="C50" s="3">
        <v>291.02080000000007</v>
      </c>
      <c r="D50" s="30"/>
      <c r="F50" s="15"/>
      <c r="G50" s="20">
        <f>+G45-G49</f>
        <v>-2923.9543106796241</v>
      </c>
      <c r="H50" s="20" t="s">
        <v>33</v>
      </c>
      <c r="I50" s="28">
        <f>+G50/G42</f>
        <v>-5.2086785614224057E-2</v>
      </c>
      <c r="J50" s="16"/>
      <c r="K50" s="15"/>
    </row>
    <row r="51" spans="2:11" x14ac:dyDescent="0.25">
      <c r="B51" s="1" t="s">
        <v>34</v>
      </c>
      <c r="C51" s="23">
        <v>1746.8195999999998</v>
      </c>
      <c r="D51" s="30"/>
      <c r="F51" s="15"/>
      <c r="G51" s="16"/>
      <c r="H51" s="17"/>
      <c r="I51" s="33"/>
      <c r="K51" s="15"/>
    </row>
    <row r="52" spans="2:11" x14ac:dyDescent="0.25">
      <c r="B52" s="25" t="s">
        <v>35</v>
      </c>
      <c r="C52" s="26">
        <f>+C45+C47+C49+C51</f>
        <v>51032.674800000001</v>
      </c>
      <c r="D52" s="34">
        <f>+C52/C38</f>
        <v>0.90344969042138601</v>
      </c>
      <c r="E52" s="35"/>
      <c r="F52" s="35"/>
      <c r="I52" s="10"/>
      <c r="K52" s="15"/>
    </row>
    <row r="53" spans="2:11" x14ac:dyDescent="0.25">
      <c r="B53" s="25" t="s">
        <v>36</v>
      </c>
      <c r="C53" s="26">
        <f>+C46+C48+C50</f>
        <v>1017.9328</v>
      </c>
      <c r="D53" s="30"/>
      <c r="F53" s="35"/>
      <c r="G53" s="15"/>
      <c r="H53" s="15"/>
      <c r="I53" s="15"/>
      <c r="J53" s="15"/>
      <c r="K53" s="15"/>
    </row>
    <row r="54" spans="2:11" x14ac:dyDescent="0.25">
      <c r="B54" s="1" t="s">
        <v>37</v>
      </c>
      <c r="C54" s="23">
        <f>+C39-C53</f>
        <v>598.73720000000003</v>
      </c>
      <c r="D54" s="30"/>
      <c r="F54" s="35"/>
      <c r="G54" s="15"/>
      <c r="H54" s="15"/>
      <c r="I54" s="15"/>
      <c r="J54" s="15"/>
      <c r="K54" s="15"/>
    </row>
    <row r="55" spans="2:11" x14ac:dyDescent="0.25">
      <c r="B55" s="25" t="s">
        <v>38</v>
      </c>
      <c r="C55" s="26"/>
      <c r="D55" s="30"/>
      <c r="E55" s="36"/>
      <c r="F55" s="35"/>
      <c r="G55" s="15"/>
      <c r="H55" s="15"/>
      <c r="I55" s="15"/>
      <c r="J55" s="15"/>
      <c r="K55" s="15"/>
    </row>
    <row r="56" spans="2:11" x14ac:dyDescent="0.25">
      <c r="B56" s="1" t="s">
        <v>39</v>
      </c>
      <c r="C56" s="13">
        <f>880+810</f>
        <v>1690</v>
      </c>
      <c r="D56" s="34">
        <f>+(C56+C57+C58)/(C38+C41)</f>
        <v>4.303835885950337E-2</v>
      </c>
      <c r="E56" s="35"/>
      <c r="F56" s="35"/>
      <c r="G56" s="15"/>
      <c r="H56" s="15"/>
      <c r="I56" s="15"/>
      <c r="J56" s="15"/>
      <c r="K56" s="15"/>
    </row>
    <row r="57" spans="2:11" x14ac:dyDescent="0.25">
      <c r="B57" s="1" t="s">
        <v>40</v>
      </c>
      <c r="C57" s="13">
        <f>13.81+16.95</f>
        <v>30.759999999999998</v>
      </c>
      <c r="D57" s="30"/>
      <c r="F57" s="35"/>
      <c r="G57" s="15"/>
      <c r="H57" s="15"/>
      <c r="I57" s="15"/>
      <c r="J57" s="15"/>
      <c r="K57" s="15"/>
    </row>
    <row r="58" spans="2:11" x14ac:dyDescent="0.25">
      <c r="B58" s="1" t="s">
        <v>41</v>
      </c>
      <c r="C58" s="13">
        <f>282.44+82.24+5.66+244.81+78.13+1.97</f>
        <v>695.25000000000011</v>
      </c>
      <c r="D58" s="30"/>
      <c r="F58" s="35">
        <f>C38*1%</f>
        <v>564.8646</v>
      </c>
      <c r="G58" s="15"/>
      <c r="H58" s="15"/>
      <c r="I58" s="15"/>
      <c r="J58" s="15"/>
      <c r="K58" s="15"/>
    </row>
    <row r="59" spans="2:11" x14ac:dyDescent="0.25">
      <c r="B59" s="1" t="s">
        <v>42</v>
      </c>
      <c r="C59" s="13">
        <v>581</v>
      </c>
      <c r="D59" s="34">
        <f>+C59/(C38+C41)</f>
        <v>1.0349827400288681E-2</v>
      </c>
      <c r="E59" s="36"/>
      <c r="F59" s="35"/>
      <c r="G59" s="15"/>
      <c r="H59" s="15"/>
      <c r="I59" s="15"/>
      <c r="J59" s="15"/>
      <c r="K59" s="15"/>
    </row>
    <row r="60" spans="2:11" x14ac:dyDescent="0.25">
      <c r="B60" s="1" t="s">
        <v>74</v>
      </c>
      <c r="C60" s="13"/>
      <c r="D60" s="30"/>
      <c r="F60" s="35"/>
      <c r="G60" s="15"/>
      <c r="H60" s="15"/>
      <c r="I60" s="15"/>
      <c r="J60" s="15"/>
      <c r="K60" s="15"/>
    </row>
    <row r="61" spans="2:11" x14ac:dyDescent="0.25">
      <c r="B61" s="1" t="s">
        <v>76</v>
      </c>
      <c r="C61" s="13">
        <v>1305.6300000000001</v>
      </c>
      <c r="D61" s="30"/>
      <c r="F61" s="35"/>
      <c r="G61" s="15"/>
      <c r="H61" s="15"/>
      <c r="I61" s="15"/>
      <c r="J61" s="15"/>
      <c r="K61" s="15"/>
    </row>
    <row r="62" spans="2:11" x14ac:dyDescent="0.25">
      <c r="B62" s="1" t="s">
        <v>73</v>
      </c>
      <c r="C62" s="13">
        <f>49.77+54.34</f>
        <v>104.11000000000001</v>
      </c>
      <c r="D62" s="30"/>
      <c r="F62" s="35"/>
      <c r="G62" s="15"/>
      <c r="H62" s="15"/>
      <c r="I62" s="15"/>
      <c r="J62" s="15"/>
      <c r="K62" s="15"/>
    </row>
    <row r="63" spans="2:11" x14ac:dyDescent="0.25">
      <c r="B63" s="37" t="s">
        <v>43</v>
      </c>
      <c r="C63" s="13"/>
      <c r="D63" s="30"/>
      <c r="F63" s="15"/>
      <c r="G63" s="15"/>
      <c r="H63" s="15"/>
      <c r="I63" s="15"/>
      <c r="J63" s="15"/>
      <c r="K63" s="15"/>
    </row>
    <row r="64" spans="2:11" x14ac:dyDescent="0.25">
      <c r="B64" s="37" t="s">
        <v>44</v>
      </c>
      <c r="C64" s="13">
        <v>660.42000000000371</v>
      </c>
      <c r="D64" s="30"/>
      <c r="F64" s="15"/>
      <c r="G64" s="15"/>
      <c r="H64" s="15"/>
      <c r="I64" s="15"/>
      <c r="J64" s="15"/>
      <c r="K64" s="15"/>
    </row>
    <row r="65" spans="2:11" x14ac:dyDescent="0.25">
      <c r="B65" s="37" t="s">
        <v>45</v>
      </c>
      <c r="C65" s="13">
        <v>1378.866</v>
      </c>
      <c r="D65" s="30"/>
      <c r="F65" s="15"/>
      <c r="G65" s="15"/>
      <c r="H65" s="15"/>
      <c r="I65" s="15"/>
      <c r="J65" s="15"/>
      <c r="K65" s="15"/>
    </row>
    <row r="66" spans="2:11" x14ac:dyDescent="0.25">
      <c r="B66" s="37" t="s">
        <v>46</v>
      </c>
      <c r="C66" s="13">
        <v>564.86</v>
      </c>
      <c r="D66" s="30"/>
      <c r="F66" s="15"/>
      <c r="G66" s="15"/>
      <c r="H66" s="15"/>
      <c r="I66" s="15"/>
    </row>
    <row r="67" spans="2:11" x14ac:dyDescent="0.25">
      <c r="B67" s="25" t="s">
        <v>47</v>
      </c>
      <c r="C67" s="26">
        <f>SUM(C56:C66)</f>
        <v>7010.8960000000034</v>
      </c>
      <c r="D67" s="34">
        <f>+C67/C43</f>
        <v>0.1205227647173699</v>
      </c>
      <c r="F67" s="38"/>
      <c r="G67" s="39"/>
      <c r="H67" s="15"/>
      <c r="I67" s="15"/>
    </row>
    <row r="68" spans="2:11" x14ac:dyDescent="0.25">
      <c r="C68" s="15"/>
      <c r="D68" s="40"/>
      <c r="F68" s="15"/>
      <c r="G68" s="15"/>
      <c r="H68" s="15"/>
      <c r="I68" s="15"/>
    </row>
    <row r="69" spans="2:11" x14ac:dyDescent="0.25">
      <c r="B69" s="1" t="s">
        <v>48</v>
      </c>
      <c r="C69" s="41">
        <f>+C38+C41-C52-C67-(C39+C40-C53)</f>
        <v>-2923.9543106796241</v>
      </c>
      <c r="D69" s="30"/>
      <c r="E69" s="35"/>
      <c r="F69" s="35"/>
      <c r="G69" s="15"/>
      <c r="H69" s="15"/>
      <c r="I69" s="15"/>
    </row>
    <row r="70" spans="2:11" x14ac:dyDescent="0.25">
      <c r="D70" s="42"/>
      <c r="F70" s="43"/>
      <c r="G70" s="15"/>
      <c r="H70" s="15"/>
      <c r="I70" s="15"/>
    </row>
    <row r="71" spans="2:11" x14ac:dyDescent="0.25">
      <c r="B71" s="1" t="s">
        <v>49</v>
      </c>
      <c r="C71" s="1" t="s">
        <v>50</v>
      </c>
      <c r="D71" s="1" t="s">
        <v>51</v>
      </c>
      <c r="E71" s="1" t="s">
        <v>52</v>
      </c>
      <c r="F71" s="23" t="s">
        <v>53</v>
      </c>
      <c r="G71" s="15"/>
      <c r="H71" s="15"/>
      <c r="I71" s="15"/>
    </row>
    <row r="72" spans="2:11" x14ac:dyDescent="0.25">
      <c r="B72" s="1" t="s">
        <v>54</v>
      </c>
      <c r="C72" s="23">
        <v>8545.26</v>
      </c>
      <c r="D72" s="44">
        <v>8545.26</v>
      </c>
      <c r="E72" s="23">
        <f>+C57</f>
        <v>30.759999999999998</v>
      </c>
      <c r="F72" s="23">
        <f>+D72-E72</f>
        <v>8514.5</v>
      </c>
      <c r="G72" s="15"/>
      <c r="H72" s="15"/>
      <c r="I72" s="15"/>
    </row>
    <row r="73" spans="2:11" x14ac:dyDescent="0.25">
      <c r="B73" s="1" t="s">
        <v>55</v>
      </c>
      <c r="C73" s="23">
        <v>13429</v>
      </c>
      <c r="D73" s="44">
        <v>13429</v>
      </c>
      <c r="E73" s="23">
        <f>+C56+C59</f>
        <v>2271</v>
      </c>
      <c r="F73" s="23">
        <f t="shared" ref="F73:F81" si="0">+D73-E73</f>
        <v>11158</v>
      </c>
      <c r="G73" s="15"/>
      <c r="H73" s="15"/>
      <c r="I73" s="15"/>
    </row>
    <row r="74" spans="2:11" x14ac:dyDescent="0.25">
      <c r="B74" s="1" t="s">
        <v>56</v>
      </c>
      <c r="C74" s="23">
        <v>17</v>
      </c>
      <c r="D74" s="44">
        <v>17</v>
      </c>
      <c r="E74" s="23">
        <v>0</v>
      </c>
      <c r="F74" s="23">
        <f t="shared" si="0"/>
        <v>17</v>
      </c>
      <c r="G74" s="15"/>
      <c r="I74" s="15"/>
    </row>
    <row r="75" spans="2:11" x14ac:dyDescent="0.25">
      <c r="B75" s="1" t="s">
        <v>57</v>
      </c>
      <c r="C75" s="23">
        <v>280.69</v>
      </c>
      <c r="D75" s="44">
        <v>280.69</v>
      </c>
      <c r="E75" s="23">
        <v>0</v>
      </c>
      <c r="F75" s="23">
        <f t="shared" si="0"/>
        <v>280.69</v>
      </c>
      <c r="G75" s="15">
        <f>C76+C75+C74+C73</f>
        <v>14346.119999999999</v>
      </c>
      <c r="H75" s="15">
        <f>+G75/1.03</f>
        <v>13928.271844660192</v>
      </c>
      <c r="I75" s="15"/>
    </row>
    <row r="76" spans="2:11" x14ac:dyDescent="0.25">
      <c r="B76" s="1" t="s">
        <v>58</v>
      </c>
      <c r="C76" s="23">
        <v>619.42999999999995</v>
      </c>
      <c r="D76" s="44">
        <v>619.42999999999995</v>
      </c>
      <c r="E76" s="23">
        <v>0</v>
      </c>
      <c r="F76" s="23">
        <f t="shared" si="0"/>
        <v>619.42999999999995</v>
      </c>
      <c r="G76" s="15"/>
      <c r="H76" s="15">
        <f>G75-H75</f>
        <v>417.84815533980691</v>
      </c>
      <c r="I76" s="15"/>
    </row>
    <row r="77" spans="2:11" x14ac:dyDescent="0.25">
      <c r="B77" s="1" t="s">
        <v>61</v>
      </c>
      <c r="C77" s="23">
        <v>10876.27</v>
      </c>
      <c r="D77" s="44">
        <v>10532.168600000001</v>
      </c>
      <c r="E77" s="23">
        <f>+C60+C61+C63+C64+C65+C66+C58+C62</f>
        <v>4709.1360000000041</v>
      </c>
      <c r="F77" s="23">
        <f t="shared" si="0"/>
        <v>5823.0325999999968</v>
      </c>
      <c r="G77" s="15"/>
      <c r="H77" s="15"/>
      <c r="I77" s="15"/>
    </row>
    <row r="78" spans="2:11" x14ac:dyDescent="0.25">
      <c r="B78" s="1" t="s">
        <v>62</v>
      </c>
      <c r="C78" s="23">
        <v>18944.27</v>
      </c>
      <c r="D78" s="44">
        <v>18416.747799999997</v>
      </c>
      <c r="E78" s="23">
        <v>0</v>
      </c>
      <c r="F78" s="23">
        <f t="shared" si="0"/>
        <v>18416.747799999997</v>
      </c>
      <c r="G78" s="15"/>
      <c r="H78" s="15"/>
      <c r="I78" s="15"/>
    </row>
    <row r="79" spans="2:11" x14ac:dyDescent="0.25">
      <c r="B79" s="1" t="s">
        <v>63</v>
      </c>
      <c r="C79" s="23">
        <v>5311.53</v>
      </c>
      <c r="D79" s="44">
        <v>5163.5105999999996</v>
      </c>
      <c r="E79" s="23">
        <v>0</v>
      </c>
      <c r="F79" s="23">
        <f t="shared" si="0"/>
        <v>5163.5105999999996</v>
      </c>
      <c r="G79" s="15"/>
      <c r="H79" s="15"/>
      <c r="I79" s="15"/>
    </row>
    <row r="80" spans="2:11" x14ac:dyDescent="0.25">
      <c r="B80" s="1" t="s">
        <v>72</v>
      </c>
      <c r="C80" s="23">
        <v>147.27000000000001</v>
      </c>
      <c r="D80" s="44">
        <v>34112.426999999996</v>
      </c>
      <c r="E80" s="23">
        <v>0</v>
      </c>
      <c r="F80" s="23">
        <f t="shared" si="0"/>
        <v>34112.426999999996</v>
      </c>
      <c r="G80" s="15"/>
      <c r="H80" s="15"/>
      <c r="I80" s="15"/>
    </row>
    <row r="81" spans="2:9" x14ac:dyDescent="0.25">
      <c r="B81" s="1" t="s">
        <v>63</v>
      </c>
      <c r="C81" s="23"/>
      <c r="D81" s="44"/>
      <c r="E81" s="23">
        <v>0</v>
      </c>
      <c r="F81" s="23">
        <f t="shared" si="0"/>
        <v>0</v>
      </c>
      <c r="G81" s="15"/>
      <c r="H81" s="15">
        <f>C82-C43</f>
        <v>0</v>
      </c>
      <c r="I81" s="15"/>
    </row>
    <row r="82" spans="2:9" x14ac:dyDescent="0.25">
      <c r="B82" s="1"/>
      <c r="C82" s="45">
        <f>SUM(C72:C81)</f>
        <v>58170.719999999994</v>
      </c>
      <c r="D82" s="46">
        <f>SUM(D72:D81)</f>
        <v>91116.233999999997</v>
      </c>
      <c r="E82" s="23">
        <f>SUM(E72:E81)</f>
        <v>7010.8960000000043</v>
      </c>
      <c r="F82" s="23">
        <f>+D82-E82</f>
        <v>84105.337999999989</v>
      </c>
      <c r="G82" s="15"/>
      <c r="H82" s="15"/>
      <c r="I82" s="15"/>
    </row>
    <row r="83" spans="2:9" x14ac:dyDescent="0.25">
      <c r="B83" s="1"/>
      <c r="C83" s="1"/>
      <c r="D83" s="1"/>
      <c r="E83" s="15"/>
      <c r="F83" s="15"/>
      <c r="G83" s="15"/>
      <c r="H83" s="15"/>
      <c r="I83" s="15"/>
    </row>
    <row r="84" spans="2:9" x14ac:dyDescent="0.25">
      <c r="B84" s="1"/>
      <c r="C84" s="1" t="s">
        <v>64</v>
      </c>
      <c r="D84" s="47">
        <f>C82-C52-C53-C67-C40-C54-G49</f>
        <v>-2923.9543106796245</v>
      </c>
      <c r="E84" s="15"/>
      <c r="F84" s="15"/>
      <c r="G84" s="36">
        <f>C82-C43</f>
        <v>0</v>
      </c>
      <c r="H84" s="15"/>
      <c r="I84" s="15"/>
    </row>
    <row r="85" spans="2:9" x14ac:dyDescent="0.25">
      <c r="C85" s="36"/>
      <c r="D85" s="36">
        <f>C69-D84</f>
        <v>0</v>
      </c>
      <c r="F85" s="15"/>
      <c r="H85" s="36"/>
      <c r="I85" s="15"/>
    </row>
    <row r="86" spans="2:9" x14ac:dyDescent="0.25">
      <c r="D86" s="36"/>
      <c r="I86" s="15"/>
    </row>
    <row r="87" spans="2:9" x14ac:dyDescent="0.25">
      <c r="I87" s="15"/>
    </row>
    <row r="88" spans="2:9" x14ac:dyDescent="0.25">
      <c r="B88" s="15" t="s">
        <v>65</v>
      </c>
      <c r="C88" s="48" t="s">
        <v>50</v>
      </c>
      <c r="D88" s="48" t="s">
        <v>66</v>
      </c>
      <c r="E88" s="1" t="s">
        <v>67</v>
      </c>
      <c r="F88" s="48" t="s">
        <v>45</v>
      </c>
      <c r="G88" s="13" t="s">
        <v>68</v>
      </c>
    </row>
    <row r="89" spans="2:9" x14ac:dyDescent="0.25">
      <c r="B89" s="23" t="s">
        <v>59</v>
      </c>
      <c r="C89" s="23"/>
      <c r="D89" s="45"/>
      <c r="E89" s="45">
        <f>+C89-D89</f>
        <v>0</v>
      </c>
      <c r="F89" s="23">
        <f>+(D89-E89)*2%</f>
        <v>0</v>
      </c>
      <c r="G89" s="23">
        <f>+D89-F89</f>
        <v>0</v>
      </c>
    </row>
    <row r="90" spans="2:9" x14ac:dyDescent="0.25">
      <c r="B90" s="23" t="s">
        <v>60</v>
      </c>
      <c r="C90" s="23"/>
      <c r="D90" s="45"/>
      <c r="E90" s="45">
        <f t="shared" ref="E90:E93" si="1">+C90-D90</f>
        <v>0</v>
      </c>
      <c r="F90" s="23">
        <f t="shared" ref="F90:F93" si="2">+(D90-E90)*2%</f>
        <v>0</v>
      </c>
      <c r="G90" s="23">
        <f t="shared" ref="G90:G93" si="3">+D90-F90</f>
        <v>0</v>
      </c>
    </row>
    <row r="91" spans="2:9" x14ac:dyDescent="0.25">
      <c r="B91" s="23" t="s">
        <v>61</v>
      </c>
      <c r="C91" s="23">
        <v>10876.27</v>
      </c>
      <c r="D91" s="23">
        <v>10744.42</v>
      </c>
      <c r="E91" s="45">
        <f t="shared" si="1"/>
        <v>131.85000000000036</v>
      </c>
      <c r="F91" s="23">
        <f t="shared" si="2"/>
        <v>212.25139999999999</v>
      </c>
      <c r="G91" s="23">
        <f t="shared" si="3"/>
        <v>10532.168600000001</v>
      </c>
    </row>
    <row r="92" spans="2:9" x14ac:dyDescent="0.25">
      <c r="B92" s="23" t="s">
        <v>62</v>
      </c>
      <c r="C92" s="23">
        <v>18944.27</v>
      </c>
      <c r="D92" s="23">
        <v>18789.439999999999</v>
      </c>
      <c r="E92" s="45">
        <f t="shared" si="1"/>
        <v>154.83000000000175</v>
      </c>
      <c r="F92" s="23">
        <f t="shared" si="2"/>
        <v>372.69219999999996</v>
      </c>
      <c r="G92" s="23">
        <f t="shared" si="3"/>
        <v>18416.747799999997</v>
      </c>
    </row>
    <row r="93" spans="2:9" x14ac:dyDescent="0.25">
      <c r="B93" s="23" t="s">
        <v>63</v>
      </c>
      <c r="C93" s="23">
        <v>5311.53</v>
      </c>
      <c r="D93" s="23">
        <v>5268</v>
      </c>
      <c r="E93" s="45">
        <f t="shared" si="1"/>
        <v>43.529999999999745</v>
      </c>
      <c r="F93" s="23">
        <f t="shared" si="2"/>
        <v>104.4894</v>
      </c>
      <c r="G93" s="23">
        <f t="shared" si="3"/>
        <v>5163.5105999999996</v>
      </c>
    </row>
    <row r="94" spans="2:9" x14ac:dyDescent="0.25">
      <c r="B94" s="1" t="s">
        <v>72</v>
      </c>
      <c r="C94" s="45">
        <v>147.27000000000001</v>
      </c>
      <c r="D94" s="23">
        <v>145.06</v>
      </c>
      <c r="E94" s="45">
        <f>SUM(E89:E93)</f>
        <v>330.21000000000186</v>
      </c>
      <c r="F94" s="13">
        <f>SUM(F89:F93)</f>
        <v>689.43299999999999</v>
      </c>
      <c r="G94" s="45">
        <f>SUM(G89:G93)</f>
        <v>34112.426999999996</v>
      </c>
      <c r="I94" s="36"/>
    </row>
    <row r="95" spans="2:9" x14ac:dyDescent="0.25">
      <c r="C95" s="36">
        <f>SUM(C91:C94)</f>
        <v>35279.339999999997</v>
      </c>
      <c r="D95" s="36">
        <f>SUM(D91:D94)</f>
        <v>34946.92</v>
      </c>
      <c r="E95" s="36">
        <f>SUM(E91:E94)</f>
        <v>660.42000000000371</v>
      </c>
      <c r="F95" s="36">
        <f>SUM(F91:F94)</f>
        <v>1378.866</v>
      </c>
      <c r="G95" s="36">
        <f>SUM(G91:G94)</f>
        <v>68224.853999999992</v>
      </c>
    </row>
    <row r="98" spans="2:3" x14ac:dyDescent="0.25">
      <c r="B98" t="s">
        <v>69</v>
      </c>
      <c r="C98" s="49"/>
    </row>
    <row r="99" spans="2:3" x14ac:dyDescent="0.25">
      <c r="C99" s="15"/>
    </row>
    <row r="100" spans="2:3" x14ac:dyDescent="0.25">
      <c r="C100" s="15"/>
    </row>
    <row r="101" spans="2:3" x14ac:dyDescent="0.25">
      <c r="C101" s="15"/>
    </row>
    <row r="102" spans="2:3" x14ac:dyDescent="0.25">
      <c r="C102" s="15"/>
    </row>
    <row r="103" spans="2:3" x14ac:dyDescent="0.25">
      <c r="C103" s="15"/>
    </row>
  </sheetData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NEW-PC</cp:lastModifiedBy>
  <dcterms:created xsi:type="dcterms:W3CDTF">2022-05-26T19:26:52Z</dcterms:created>
  <dcterms:modified xsi:type="dcterms:W3CDTF">2022-06-06T20:09:06Z</dcterms:modified>
</cp:coreProperties>
</file>