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"/>
    </mc:Choice>
  </mc:AlternateContent>
  <bookViews>
    <workbookView xWindow="0" yWindow="0" windowWidth="19200" windowHeight="10890" activeTab="1"/>
  </bookViews>
  <sheets>
    <sheet name="Hoja1" sheetId="1" r:id="rId1"/>
    <sheet name="relacion desc" sheetId="2" r:id="rId2"/>
    <sheet name="bruto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G356" i="2" l="1"/>
  <c r="T416" i="2"/>
  <c r="R412" i="2" l="1"/>
  <c r="R406" i="2" l="1"/>
  <c r="R407" i="2"/>
  <c r="R405" i="2"/>
  <c r="R404" i="2"/>
  <c r="R402" i="2"/>
  <c r="R403" i="2"/>
  <c r="R401" i="2"/>
  <c r="S423" i="2" l="1"/>
  <c r="Q423" i="2"/>
  <c r="T422" i="2"/>
  <c r="R422" i="2"/>
  <c r="G422" i="2"/>
  <c r="F422" i="2"/>
  <c r="T421" i="2"/>
  <c r="V421" i="2" s="1"/>
  <c r="W421" i="2" s="1"/>
  <c r="R421" i="2"/>
  <c r="G421" i="2"/>
  <c r="I421" i="2" s="1"/>
  <c r="J421" i="2" s="1"/>
  <c r="F421" i="2"/>
  <c r="T420" i="2"/>
  <c r="V420" i="2" s="1"/>
  <c r="W420" i="2" s="1"/>
  <c r="R420" i="2"/>
  <c r="G420" i="2"/>
  <c r="I420" i="2" s="1"/>
  <c r="J420" i="2" s="1"/>
  <c r="F420" i="2"/>
  <c r="T419" i="2"/>
  <c r="V419" i="2" s="1"/>
  <c r="W419" i="2" s="1"/>
  <c r="R419" i="2"/>
  <c r="G419" i="2"/>
  <c r="I419" i="2" s="1"/>
  <c r="J419" i="2" s="1"/>
  <c r="F419" i="2"/>
  <c r="T418" i="2"/>
  <c r="V418" i="2" s="1"/>
  <c r="W418" i="2" s="1"/>
  <c r="R418" i="2"/>
  <c r="G418" i="2"/>
  <c r="I418" i="2" s="1"/>
  <c r="J418" i="2" s="1"/>
  <c r="F418" i="2"/>
  <c r="T417" i="2"/>
  <c r="V417" i="2" s="1"/>
  <c r="W417" i="2" s="1"/>
  <c r="R417" i="2"/>
  <c r="G417" i="2"/>
  <c r="I417" i="2" s="1"/>
  <c r="J417" i="2" s="1"/>
  <c r="F417" i="2"/>
  <c r="V416" i="2"/>
  <c r="W416" i="2" s="1"/>
  <c r="R416" i="2"/>
  <c r="G416" i="2"/>
  <c r="I416" i="2" s="1"/>
  <c r="J416" i="2" s="1"/>
  <c r="F416" i="2"/>
  <c r="T415" i="2"/>
  <c r="V415" i="2" s="1"/>
  <c r="W415" i="2" s="1"/>
  <c r="R415" i="2"/>
  <c r="G415" i="2"/>
  <c r="I415" i="2" s="1"/>
  <c r="J415" i="2" s="1"/>
  <c r="F415" i="2"/>
  <c r="T414" i="2"/>
  <c r="V414" i="2" s="1"/>
  <c r="W414" i="2" s="1"/>
  <c r="R414" i="2"/>
  <c r="G414" i="2"/>
  <c r="I414" i="2" s="1"/>
  <c r="J414" i="2" s="1"/>
  <c r="F414" i="2"/>
  <c r="T413" i="2"/>
  <c r="V413" i="2" s="1"/>
  <c r="W413" i="2" s="1"/>
  <c r="R413" i="2"/>
  <c r="G413" i="2"/>
  <c r="I413" i="2" s="1"/>
  <c r="J413" i="2" s="1"/>
  <c r="F413" i="2"/>
  <c r="T412" i="2"/>
  <c r="V412" i="2" s="1"/>
  <c r="W412" i="2" s="1"/>
  <c r="G412" i="2"/>
  <c r="I412" i="2" s="1"/>
  <c r="J412" i="2" s="1"/>
  <c r="F412" i="2"/>
  <c r="T411" i="2"/>
  <c r="V411" i="2" s="1"/>
  <c r="W411" i="2" s="1"/>
  <c r="R411" i="2"/>
  <c r="G411" i="2"/>
  <c r="I411" i="2" s="1"/>
  <c r="J411" i="2" s="1"/>
  <c r="F411" i="2"/>
  <c r="T410" i="2"/>
  <c r="V410" i="2" s="1"/>
  <c r="W410" i="2" s="1"/>
  <c r="R410" i="2"/>
  <c r="G410" i="2"/>
  <c r="I410" i="2" s="1"/>
  <c r="J410" i="2" s="1"/>
  <c r="F410" i="2"/>
  <c r="T409" i="2"/>
  <c r="V409" i="2" s="1"/>
  <c r="W409" i="2" s="1"/>
  <c r="R409" i="2"/>
  <c r="G409" i="2"/>
  <c r="I409" i="2" s="1"/>
  <c r="J409" i="2" s="1"/>
  <c r="F409" i="2"/>
  <c r="T408" i="2"/>
  <c r="V408" i="2" s="1"/>
  <c r="W408" i="2" s="1"/>
  <c r="R408" i="2"/>
  <c r="G408" i="2"/>
  <c r="I408" i="2" s="1"/>
  <c r="J408" i="2" s="1"/>
  <c r="F408" i="2"/>
  <c r="T407" i="2"/>
  <c r="V407" i="2" s="1"/>
  <c r="W407" i="2" s="1"/>
  <c r="G407" i="2"/>
  <c r="I407" i="2" s="1"/>
  <c r="J407" i="2" s="1"/>
  <c r="F407" i="2"/>
  <c r="T406" i="2"/>
  <c r="V406" i="2" s="1"/>
  <c r="W406" i="2" s="1"/>
  <c r="G406" i="2"/>
  <c r="I406" i="2" s="1"/>
  <c r="J406" i="2" s="1"/>
  <c r="F406" i="2"/>
  <c r="T405" i="2"/>
  <c r="V405" i="2" s="1"/>
  <c r="W405" i="2" s="1"/>
  <c r="G405" i="2"/>
  <c r="I405" i="2" s="1"/>
  <c r="J405" i="2" s="1"/>
  <c r="F405" i="2"/>
  <c r="T404" i="2"/>
  <c r="V404" i="2" s="1"/>
  <c r="W404" i="2" s="1"/>
  <c r="G404" i="2"/>
  <c r="I404" i="2" s="1"/>
  <c r="J404" i="2" s="1"/>
  <c r="F404" i="2"/>
  <c r="T403" i="2"/>
  <c r="V403" i="2" s="1"/>
  <c r="W403" i="2" s="1"/>
  <c r="G403" i="2"/>
  <c r="I403" i="2" s="1"/>
  <c r="J403" i="2" s="1"/>
  <c r="F403" i="2"/>
  <c r="T402" i="2"/>
  <c r="V402" i="2" s="1"/>
  <c r="W402" i="2" s="1"/>
  <c r="I402" i="2"/>
  <c r="J402" i="2" s="1"/>
  <c r="G402" i="2"/>
  <c r="F402" i="2"/>
  <c r="T401" i="2"/>
  <c r="V401" i="2" s="1"/>
  <c r="W401" i="2" s="1"/>
  <c r="G401" i="2"/>
  <c r="I401" i="2" s="1"/>
  <c r="J401" i="2" s="1"/>
  <c r="F401" i="2"/>
  <c r="T400" i="2"/>
  <c r="V400" i="2" s="1"/>
  <c r="W400" i="2" s="1"/>
  <c r="R400" i="2"/>
  <c r="G400" i="2"/>
  <c r="I400" i="2" s="1"/>
  <c r="J400" i="2" s="1"/>
  <c r="F400" i="2"/>
  <c r="V399" i="2"/>
  <c r="W399" i="2" s="1"/>
  <c r="G399" i="2"/>
  <c r="I399" i="2" s="1"/>
  <c r="J399" i="2" s="1"/>
  <c r="F399" i="2"/>
  <c r="T398" i="2"/>
  <c r="V398" i="2" s="1"/>
  <c r="W398" i="2" s="1"/>
  <c r="G398" i="2"/>
  <c r="I398" i="2" s="1"/>
  <c r="J398" i="2" s="1"/>
  <c r="F398" i="2"/>
  <c r="T397" i="2"/>
  <c r="V397" i="2" s="1"/>
  <c r="W397" i="2" s="1"/>
  <c r="R397" i="2"/>
  <c r="G397" i="2"/>
  <c r="I397" i="2" s="1"/>
  <c r="J397" i="2" s="1"/>
  <c r="F397" i="2"/>
  <c r="T396" i="2"/>
  <c r="V396" i="2" s="1"/>
  <c r="W396" i="2" s="1"/>
  <c r="R396" i="2"/>
  <c r="I396" i="2"/>
  <c r="J396" i="2" s="1"/>
  <c r="G396" i="2"/>
  <c r="F396" i="2"/>
  <c r="T395" i="2"/>
  <c r="V395" i="2" s="1"/>
  <c r="W395" i="2" s="1"/>
  <c r="R395" i="2"/>
  <c r="G395" i="2"/>
  <c r="I395" i="2" s="1"/>
  <c r="J395" i="2" s="1"/>
  <c r="F395" i="2"/>
  <c r="T394" i="2"/>
  <c r="V394" i="2" s="1"/>
  <c r="W394" i="2" s="1"/>
  <c r="R394" i="2"/>
  <c r="I394" i="2"/>
  <c r="J394" i="2" s="1"/>
  <c r="G394" i="2"/>
  <c r="F394" i="2"/>
  <c r="T393" i="2"/>
  <c r="V393" i="2" s="1"/>
  <c r="W393" i="2" s="1"/>
  <c r="R393" i="2"/>
  <c r="G393" i="2"/>
  <c r="I393" i="2" s="1"/>
  <c r="J393" i="2" s="1"/>
  <c r="F393" i="2"/>
  <c r="T392" i="2"/>
  <c r="R392" i="2"/>
  <c r="G392" i="2"/>
  <c r="I392" i="2" s="1"/>
  <c r="F392" i="2"/>
  <c r="AB387" i="2"/>
  <c r="AA387" i="2"/>
  <c r="Q387" i="2"/>
  <c r="P387" i="2"/>
  <c r="O387" i="2"/>
  <c r="N387" i="2"/>
  <c r="B387" i="2"/>
  <c r="AG386" i="2"/>
  <c r="AE386" i="2"/>
  <c r="T386" i="2"/>
  <c r="R386" i="2"/>
  <c r="J386" i="2"/>
  <c r="G386" i="2"/>
  <c r="F386" i="2"/>
  <c r="AE385" i="2"/>
  <c r="AG385" i="2" s="1"/>
  <c r="AI385" i="2" s="1"/>
  <c r="AJ385" i="2" s="1"/>
  <c r="V385" i="2"/>
  <c r="W385" i="2" s="1"/>
  <c r="T385" i="2"/>
  <c r="R385" i="2"/>
  <c r="G385" i="2"/>
  <c r="I385" i="2" s="1"/>
  <c r="J385" i="2" s="1"/>
  <c r="F385" i="2"/>
  <c r="AE384" i="2"/>
  <c r="AG384" i="2" s="1"/>
  <c r="AI384" i="2" s="1"/>
  <c r="AJ384" i="2" s="1"/>
  <c r="V384" i="2"/>
  <c r="W384" i="2" s="1"/>
  <c r="T384" i="2"/>
  <c r="R384" i="2"/>
  <c r="I384" i="2"/>
  <c r="J384" i="2" s="1"/>
  <c r="G384" i="2"/>
  <c r="F384" i="2"/>
  <c r="AE383" i="2"/>
  <c r="AG383" i="2" s="1"/>
  <c r="AI383" i="2" s="1"/>
  <c r="AJ383" i="2" s="1"/>
  <c r="T383" i="2"/>
  <c r="V383" i="2" s="1"/>
  <c r="W383" i="2" s="1"/>
  <c r="R383" i="2"/>
  <c r="G383" i="2"/>
  <c r="I383" i="2" s="1"/>
  <c r="J383" i="2" s="1"/>
  <c r="F383" i="2"/>
  <c r="AE382" i="2"/>
  <c r="AG382" i="2" s="1"/>
  <c r="AI382" i="2" s="1"/>
  <c r="AJ382" i="2" s="1"/>
  <c r="T382" i="2"/>
  <c r="V382" i="2" s="1"/>
  <c r="W382" i="2" s="1"/>
  <c r="R382" i="2"/>
  <c r="I382" i="2"/>
  <c r="J382" i="2" s="1"/>
  <c r="G382" i="2"/>
  <c r="F382" i="2"/>
  <c r="AE381" i="2"/>
  <c r="AG381" i="2" s="1"/>
  <c r="AI381" i="2" s="1"/>
  <c r="AJ381" i="2" s="1"/>
  <c r="T381" i="2"/>
  <c r="V381" i="2" s="1"/>
  <c r="W381" i="2" s="1"/>
  <c r="R381" i="2"/>
  <c r="G381" i="2"/>
  <c r="I381" i="2" s="1"/>
  <c r="J381" i="2" s="1"/>
  <c r="F381" i="2"/>
  <c r="AG380" i="2"/>
  <c r="AI380" i="2" s="1"/>
  <c r="AJ380" i="2" s="1"/>
  <c r="AE380" i="2"/>
  <c r="T380" i="2"/>
  <c r="V380" i="2" s="1"/>
  <c r="W380" i="2" s="1"/>
  <c r="R380" i="2"/>
  <c r="G380" i="2"/>
  <c r="I380" i="2" s="1"/>
  <c r="J380" i="2" s="1"/>
  <c r="F380" i="2"/>
  <c r="AE379" i="2"/>
  <c r="AG379" i="2" s="1"/>
  <c r="AI379" i="2" s="1"/>
  <c r="AJ379" i="2" s="1"/>
  <c r="T379" i="2"/>
  <c r="V379" i="2" s="1"/>
  <c r="W379" i="2" s="1"/>
  <c r="R379" i="2"/>
  <c r="G379" i="2"/>
  <c r="I379" i="2" s="1"/>
  <c r="J379" i="2" s="1"/>
  <c r="F379" i="2"/>
  <c r="AE378" i="2"/>
  <c r="AG378" i="2" s="1"/>
  <c r="AI378" i="2" s="1"/>
  <c r="AJ378" i="2" s="1"/>
  <c r="T378" i="2"/>
  <c r="V378" i="2" s="1"/>
  <c r="W378" i="2" s="1"/>
  <c r="R378" i="2"/>
  <c r="G378" i="2"/>
  <c r="I378" i="2" s="1"/>
  <c r="J378" i="2" s="1"/>
  <c r="F378" i="2"/>
  <c r="AG377" i="2"/>
  <c r="AI377" i="2" s="1"/>
  <c r="AJ377" i="2" s="1"/>
  <c r="AE377" i="2"/>
  <c r="T377" i="2"/>
  <c r="V377" i="2" s="1"/>
  <c r="W377" i="2" s="1"/>
  <c r="R377" i="2"/>
  <c r="G377" i="2"/>
  <c r="I377" i="2" s="1"/>
  <c r="J377" i="2" s="1"/>
  <c r="F377" i="2"/>
  <c r="AG376" i="2"/>
  <c r="AI376" i="2" s="1"/>
  <c r="AJ376" i="2" s="1"/>
  <c r="AE376" i="2"/>
  <c r="T376" i="2"/>
  <c r="V376" i="2" s="1"/>
  <c r="W376" i="2" s="1"/>
  <c r="R376" i="2"/>
  <c r="G376" i="2"/>
  <c r="I376" i="2" s="1"/>
  <c r="J376" i="2" s="1"/>
  <c r="F376" i="2"/>
  <c r="AE375" i="2"/>
  <c r="AG375" i="2" s="1"/>
  <c r="AI375" i="2" s="1"/>
  <c r="AJ375" i="2" s="1"/>
  <c r="T375" i="2"/>
  <c r="V375" i="2" s="1"/>
  <c r="W375" i="2" s="1"/>
  <c r="R375" i="2"/>
  <c r="G375" i="2"/>
  <c r="I375" i="2" s="1"/>
  <c r="J375" i="2" s="1"/>
  <c r="F375" i="2"/>
  <c r="AG374" i="2"/>
  <c r="AI374" i="2" s="1"/>
  <c r="AJ374" i="2" s="1"/>
  <c r="AE374" i="2"/>
  <c r="T374" i="2"/>
  <c r="V374" i="2" s="1"/>
  <c r="W374" i="2" s="1"/>
  <c r="R374" i="2"/>
  <c r="G374" i="2"/>
  <c r="I374" i="2" s="1"/>
  <c r="J374" i="2" s="1"/>
  <c r="F374" i="2"/>
  <c r="AE373" i="2"/>
  <c r="AG373" i="2" s="1"/>
  <c r="AI373" i="2" s="1"/>
  <c r="AJ373" i="2" s="1"/>
  <c r="T373" i="2"/>
  <c r="V373" i="2" s="1"/>
  <c r="W373" i="2" s="1"/>
  <c r="R373" i="2"/>
  <c r="G373" i="2"/>
  <c r="I373" i="2" s="1"/>
  <c r="J373" i="2" s="1"/>
  <c r="F373" i="2"/>
  <c r="AE372" i="2"/>
  <c r="AG372" i="2" s="1"/>
  <c r="AI372" i="2" s="1"/>
  <c r="AJ372" i="2" s="1"/>
  <c r="T372" i="2"/>
  <c r="V372" i="2" s="1"/>
  <c r="W372" i="2" s="1"/>
  <c r="R372" i="2"/>
  <c r="G372" i="2"/>
  <c r="I372" i="2" s="1"/>
  <c r="J372" i="2" s="1"/>
  <c r="F372" i="2"/>
  <c r="AE371" i="2"/>
  <c r="AG371" i="2" s="1"/>
  <c r="AI371" i="2" s="1"/>
  <c r="AJ371" i="2" s="1"/>
  <c r="T371" i="2"/>
  <c r="V371" i="2" s="1"/>
  <c r="W371" i="2" s="1"/>
  <c r="R371" i="2"/>
  <c r="G371" i="2"/>
  <c r="I371" i="2" s="1"/>
  <c r="J371" i="2" s="1"/>
  <c r="F371" i="2"/>
  <c r="AE370" i="2"/>
  <c r="AG370" i="2" s="1"/>
  <c r="AI370" i="2" s="1"/>
  <c r="AJ370" i="2" s="1"/>
  <c r="T370" i="2"/>
  <c r="V370" i="2" s="1"/>
  <c r="W370" i="2" s="1"/>
  <c r="R370" i="2"/>
  <c r="G370" i="2"/>
  <c r="I370" i="2" s="1"/>
  <c r="J370" i="2" s="1"/>
  <c r="F370" i="2"/>
  <c r="AE369" i="2"/>
  <c r="AG369" i="2" s="1"/>
  <c r="AI369" i="2" s="1"/>
  <c r="AJ369" i="2" s="1"/>
  <c r="T369" i="2"/>
  <c r="V369" i="2" s="1"/>
  <c r="W369" i="2" s="1"/>
  <c r="R369" i="2"/>
  <c r="G369" i="2"/>
  <c r="I369" i="2" s="1"/>
  <c r="J369" i="2" s="1"/>
  <c r="F369" i="2"/>
  <c r="AE368" i="2"/>
  <c r="AG368" i="2" s="1"/>
  <c r="AI368" i="2" s="1"/>
  <c r="AJ368" i="2" s="1"/>
  <c r="T368" i="2"/>
  <c r="V368" i="2" s="1"/>
  <c r="W368" i="2" s="1"/>
  <c r="R368" i="2"/>
  <c r="G368" i="2"/>
  <c r="I368" i="2" s="1"/>
  <c r="J368" i="2" s="1"/>
  <c r="F368" i="2"/>
  <c r="AE367" i="2"/>
  <c r="AG367" i="2" s="1"/>
  <c r="AI367" i="2" s="1"/>
  <c r="AJ367" i="2" s="1"/>
  <c r="T367" i="2"/>
  <c r="V367" i="2" s="1"/>
  <c r="W367" i="2" s="1"/>
  <c r="R367" i="2"/>
  <c r="G367" i="2"/>
  <c r="I367" i="2" s="1"/>
  <c r="J367" i="2" s="1"/>
  <c r="F367" i="2"/>
  <c r="AE366" i="2"/>
  <c r="AG366" i="2" s="1"/>
  <c r="AI366" i="2" s="1"/>
  <c r="AJ366" i="2" s="1"/>
  <c r="T366" i="2"/>
  <c r="V366" i="2" s="1"/>
  <c r="W366" i="2" s="1"/>
  <c r="R366" i="2"/>
  <c r="G366" i="2"/>
  <c r="I366" i="2" s="1"/>
  <c r="J366" i="2" s="1"/>
  <c r="F366" i="2"/>
  <c r="AE365" i="2"/>
  <c r="AG365" i="2" s="1"/>
  <c r="AI365" i="2" s="1"/>
  <c r="AJ365" i="2" s="1"/>
  <c r="T365" i="2"/>
  <c r="V365" i="2" s="1"/>
  <c r="W365" i="2" s="1"/>
  <c r="R365" i="2"/>
  <c r="G365" i="2"/>
  <c r="I365" i="2" s="1"/>
  <c r="J365" i="2" s="1"/>
  <c r="F365" i="2"/>
  <c r="AE364" i="2"/>
  <c r="AG364" i="2" s="1"/>
  <c r="AI364" i="2" s="1"/>
  <c r="AJ364" i="2" s="1"/>
  <c r="T364" i="2"/>
  <c r="V364" i="2" s="1"/>
  <c r="W364" i="2" s="1"/>
  <c r="R364" i="2"/>
  <c r="G364" i="2"/>
  <c r="I364" i="2" s="1"/>
  <c r="J364" i="2" s="1"/>
  <c r="F364" i="2"/>
  <c r="AE363" i="2"/>
  <c r="AG363" i="2" s="1"/>
  <c r="AI363" i="2" s="1"/>
  <c r="AJ363" i="2" s="1"/>
  <c r="T363" i="2"/>
  <c r="V363" i="2" s="1"/>
  <c r="W363" i="2" s="1"/>
  <c r="R363" i="2"/>
  <c r="G363" i="2"/>
  <c r="I363" i="2" s="1"/>
  <c r="J363" i="2" s="1"/>
  <c r="F363" i="2"/>
  <c r="AE362" i="2"/>
  <c r="AG362" i="2" s="1"/>
  <c r="AI362" i="2" s="1"/>
  <c r="AJ362" i="2" s="1"/>
  <c r="T362" i="2"/>
  <c r="V362" i="2" s="1"/>
  <c r="W362" i="2" s="1"/>
  <c r="R362" i="2"/>
  <c r="G362" i="2"/>
  <c r="I362" i="2" s="1"/>
  <c r="J362" i="2" s="1"/>
  <c r="F362" i="2"/>
  <c r="AG361" i="2"/>
  <c r="AI361" i="2" s="1"/>
  <c r="AJ361" i="2" s="1"/>
  <c r="AE361" i="2"/>
  <c r="T361" i="2"/>
  <c r="V361" i="2" s="1"/>
  <c r="W361" i="2" s="1"/>
  <c r="R361" i="2"/>
  <c r="G361" i="2"/>
  <c r="I361" i="2" s="1"/>
  <c r="J361" i="2" s="1"/>
  <c r="F361" i="2"/>
  <c r="AE360" i="2"/>
  <c r="AG360" i="2" s="1"/>
  <c r="AI360" i="2" s="1"/>
  <c r="AJ360" i="2" s="1"/>
  <c r="T360" i="2"/>
  <c r="V360" i="2" s="1"/>
  <c r="W360" i="2" s="1"/>
  <c r="R360" i="2"/>
  <c r="G360" i="2"/>
  <c r="I360" i="2" s="1"/>
  <c r="J360" i="2" s="1"/>
  <c r="F360" i="2"/>
  <c r="AE359" i="2"/>
  <c r="AG359" i="2" s="1"/>
  <c r="AI359" i="2" s="1"/>
  <c r="AJ359" i="2" s="1"/>
  <c r="T359" i="2"/>
  <c r="V359" i="2" s="1"/>
  <c r="W359" i="2" s="1"/>
  <c r="R359" i="2"/>
  <c r="G359" i="2"/>
  <c r="I359" i="2" s="1"/>
  <c r="J359" i="2" s="1"/>
  <c r="F359" i="2"/>
  <c r="AG358" i="2"/>
  <c r="AI358" i="2" s="1"/>
  <c r="AJ358" i="2" s="1"/>
  <c r="AE358" i="2"/>
  <c r="T358" i="2"/>
  <c r="V358" i="2" s="1"/>
  <c r="W358" i="2" s="1"/>
  <c r="R358" i="2"/>
  <c r="G358" i="2"/>
  <c r="I358" i="2" s="1"/>
  <c r="J358" i="2" s="1"/>
  <c r="F358" i="2"/>
  <c r="AE357" i="2"/>
  <c r="AG357" i="2" s="1"/>
  <c r="AI357" i="2" s="1"/>
  <c r="AJ357" i="2" s="1"/>
  <c r="T357" i="2"/>
  <c r="V357" i="2" s="1"/>
  <c r="W357" i="2" s="1"/>
  <c r="R357" i="2"/>
  <c r="G357" i="2"/>
  <c r="I357" i="2" s="1"/>
  <c r="J357" i="2" s="1"/>
  <c r="F357" i="2"/>
  <c r="AG356" i="2"/>
  <c r="AI356" i="2" s="1"/>
  <c r="AE356" i="2"/>
  <c r="T356" i="2"/>
  <c r="R356" i="2"/>
  <c r="I356" i="2"/>
  <c r="F356" i="2"/>
  <c r="AJ387" i="2" l="1"/>
  <c r="I423" i="2"/>
  <c r="T423" i="2"/>
  <c r="T387" i="2"/>
  <c r="R423" i="2"/>
  <c r="V392" i="2"/>
  <c r="V423" i="2" s="1"/>
  <c r="R387" i="2"/>
  <c r="I387" i="2"/>
  <c r="J356" i="2"/>
  <c r="J387" i="2" s="1"/>
  <c r="AI387" i="2"/>
  <c r="AJ356" i="2"/>
  <c r="V356" i="2"/>
  <c r="J392" i="2"/>
  <c r="J423" i="2" s="1"/>
  <c r="W392" i="2"/>
  <c r="W423" i="2" s="1"/>
  <c r="V387" i="2" l="1"/>
  <c r="W356" i="2"/>
  <c r="W387" i="2" s="1"/>
  <c r="AL280" i="3" l="1"/>
  <c r="AJ280" i="3"/>
  <c r="AH280" i="3"/>
  <c r="AF280" i="3"/>
  <c r="BE279" i="3"/>
  <c r="AP279" i="3"/>
  <c r="AK279" i="3"/>
  <c r="AI279" i="3"/>
  <c r="AG279" i="3"/>
  <c r="AE279" i="3"/>
  <c r="AW278" i="3"/>
  <c r="AM278" i="3"/>
  <c r="Z278" i="3"/>
  <c r="S278" i="3"/>
  <c r="D278" i="3"/>
  <c r="C278" i="3"/>
  <c r="BG277" i="3"/>
  <c r="AW277" i="3"/>
  <c r="AY277" i="3" s="1"/>
  <c r="AR277" i="3"/>
  <c r="AM277" i="3"/>
  <c r="Z277" i="3"/>
  <c r="AB277" i="3" s="1"/>
  <c r="S277" i="3"/>
  <c r="U277" i="3" s="1"/>
  <c r="L277" i="3"/>
  <c r="E277" i="3"/>
  <c r="BG276" i="3"/>
  <c r="AW276" i="3"/>
  <c r="AY276" i="3" s="1"/>
  <c r="AR276" i="3"/>
  <c r="AM276" i="3"/>
  <c r="Z276" i="3"/>
  <c r="AB276" i="3" s="1"/>
  <c r="U276" i="3"/>
  <c r="S276" i="3"/>
  <c r="N276" i="3"/>
  <c r="L276" i="3"/>
  <c r="G276" i="3"/>
  <c r="E276" i="3"/>
  <c r="BG275" i="3"/>
  <c r="AW275" i="3"/>
  <c r="AY275" i="3" s="1"/>
  <c r="AR275" i="3"/>
  <c r="AM275" i="3"/>
  <c r="Z275" i="3"/>
  <c r="AB275" i="3" s="1"/>
  <c r="S275" i="3"/>
  <c r="U275" i="3" s="1"/>
  <c r="L275" i="3"/>
  <c r="N275" i="3" s="1"/>
  <c r="E275" i="3"/>
  <c r="G275" i="3" s="1"/>
  <c r="BG274" i="3"/>
  <c r="AW274" i="3"/>
  <c r="AY274" i="3" s="1"/>
  <c r="AR274" i="3"/>
  <c r="AM274" i="3"/>
  <c r="AB274" i="3"/>
  <c r="Z274" i="3"/>
  <c r="S274" i="3"/>
  <c r="U274" i="3" s="1"/>
  <c r="L274" i="3"/>
  <c r="N274" i="3" s="1"/>
  <c r="E274" i="3"/>
  <c r="G274" i="3" s="1"/>
  <c r="BG273" i="3"/>
  <c r="AW273" i="3"/>
  <c r="AY273" i="3" s="1"/>
  <c r="AR273" i="3"/>
  <c r="AM273" i="3"/>
  <c r="Z273" i="3"/>
  <c r="AB273" i="3" s="1"/>
  <c r="S273" i="3"/>
  <c r="U273" i="3" s="1"/>
  <c r="L273" i="3"/>
  <c r="N273" i="3" s="1"/>
  <c r="E273" i="3"/>
  <c r="G273" i="3" s="1"/>
  <c r="BG272" i="3"/>
  <c r="AY272" i="3"/>
  <c r="AW272" i="3"/>
  <c r="AR272" i="3"/>
  <c r="AM272" i="3"/>
  <c r="Z272" i="3"/>
  <c r="AB272" i="3" s="1"/>
  <c r="S272" i="3"/>
  <c r="U272" i="3" s="1"/>
  <c r="L272" i="3"/>
  <c r="N272" i="3" s="1"/>
  <c r="G272" i="3"/>
  <c r="E272" i="3"/>
  <c r="BG271" i="3"/>
  <c r="AW271" i="3"/>
  <c r="AY271" i="3" s="1"/>
  <c r="AR271" i="3"/>
  <c r="AM271" i="3"/>
  <c r="Z271" i="3"/>
  <c r="AB271" i="3" s="1"/>
  <c r="S271" i="3"/>
  <c r="U271" i="3" s="1"/>
  <c r="L271" i="3"/>
  <c r="N271" i="3" s="1"/>
  <c r="E271" i="3"/>
  <c r="G271" i="3" s="1"/>
  <c r="BG270" i="3"/>
  <c r="AW270" i="3"/>
  <c r="AY270" i="3" s="1"/>
  <c r="AR270" i="3"/>
  <c r="AM270" i="3"/>
  <c r="Z270" i="3"/>
  <c r="AB270" i="3" s="1"/>
  <c r="S270" i="3"/>
  <c r="U270" i="3" s="1"/>
  <c r="L270" i="3"/>
  <c r="N270" i="3" s="1"/>
  <c r="E270" i="3"/>
  <c r="G270" i="3" s="1"/>
  <c r="BG269" i="3"/>
  <c r="AW269" i="3"/>
  <c r="AY269" i="3" s="1"/>
  <c r="AR269" i="3"/>
  <c r="AM269" i="3"/>
  <c r="Z269" i="3"/>
  <c r="AB269" i="3" s="1"/>
  <c r="S269" i="3"/>
  <c r="U269" i="3" s="1"/>
  <c r="L269" i="3"/>
  <c r="N269" i="3" s="1"/>
  <c r="E269" i="3"/>
  <c r="G269" i="3" s="1"/>
  <c r="BG268" i="3"/>
  <c r="AY268" i="3"/>
  <c r="AW268" i="3"/>
  <c r="AR268" i="3"/>
  <c r="AM268" i="3"/>
  <c r="Z268" i="3"/>
  <c r="AB268" i="3" s="1"/>
  <c r="S268" i="3"/>
  <c r="U268" i="3" s="1"/>
  <c r="N268" i="3"/>
  <c r="L268" i="3"/>
  <c r="G268" i="3"/>
  <c r="E268" i="3"/>
  <c r="BG267" i="3"/>
  <c r="AW267" i="3"/>
  <c r="AY267" i="3" s="1"/>
  <c r="AR267" i="3"/>
  <c r="AM267" i="3"/>
  <c r="Z267" i="3"/>
  <c r="AB267" i="3" s="1"/>
  <c r="S267" i="3"/>
  <c r="U267" i="3" s="1"/>
  <c r="L267" i="3"/>
  <c r="N267" i="3" s="1"/>
  <c r="E267" i="3"/>
  <c r="G267" i="3" s="1"/>
  <c r="BG266" i="3"/>
  <c r="AW266" i="3"/>
  <c r="AY266" i="3" s="1"/>
  <c r="AR266" i="3"/>
  <c r="AM266" i="3"/>
  <c r="Z266" i="3"/>
  <c r="AB266" i="3" s="1"/>
  <c r="S266" i="3"/>
  <c r="U266" i="3" s="1"/>
  <c r="L266" i="3"/>
  <c r="N266" i="3" s="1"/>
  <c r="E266" i="3"/>
  <c r="G266" i="3" s="1"/>
  <c r="BG265" i="3"/>
  <c r="AW265" i="3"/>
  <c r="AY265" i="3" s="1"/>
  <c r="AR265" i="3"/>
  <c r="AM265" i="3"/>
  <c r="Z265" i="3"/>
  <c r="AB265" i="3" s="1"/>
  <c r="S265" i="3"/>
  <c r="U265" i="3" s="1"/>
  <c r="L265" i="3"/>
  <c r="N265" i="3" s="1"/>
  <c r="E265" i="3"/>
  <c r="G265" i="3" s="1"/>
  <c r="BG264" i="3"/>
  <c r="AW264" i="3"/>
  <c r="AY264" i="3" s="1"/>
  <c r="AR264" i="3"/>
  <c r="AM264" i="3"/>
  <c r="Z264" i="3"/>
  <c r="AB264" i="3" s="1"/>
  <c r="S264" i="3"/>
  <c r="U264" i="3" s="1"/>
  <c r="L264" i="3"/>
  <c r="N264" i="3" s="1"/>
  <c r="E264" i="3"/>
  <c r="G264" i="3" s="1"/>
  <c r="BG263" i="3"/>
  <c r="AW263" i="3"/>
  <c r="AY263" i="3" s="1"/>
  <c r="AR263" i="3"/>
  <c r="AM263" i="3"/>
  <c r="Z263" i="3"/>
  <c r="AB263" i="3" s="1"/>
  <c r="S263" i="3"/>
  <c r="U263" i="3" s="1"/>
  <c r="L263" i="3"/>
  <c r="N263" i="3" s="1"/>
  <c r="E263" i="3"/>
  <c r="G263" i="3" s="1"/>
  <c r="BG262" i="3"/>
  <c r="AW262" i="3"/>
  <c r="AY262" i="3" s="1"/>
  <c r="AR262" i="3"/>
  <c r="AM262" i="3"/>
  <c r="Z262" i="3"/>
  <c r="AB262" i="3" s="1"/>
  <c r="S262" i="3"/>
  <c r="U262" i="3" s="1"/>
  <c r="N262" i="3"/>
  <c r="L262" i="3"/>
  <c r="E262" i="3"/>
  <c r="G262" i="3" s="1"/>
  <c r="BG261" i="3"/>
  <c r="AW261" i="3"/>
  <c r="AY261" i="3" s="1"/>
  <c r="AR261" i="3"/>
  <c r="AM261" i="3"/>
  <c r="Z261" i="3"/>
  <c r="AB261" i="3" s="1"/>
  <c r="S261" i="3"/>
  <c r="U261" i="3" s="1"/>
  <c r="L261" i="3"/>
  <c r="N261" i="3" s="1"/>
  <c r="E261" i="3"/>
  <c r="G261" i="3" s="1"/>
  <c r="BG260" i="3"/>
  <c r="AW260" i="3"/>
  <c r="AY260" i="3" s="1"/>
  <c r="AR260" i="3"/>
  <c r="AM260" i="3"/>
  <c r="Z260" i="3"/>
  <c r="AB260" i="3" s="1"/>
  <c r="S260" i="3"/>
  <c r="U260" i="3" s="1"/>
  <c r="N260" i="3"/>
  <c r="L260" i="3"/>
  <c r="E260" i="3"/>
  <c r="G260" i="3" s="1"/>
  <c r="BG259" i="3"/>
  <c r="AW259" i="3"/>
  <c r="AY259" i="3" s="1"/>
  <c r="AR259" i="3"/>
  <c r="AM259" i="3"/>
  <c r="Z259" i="3"/>
  <c r="AB259" i="3" s="1"/>
  <c r="S259" i="3"/>
  <c r="U259" i="3" s="1"/>
  <c r="L259" i="3"/>
  <c r="N259" i="3" s="1"/>
  <c r="E259" i="3"/>
  <c r="G259" i="3" s="1"/>
  <c r="BG258" i="3"/>
  <c r="BB258" i="3"/>
  <c r="AW258" i="3"/>
  <c r="AY258" i="3" s="1"/>
  <c r="AR258" i="3"/>
  <c r="AM258" i="3"/>
  <c r="Z258" i="3"/>
  <c r="AB258" i="3" s="1"/>
  <c r="S258" i="3"/>
  <c r="U258" i="3" s="1"/>
  <c r="L258" i="3"/>
  <c r="N258" i="3" s="1"/>
  <c r="E258" i="3"/>
  <c r="G258" i="3" s="1"/>
  <c r="BG257" i="3"/>
  <c r="AW257" i="3"/>
  <c r="AY257" i="3" s="1"/>
  <c r="AR257" i="3"/>
  <c r="AM257" i="3"/>
  <c r="Z257" i="3"/>
  <c r="AB257" i="3" s="1"/>
  <c r="S257" i="3"/>
  <c r="U257" i="3" s="1"/>
  <c r="N257" i="3"/>
  <c r="L257" i="3"/>
  <c r="G257" i="3"/>
  <c r="E257" i="3"/>
  <c r="BG256" i="3"/>
  <c r="AW256" i="3"/>
  <c r="AY256" i="3" s="1"/>
  <c r="AR256" i="3"/>
  <c r="AM256" i="3"/>
  <c r="Z256" i="3"/>
  <c r="AB256" i="3" s="1"/>
  <c r="S256" i="3"/>
  <c r="U256" i="3" s="1"/>
  <c r="L256" i="3"/>
  <c r="N256" i="3" s="1"/>
  <c r="E256" i="3"/>
  <c r="G256" i="3" s="1"/>
  <c r="BG255" i="3"/>
  <c r="AW255" i="3"/>
  <c r="AY255" i="3" s="1"/>
  <c r="AR255" i="3"/>
  <c r="AM255" i="3"/>
  <c r="AB255" i="3"/>
  <c r="Z255" i="3"/>
  <c r="S255" i="3"/>
  <c r="U255" i="3" s="1"/>
  <c r="L255" i="3"/>
  <c r="N255" i="3" s="1"/>
  <c r="E255" i="3"/>
  <c r="G255" i="3" s="1"/>
  <c r="BG254" i="3"/>
  <c r="AW254" i="3"/>
  <c r="AY254" i="3" s="1"/>
  <c r="AR254" i="3"/>
  <c r="AM254" i="3"/>
  <c r="Z254" i="3"/>
  <c r="AB254" i="3" s="1"/>
  <c r="S254" i="3"/>
  <c r="U254" i="3" s="1"/>
  <c r="L254" i="3"/>
  <c r="N254" i="3" s="1"/>
  <c r="E254" i="3"/>
  <c r="G254" i="3" s="1"/>
  <c r="BG253" i="3"/>
  <c r="AW253" i="3"/>
  <c r="AY253" i="3" s="1"/>
  <c r="AR253" i="3"/>
  <c r="AM253" i="3"/>
  <c r="Z253" i="3"/>
  <c r="AB253" i="3" s="1"/>
  <c r="S253" i="3"/>
  <c r="U253" i="3" s="1"/>
  <c r="L253" i="3"/>
  <c r="N253" i="3" s="1"/>
  <c r="E253" i="3"/>
  <c r="G253" i="3" s="1"/>
  <c r="BG252" i="3"/>
  <c r="AW252" i="3"/>
  <c r="AY252" i="3" s="1"/>
  <c r="AR252" i="3"/>
  <c r="AM252" i="3"/>
  <c r="Z252" i="3"/>
  <c r="AB252" i="3" s="1"/>
  <c r="S252" i="3"/>
  <c r="U252" i="3" s="1"/>
  <c r="L252" i="3"/>
  <c r="N252" i="3" s="1"/>
  <c r="E252" i="3"/>
  <c r="G252" i="3" s="1"/>
  <c r="BG251" i="3"/>
  <c r="AW251" i="3"/>
  <c r="AY251" i="3" s="1"/>
  <c r="AR251" i="3"/>
  <c r="AM251" i="3"/>
  <c r="Z251" i="3"/>
  <c r="AB251" i="3" s="1"/>
  <c r="U251" i="3"/>
  <c r="S251" i="3"/>
  <c r="L251" i="3"/>
  <c r="N251" i="3" s="1"/>
  <c r="E251" i="3"/>
  <c r="G251" i="3" s="1"/>
  <c r="BG250" i="3"/>
  <c r="AW250" i="3"/>
  <c r="AY250" i="3" s="1"/>
  <c r="AR250" i="3"/>
  <c r="AM250" i="3"/>
  <c r="Z250" i="3"/>
  <c r="AB250" i="3" s="1"/>
  <c r="S250" i="3"/>
  <c r="U250" i="3" s="1"/>
  <c r="L250" i="3"/>
  <c r="N250" i="3" s="1"/>
  <c r="E250" i="3"/>
  <c r="G250" i="3" s="1"/>
  <c r="BG249" i="3"/>
  <c r="AW249" i="3"/>
  <c r="AY249" i="3" s="1"/>
  <c r="AR249" i="3"/>
  <c r="AM249" i="3"/>
  <c r="Z249" i="3"/>
  <c r="AB249" i="3" s="1"/>
  <c r="U249" i="3"/>
  <c r="S249" i="3"/>
  <c r="N249" i="3"/>
  <c r="L249" i="3"/>
  <c r="E249" i="3"/>
  <c r="G249" i="3" s="1"/>
  <c r="BG248" i="3"/>
  <c r="AW248" i="3"/>
  <c r="AY248" i="3" s="1"/>
  <c r="AR248" i="3"/>
  <c r="AM248" i="3"/>
  <c r="AM279" i="3" s="1"/>
  <c r="Z248" i="3"/>
  <c r="S248" i="3"/>
  <c r="L248" i="3"/>
  <c r="N248" i="3" s="1"/>
  <c r="E248" i="3"/>
  <c r="G248" i="3" s="1"/>
  <c r="L247" i="3"/>
  <c r="N247" i="3" s="1"/>
  <c r="E247" i="3"/>
  <c r="G247" i="3" s="1"/>
  <c r="G278" i="3" l="1"/>
  <c r="AY279" i="3"/>
  <c r="N278" i="3"/>
  <c r="S279" i="3"/>
  <c r="U248" i="3"/>
  <c r="U279" i="3" s="1"/>
  <c r="AW279" i="3"/>
  <c r="E278" i="3"/>
  <c r="L278" i="3"/>
  <c r="Z279" i="3"/>
  <c r="AB248" i="3"/>
  <c r="AB279" i="3" s="1"/>
  <c r="AR279" i="3"/>
  <c r="BG279" i="3"/>
  <c r="O274" i="2"/>
  <c r="N274" i="2"/>
  <c r="G212" i="3"/>
  <c r="E212" i="3"/>
  <c r="E209" i="3"/>
  <c r="BB219" i="3"/>
  <c r="BG240" i="3"/>
  <c r="AR209" i="3"/>
  <c r="U209" i="3"/>
  <c r="S209" i="3"/>
  <c r="N213" i="3"/>
  <c r="N209" i="3"/>
  <c r="N208" i="3"/>
  <c r="AE301" i="2"/>
  <c r="BE240" i="3" l="1"/>
  <c r="BG238" i="3"/>
  <c r="BG237" i="3"/>
  <c r="BG236" i="3"/>
  <c r="BG235" i="3"/>
  <c r="BG234" i="3"/>
  <c r="BG233" i="3"/>
  <c r="BG232" i="3"/>
  <c r="BG231" i="3"/>
  <c r="BG230" i="3"/>
  <c r="BG229" i="3"/>
  <c r="BG228" i="3"/>
  <c r="BG227" i="3"/>
  <c r="BG226" i="3"/>
  <c r="BG225" i="3"/>
  <c r="BG224" i="3"/>
  <c r="BG223" i="3"/>
  <c r="BG222" i="3"/>
  <c r="BG221" i="3"/>
  <c r="BG220" i="3"/>
  <c r="BG219" i="3"/>
  <c r="BG218" i="3"/>
  <c r="BG217" i="3"/>
  <c r="BG216" i="3"/>
  <c r="BG215" i="3"/>
  <c r="BG214" i="3"/>
  <c r="BG213" i="3"/>
  <c r="BG212" i="3"/>
  <c r="BG211" i="3"/>
  <c r="BG210" i="3"/>
  <c r="BG209" i="3"/>
  <c r="AI240" i="3"/>
  <c r="AK240" i="3"/>
  <c r="AE278" i="2" l="1"/>
  <c r="T303" i="2"/>
  <c r="E239" i="3"/>
  <c r="C239" i="3"/>
  <c r="AL241" i="3"/>
  <c r="AJ241" i="3"/>
  <c r="AH241" i="3"/>
  <c r="AF241" i="3"/>
  <c r="AP240" i="3"/>
  <c r="AG240" i="3"/>
  <c r="AE240" i="3"/>
  <c r="AW239" i="3"/>
  <c r="AM239" i="3"/>
  <c r="Z239" i="3"/>
  <c r="S239" i="3"/>
  <c r="D239" i="3"/>
  <c r="AW238" i="3"/>
  <c r="AY238" i="3" s="1"/>
  <c r="AR238" i="3"/>
  <c r="AM238" i="3"/>
  <c r="Z238" i="3"/>
  <c r="AB238" i="3" s="1"/>
  <c r="S238" i="3"/>
  <c r="U238" i="3" s="1"/>
  <c r="L238" i="3"/>
  <c r="E238" i="3"/>
  <c r="AW237" i="3"/>
  <c r="AY237" i="3" s="1"/>
  <c r="AR237" i="3"/>
  <c r="AM237" i="3"/>
  <c r="Z237" i="3"/>
  <c r="AB237" i="3" s="1"/>
  <c r="S237" i="3"/>
  <c r="U237" i="3" s="1"/>
  <c r="L237" i="3"/>
  <c r="N237" i="3" s="1"/>
  <c r="E237" i="3"/>
  <c r="G237" i="3" s="1"/>
  <c r="AW236" i="3"/>
  <c r="AY236" i="3" s="1"/>
  <c r="AR236" i="3"/>
  <c r="AM236" i="3"/>
  <c r="Z236" i="3"/>
  <c r="AB236" i="3" s="1"/>
  <c r="S236" i="3"/>
  <c r="U236" i="3" s="1"/>
  <c r="L236" i="3"/>
  <c r="N236" i="3" s="1"/>
  <c r="E236" i="3"/>
  <c r="G236" i="3" s="1"/>
  <c r="AW235" i="3"/>
  <c r="AY235" i="3" s="1"/>
  <c r="AR235" i="3"/>
  <c r="AM235" i="3"/>
  <c r="Z235" i="3"/>
  <c r="AB235" i="3" s="1"/>
  <c r="S235" i="3"/>
  <c r="U235" i="3" s="1"/>
  <c r="L235" i="3"/>
  <c r="N235" i="3" s="1"/>
  <c r="E235" i="3"/>
  <c r="G235" i="3" s="1"/>
  <c r="AW234" i="3"/>
  <c r="AY234" i="3" s="1"/>
  <c r="AR234" i="3"/>
  <c r="AM234" i="3"/>
  <c r="Z234" i="3"/>
  <c r="AB234" i="3" s="1"/>
  <c r="S234" i="3"/>
  <c r="U234" i="3" s="1"/>
  <c r="L234" i="3"/>
  <c r="N234" i="3" s="1"/>
  <c r="E234" i="3"/>
  <c r="G234" i="3" s="1"/>
  <c r="AW233" i="3"/>
  <c r="AY233" i="3" s="1"/>
  <c r="AR233" i="3"/>
  <c r="AM233" i="3"/>
  <c r="Z233" i="3"/>
  <c r="AB233" i="3" s="1"/>
  <c r="S233" i="3"/>
  <c r="U233" i="3" s="1"/>
  <c r="L233" i="3"/>
  <c r="N233" i="3" s="1"/>
  <c r="E233" i="3"/>
  <c r="G233" i="3" s="1"/>
  <c r="AW232" i="3"/>
  <c r="AY232" i="3" s="1"/>
  <c r="AR232" i="3"/>
  <c r="AM232" i="3"/>
  <c r="Z232" i="3"/>
  <c r="AB232" i="3" s="1"/>
  <c r="S232" i="3"/>
  <c r="U232" i="3" s="1"/>
  <c r="L232" i="3"/>
  <c r="N232" i="3" s="1"/>
  <c r="E232" i="3"/>
  <c r="G232" i="3" s="1"/>
  <c r="AW231" i="3"/>
  <c r="AY231" i="3" s="1"/>
  <c r="AR231" i="3"/>
  <c r="AM231" i="3"/>
  <c r="Z231" i="3"/>
  <c r="AB231" i="3" s="1"/>
  <c r="S231" i="3"/>
  <c r="U231" i="3" s="1"/>
  <c r="L231" i="3"/>
  <c r="N231" i="3" s="1"/>
  <c r="E231" i="3"/>
  <c r="G231" i="3" s="1"/>
  <c r="AW230" i="3"/>
  <c r="AY230" i="3" s="1"/>
  <c r="AR230" i="3"/>
  <c r="AM230" i="3"/>
  <c r="Z230" i="3"/>
  <c r="AB230" i="3" s="1"/>
  <c r="S230" i="3"/>
  <c r="U230" i="3" s="1"/>
  <c r="L230" i="3"/>
  <c r="N230" i="3" s="1"/>
  <c r="E230" i="3"/>
  <c r="G230" i="3" s="1"/>
  <c r="AW229" i="3"/>
  <c r="AY229" i="3" s="1"/>
  <c r="AR229" i="3"/>
  <c r="AM229" i="3"/>
  <c r="Z229" i="3"/>
  <c r="AB229" i="3" s="1"/>
  <c r="S229" i="3"/>
  <c r="U229" i="3" s="1"/>
  <c r="L229" i="3"/>
  <c r="N229" i="3" s="1"/>
  <c r="E229" i="3"/>
  <c r="G229" i="3" s="1"/>
  <c r="AW228" i="3"/>
  <c r="AY228" i="3" s="1"/>
  <c r="AR228" i="3"/>
  <c r="AM228" i="3"/>
  <c r="Z228" i="3"/>
  <c r="AB228" i="3" s="1"/>
  <c r="S228" i="3"/>
  <c r="U228" i="3" s="1"/>
  <c r="L228" i="3"/>
  <c r="N228" i="3" s="1"/>
  <c r="E228" i="3"/>
  <c r="G228" i="3" s="1"/>
  <c r="AW227" i="3"/>
  <c r="AY227" i="3" s="1"/>
  <c r="AR227" i="3"/>
  <c r="AM227" i="3"/>
  <c r="Z227" i="3"/>
  <c r="AB227" i="3" s="1"/>
  <c r="S227" i="3"/>
  <c r="U227" i="3" s="1"/>
  <c r="L227" i="3"/>
  <c r="N227" i="3" s="1"/>
  <c r="E227" i="3"/>
  <c r="G227" i="3" s="1"/>
  <c r="AW226" i="3"/>
  <c r="AY226" i="3" s="1"/>
  <c r="AR226" i="3"/>
  <c r="AM226" i="3"/>
  <c r="Z226" i="3"/>
  <c r="AB226" i="3" s="1"/>
  <c r="S226" i="3"/>
  <c r="U226" i="3" s="1"/>
  <c r="L226" i="3"/>
  <c r="N226" i="3" s="1"/>
  <c r="E226" i="3"/>
  <c r="G226" i="3" s="1"/>
  <c r="AW225" i="3"/>
  <c r="AY225" i="3" s="1"/>
  <c r="AR225" i="3"/>
  <c r="AM225" i="3"/>
  <c r="Z225" i="3"/>
  <c r="AB225" i="3" s="1"/>
  <c r="S225" i="3"/>
  <c r="U225" i="3" s="1"/>
  <c r="L225" i="3"/>
  <c r="N225" i="3" s="1"/>
  <c r="E225" i="3"/>
  <c r="G225" i="3" s="1"/>
  <c r="AW224" i="3"/>
  <c r="AY224" i="3" s="1"/>
  <c r="AR224" i="3"/>
  <c r="AM224" i="3"/>
  <c r="Z224" i="3"/>
  <c r="AB224" i="3" s="1"/>
  <c r="S224" i="3"/>
  <c r="U224" i="3" s="1"/>
  <c r="L224" i="3"/>
  <c r="N224" i="3" s="1"/>
  <c r="E224" i="3"/>
  <c r="G224" i="3" s="1"/>
  <c r="AW223" i="3"/>
  <c r="AY223" i="3" s="1"/>
  <c r="AR223" i="3"/>
  <c r="AM223" i="3"/>
  <c r="Z223" i="3"/>
  <c r="AB223" i="3" s="1"/>
  <c r="S223" i="3"/>
  <c r="U223" i="3" s="1"/>
  <c r="L223" i="3"/>
  <c r="N223" i="3" s="1"/>
  <c r="E223" i="3"/>
  <c r="G223" i="3" s="1"/>
  <c r="AY222" i="3"/>
  <c r="AW222" i="3"/>
  <c r="AR222" i="3"/>
  <c r="AM222" i="3"/>
  <c r="Z222" i="3"/>
  <c r="AB222" i="3" s="1"/>
  <c r="S222" i="3"/>
  <c r="U222" i="3" s="1"/>
  <c r="L222" i="3"/>
  <c r="N222" i="3" s="1"/>
  <c r="G222" i="3"/>
  <c r="E222" i="3"/>
  <c r="AW221" i="3"/>
  <c r="AY221" i="3" s="1"/>
  <c r="AR221" i="3"/>
  <c r="AM221" i="3"/>
  <c r="Z221" i="3"/>
  <c r="AB221" i="3" s="1"/>
  <c r="U221" i="3"/>
  <c r="S221" i="3"/>
  <c r="L221" i="3"/>
  <c r="N221" i="3" s="1"/>
  <c r="G221" i="3"/>
  <c r="E221" i="3"/>
  <c r="AW220" i="3"/>
  <c r="AY220" i="3" s="1"/>
  <c r="AR220" i="3"/>
  <c r="AM220" i="3"/>
  <c r="Z220" i="3"/>
  <c r="AB220" i="3" s="1"/>
  <c r="S220" i="3"/>
  <c r="U220" i="3" s="1"/>
  <c r="N220" i="3"/>
  <c r="L220" i="3"/>
  <c r="E220" i="3"/>
  <c r="G220" i="3" s="1"/>
  <c r="AW219" i="3"/>
  <c r="AY219" i="3" s="1"/>
  <c r="AR219" i="3"/>
  <c r="AM219" i="3"/>
  <c r="Z219" i="3"/>
  <c r="AB219" i="3" s="1"/>
  <c r="U219" i="3"/>
  <c r="S219" i="3"/>
  <c r="L219" i="3"/>
  <c r="N219" i="3" s="1"/>
  <c r="E219" i="3"/>
  <c r="G219" i="3" s="1"/>
  <c r="AW218" i="3"/>
  <c r="AY218" i="3" s="1"/>
  <c r="AR218" i="3"/>
  <c r="AM218" i="3"/>
  <c r="Z218" i="3"/>
  <c r="AB218" i="3" s="1"/>
  <c r="U218" i="3"/>
  <c r="S218" i="3"/>
  <c r="L218" i="3"/>
  <c r="N218" i="3" s="1"/>
  <c r="G218" i="3"/>
  <c r="E218" i="3"/>
  <c r="AW217" i="3"/>
  <c r="AY217" i="3" s="1"/>
  <c r="AR217" i="3"/>
  <c r="AM217" i="3"/>
  <c r="Z217" i="3"/>
  <c r="AB217" i="3" s="1"/>
  <c r="S217" i="3"/>
  <c r="U217" i="3" s="1"/>
  <c r="L217" i="3"/>
  <c r="N217" i="3" s="1"/>
  <c r="G217" i="3"/>
  <c r="E217" i="3"/>
  <c r="AY216" i="3"/>
  <c r="AW216" i="3"/>
  <c r="AR216" i="3"/>
  <c r="AM216" i="3"/>
  <c r="Z216" i="3"/>
  <c r="AB216" i="3" s="1"/>
  <c r="S216" i="3"/>
  <c r="U216" i="3" s="1"/>
  <c r="N216" i="3"/>
  <c r="L216" i="3"/>
  <c r="E216" i="3"/>
  <c r="G216" i="3" s="1"/>
  <c r="AW215" i="3"/>
  <c r="AY215" i="3" s="1"/>
  <c r="AR215" i="3"/>
  <c r="AM215" i="3"/>
  <c r="Z215" i="3"/>
  <c r="AB215" i="3" s="1"/>
  <c r="U215" i="3"/>
  <c r="S215" i="3"/>
  <c r="L215" i="3"/>
  <c r="N215" i="3" s="1"/>
  <c r="E215" i="3"/>
  <c r="G215" i="3" s="1"/>
  <c r="AY214" i="3"/>
  <c r="AW214" i="3"/>
  <c r="AR214" i="3"/>
  <c r="AM214" i="3"/>
  <c r="Z214" i="3"/>
  <c r="AB214" i="3" s="1"/>
  <c r="S214" i="3"/>
  <c r="U214" i="3" s="1"/>
  <c r="L214" i="3"/>
  <c r="N214" i="3" s="1"/>
  <c r="G214" i="3"/>
  <c r="E214" i="3"/>
  <c r="AW213" i="3"/>
  <c r="AY213" i="3" s="1"/>
  <c r="AR213" i="3"/>
  <c r="AM213" i="3"/>
  <c r="Z213" i="3"/>
  <c r="AB213" i="3" s="1"/>
  <c r="U213" i="3"/>
  <c r="S213" i="3"/>
  <c r="L213" i="3"/>
  <c r="G213" i="3"/>
  <c r="E213" i="3"/>
  <c r="AW212" i="3"/>
  <c r="AY212" i="3" s="1"/>
  <c r="AR212" i="3"/>
  <c r="AM212" i="3"/>
  <c r="Z212" i="3"/>
  <c r="AB212" i="3" s="1"/>
  <c r="S212" i="3"/>
  <c r="U212" i="3" s="1"/>
  <c r="N212" i="3"/>
  <c r="L212" i="3"/>
  <c r="AW211" i="3"/>
  <c r="AY211" i="3" s="1"/>
  <c r="AR211" i="3"/>
  <c r="AM211" i="3"/>
  <c r="Z211" i="3"/>
  <c r="AB211" i="3" s="1"/>
  <c r="S211" i="3"/>
  <c r="U211" i="3" s="1"/>
  <c r="L211" i="3"/>
  <c r="N211" i="3" s="1"/>
  <c r="E211" i="3"/>
  <c r="G211" i="3" s="1"/>
  <c r="AW210" i="3"/>
  <c r="AY210" i="3" s="1"/>
  <c r="AR210" i="3"/>
  <c r="AR240" i="3" s="1"/>
  <c r="AM210" i="3"/>
  <c r="Z210" i="3"/>
  <c r="AB210" i="3" s="1"/>
  <c r="S210" i="3"/>
  <c r="U210" i="3" s="1"/>
  <c r="L210" i="3"/>
  <c r="N210" i="3" s="1"/>
  <c r="N239" i="3" s="1"/>
  <c r="E210" i="3"/>
  <c r="G210" i="3" s="1"/>
  <c r="AW209" i="3"/>
  <c r="AY209" i="3" s="1"/>
  <c r="AM209" i="3"/>
  <c r="Z209" i="3"/>
  <c r="S240" i="3"/>
  <c r="L209" i="3"/>
  <c r="G209" i="3"/>
  <c r="L208" i="3"/>
  <c r="L239" i="3" s="1"/>
  <c r="E208" i="3"/>
  <c r="Z240" i="3" l="1"/>
  <c r="AY240" i="3"/>
  <c r="AW240" i="3"/>
  <c r="AM240" i="3"/>
  <c r="AB209" i="3"/>
  <c r="AB240" i="3" s="1"/>
  <c r="G208" i="3"/>
  <c r="G239" i="3" s="1"/>
  <c r="U240" i="3"/>
  <c r="R324" i="2"/>
  <c r="BF200" i="3" l="1"/>
  <c r="BB180" i="3"/>
  <c r="BQ159" i="3" l="1"/>
  <c r="BQ130" i="3"/>
  <c r="BQ131" i="3"/>
  <c r="BQ132" i="3"/>
  <c r="BQ133" i="3"/>
  <c r="BQ134" i="3"/>
  <c r="BQ135" i="3"/>
  <c r="BQ136" i="3"/>
  <c r="BQ137" i="3"/>
  <c r="BQ138" i="3"/>
  <c r="BQ139" i="3"/>
  <c r="BQ140" i="3"/>
  <c r="BQ141" i="3"/>
  <c r="BQ142" i="3"/>
  <c r="BQ143" i="3"/>
  <c r="BQ144" i="3"/>
  <c r="BQ145" i="3"/>
  <c r="BQ146" i="3"/>
  <c r="BQ147" i="3"/>
  <c r="BQ148" i="3"/>
  <c r="BQ149" i="3"/>
  <c r="BQ150" i="3"/>
  <c r="BQ151" i="3"/>
  <c r="BQ152" i="3"/>
  <c r="BQ153" i="3"/>
  <c r="BQ154" i="3"/>
  <c r="BQ155" i="3"/>
  <c r="BQ156" i="3"/>
  <c r="BQ157" i="3"/>
  <c r="BQ158" i="3"/>
  <c r="BQ129" i="3"/>
  <c r="BO159" i="3"/>
  <c r="BL155" i="3"/>
  <c r="BL154" i="3"/>
  <c r="BL160" i="3"/>
  <c r="BG160" i="3"/>
  <c r="AR157" i="3"/>
  <c r="BB146" i="3"/>
  <c r="BJ160" i="3"/>
  <c r="BL158" i="3"/>
  <c r="BL157" i="3"/>
  <c r="BL156" i="3"/>
  <c r="BL153" i="3"/>
  <c r="BL152" i="3"/>
  <c r="BL151" i="3"/>
  <c r="BL150" i="3"/>
  <c r="BL149" i="3"/>
  <c r="BL148" i="3"/>
  <c r="BL147" i="3"/>
  <c r="BL146" i="3"/>
  <c r="BL145" i="3"/>
  <c r="BL144" i="3"/>
  <c r="BL143" i="3"/>
  <c r="BL142" i="3"/>
  <c r="BL141" i="3"/>
  <c r="BL140" i="3"/>
  <c r="BL139" i="3"/>
  <c r="BL138" i="3"/>
  <c r="BL137" i="3"/>
  <c r="BL136" i="3"/>
  <c r="BL135" i="3"/>
  <c r="BL134" i="3"/>
  <c r="BL133" i="3"/>
  <c r="BL132" i="3"/>
  <c r="BL131" i="3"/>
  <c r="BL130" i="3"/>
  <c r="BL129" i="3"/>
  <c r="BE160" i="3"/>
  <c r="BG158" i="3"/>
  <c r="BG157" i="3"/>
  <c r="BG156" i="3"/>
  <c r="BG155" i="3"/>
  <c r="BG154" i="3"/>
  <c r="BG153" i="3"/>
  <c r="BG152" i="3"/>
  <c r="BG151" i="3"/>
  <c r="BG150" i="3"/>
  <c r="BG149" i="3"/>
  <c r="BG148" i="3"/>
  <c r="BG147" i="3"/>
  <c r="BG146" i="3"/>
  <c r="BG145" i="3"/>
  <c r="BG144" i="3"/>
  <c r="BG143" i="3"/>
  <c r="BG142" i="3"/>
  <c r="BG141" i="3"/>
  <c r="BG140" i="3"/>
  <c r="BG139" i="3"/>
  <c r="BG138" i="3"/>
  <c r="BG137" i="3"/>
  <c r="BG136" i="3"/>
  <c r="BG135" i="3"/>
  <c r="BG134" i="3"/>
  <c r="BG133" i="3"/>
  <c r="BG132" i="3"/>
  <c r="BG131" i="3"/>
  <c r="BG130" i="3"/>
  <c r="BG129" i="3"/>
  <c r="BH170" i="3" l="1"/>
  <c r="BH171" i="3"/>
  <c r="BH172" i="3"/>
  <c r="BH173" i="3"/>
  <c r="BH174" i="3"/>
  <c r="BH175" i="3"/>
  <c r="BH176" i="3"/>
  <c r="BH177" i="3"/>
  <c r="BH178" i="3"/>
  <c r="BH179" i="3"/>
  <c r="BH180" i="3"/>
  <c r="BH181" i="3"/>
  <c r="BH182" i="3"/>
  <c r="BH183" i="3"/>
  <c r="BH184" i="3"/>
  <c r="BH185" i="3"/>
  <c r="BH186" i="3"/>
  <c r="BH187" i="3"/>
  <c r="BH188" i="3"/>
  <c r="BH189" i="3"/>
  <c r="BH190" i="3"/>
  <c r="BH191" i="3"/>
  <c r="BH192" i="3"/>
  <c r="BH193" i="3"/>
  <c r="BH194" i="3"/>
  <c r="BH195" i="3"/>
  <c r="BH196" i="3"/>
  <c r="BH197" i="3"/>
  <c r="BH198" i="3"/>
  <c r="BH199" i="3"/>
  <c r="BH169" i="3"/>
  <c r="BH201" i="3" s="1"/>
  <c r="BH203" i="3" s="1"/>
  <c r="S345" i="2" l="1"/>
  <c r="Q345" i="2"/>
  <c r="T344" i="2"/>
  <c r="R344" i="2"/>
  <c r="G344" i="2"/>
  <c r="F344" i="2"/>
  <c r="T343" i="2"/>
  <c r="V343" i="2" s="1"/>
  <c r="W343" i="2" s="1"/>
  <c r="R343" i="2"/>
  <c r="I343" i="2"/>
  <c r="J343" i="2" s="1"/>
  <c r="G343" i="2"/>
  <c r="F343" i="2"/>
  <c r="T342" i="2"/>
  <c r="V342" i="2" s="1"/>
  <c r="W342" i="2" s="1"/>
  <c r="R342" i="2"/>
  <c r="I342" i="2"/>
  <c r="J342" i="2" s="1"/>
  <c r="G342" i="2"/>
  <c r="F342" i="2"/>
  <c r="T341" i="2"/>
  <c r="V341" i="2" s="1"/>
  <c r="W341" i="2" s="1"/>
  <c r="R341" i="2"/>
  <c r="G341" i="2"/>
  <c r="I341" i="2" s="1"/>
  <c r="J341" i="2" s="1"/>
  <c r="F341" i="2"/>
  <c r="T340" i="2"/>
  <c r="V340" i="2" s="1"/>
  <c r="W340" i="2" s="1"/>
  <c r="R340" i="2"/>
  <c r="G340" i="2"/>
  <c r="I340" i="2" s="1"/>
  <c r="J340" i="2" s="1"/>
  <c r="F340" i="2"/>
  <c r="T339" i="2"/>
  <c r="V339" i="2" s="1"/>
  <c r="W339" i="2" s="1"/>
  <c r="R339" i="2"/>
  <c r="G339" i="2"/>
  <c r="I339" i="2" s="1"/>
  <c r="J339" i="2" s="1"/>
  <c r="F339" i="2"/>
  <c r="T338" i="2"/>
  <c r="V338" i="2" s="1"/>
  <c r="W338" i="2" s="1"/>
  <c r="R338" i="2"/>
  <c r="I338" i="2"/>
  <c r="J338" i="2" s="1"/>
  <c r="G338" i="2"/>
  <c r="F338" i="2"/>
  <c r="T337" i="2"/>
  <c r="V337" i="2" s="1"/>
  <c r="W337" i="2" s="1"/>
  <c r="R337" i="2"/>
  <c r="G337" i="2"/>
  <c r="I337" i="2" s="1"/>
  <c r="J337" i="2" s="1"/>
  <c r="F337" i="2"/>
  <c r="T336" i="2"/>
  <c r="V336" i="2" s="1"/>
  <c r="W336" i="2" s="1"/>
  <c r="R336" i="2"/>
  <c r="I336" i="2"/>
  <c r="J336" i="2" s="1"/>
  <c r="G336" i="2"/>
  <c r="F336" i="2"/>
  <c r="T335" i="2"/>
  <c r="V335" i="2" s="1"/>
  <c r="W335" i="2" s="1"/>
  <c r="R335" i="2"/>
  <c r="G335" i="2"/>
  <c r="I335" i="2" s="1"/>
  <c r="J335" i="2" s="1"/>
  <c r="F335" i="2"/>
  <c r="T334" i="2"/>
  <c r="V334" i="2" s="1"/>
  <c r="W334" i="2" s="1"/>
  <c r="G334" i="2"/>
  <c r="I334" i="2" s="1"/>
  <c r="J334" i="2" s="1"/>
  <c r="F334" i="2"/>
  <c r="T333" i="2"/>
  <c r="V333" i="2" s="1"/>
  <c r="W333" i="2" s="1"/>
  <c r="R333" i="2"/>
  <c r="G333" i="2"/>
  <c r="I333" i="2" s="1"/>
  <c r="J333" i="2" s="1"/>
  <c r="F333" i="2"/>
  <c r="T332" i="2"/>
  <c r="V332" i="2" s="1"/>
  <c r="W332" i="2" s="1"/>
  <c r="R332" i="2"/>
  <c r="G332" i="2"/>
  <c r="I332" i="2" s="1"/>
  <c r="J332" i="2" s="1"/>
  <c r="F332" i="2"/>
  <c r="T331" i="2"/>
  <c r="V331" i="2" s="1"/>
  <c r="W331" i="2" s="1"/>
  <c r="R331" i="2"/>
  <c r="G331" i="2"/>
  <c r="I331" i="2" s="1"/>
  <c r="J331" i="2" s="1"/>
  <c r="F331" i="2"/>
  <c r="T330" i="2"/>
  <c r="V330" i="2" s="1"/>
  <c r="W330" i="2" s="1"/>
  <c r="R330" i="2"/>
  <c r="G330" i="2"/>
  <c r="I330" i="2" s="1"/>
  <c r="J330" i="2" s="1"/>
  <c r="F330" i="2"/>
  <c r="T329" i="2"/>
  <c r="V329" i="2" s="1"/>
  <c r="W329" i="2" s="1"/>
  <c r="R329" i="2"/>
  <c r="G329" i="2"/>
  <c r="I329" i="2" s="1"/>
  <c r="J329" i="2" s="1"/>
  <c r="F329" i="2"/>
  <c r="T328" i="2"/>
  <c r="V328" i="2" s="1"/>
  <c r="W328" i="2" s="1"/>
  <c r="R328" i="2"/>
  <c r="I328" i="2"/>
  <c r="J328" i="2" s="1"/>
  <c r="G328" i="2"/>
  <c r="F328" i="2"/>
  <c r="T327" i="2"/>
  <c r="V327" i="2" s="1"/>
  <c r="W327" i="2" s="1"/>
  <c r="R327" i="2"/>
  <c r="G327" i="2"/>
  <c r="I327" i="2" s="1"/>
  <c r="J327" i="2" s="1"/>
  <c r="F327" i="2"/>
  <c r="T326" i="2"/>
  <c r="V326" i="2" s="1"/>
  <c r="W326" i="2" s="1"/>
  <c r="R326" i="2"/>
  <c r="G326" i="2"/>
  <c r="I326" i="2" s="1"/>
  <c r="J326" i="2" s="1"/>
  <c r="F326" i="2"/>
  <c r="T325" i="2"/>
  <c r="V325" i="2" s="1"/>
  <c r="W325" i="2" s="1"/>
  <c r="R325" i="2"/>
  <c r="G325" i="2"/>
  <c r="I325" i="2" s="1"/>
  <c r="J325" i="2" s="1"/>
  <c r="F325" i="2"/>
  <c r="T324" i="2"/>
  <c r="V324" i="2" s="1"/>
  <c r="W324" i="2" s="1"/>
  <c r="I324" i="2"/>
  <c r="J324" i="2" s="1"/>
  <c r="G324" i="2"/>
  <c r="F324" i="2"/>
  <c r="T323" i="2"/>
  <c r="V323" i="2" s="1"/>
  <c r="W323" i="2" s="1"/>
  <c r="R323" i="2"/>
  <c r="G323" i="2"/>
  <c r="I323" i="2" s="1"/>
  <c r="J323" i="2" s="1"/>
  <c r="F323" i="2"/>
  <c r="T322" i="2"/>
  <c r="V322" i="2" s="1"/>
  <c r="W322" i="2" s="1"/>
  <c r="R322" i="2"/>
  <c r="G322" i="2"/>
  <c r="I322" i="2" s="1"/>
  <c r="J322" i="2" s="1"/>
  <c r="F322" i="2"/>
  <c r="T321" i="2"/>
  <c r="V321" i="2" s="1"/>
  <c r="W321" i="2" s="1"/>
  <c r="R321" i="2"/>
  <c r="G321" i="2"/>
  <c r="I321" i="2" s="1"/>
  <c r="J321" i="2" s="1"/>
  <c r="F321" i="2"/>
  <c r="T320" i="2"/>
  <c r="V320" i="2" s="1"/>
  <c r="W320" i="2" s="1"/>
  <c r="R320" i="2"/>
  <c r="G320" i="2"/>
  <c r="I320" i="2" s="1"/>
  <c r="J320" i="2" s="1"/>
  <c r="F320" i="2"/>
  <c r="T319" i="2"/>
  <c r="V319" i="2" s="1"/>
  <c r="W319" i="2" s="1"/>
  <c r="R319" i="2"/>
  <c r="I319" i="2"/>
  <c r="J319" i="2" s="1"/>
  <c r="G319" i="2"/>
  <c r="F319" i="2"/>
  <c r="T318" i="2"/>
  <c r="V318" i="2" s="1"/>
  <c r="W318" i="2" s="1"/>
  <c r="R318" i="2"/>
  <c r="G318" i="2"/>
  <c r="I318" i="2" s="1"/>
  <c r="J318" i="2" s="1"/>
  <c r="F318" i="2"/>
  <c r="T317" i="2"/>
  <c r="V317" i="2" s="1"/>
  <c r="W317" i="2" s="1"/>
  <c r="R317" i="2"/>
  <c r="G317" i="2"/>
  <c r="I317" i="2" s="1"/>
  <c r="J317" i="2" s="1"/>
  <c r="F317" i="2"/>
  <c r="T316" i="2"/>
  <c r="V316" i="2" s="1"/>
  <c r="W316" i="2" s="1"/>
  <c r="R316" i="2"/>
  <c r="I316" i="2"/>
  <c r="J316" i="2" s="1"/>
  <c r="G316" i="2"/>
  <c r="F316" i="2"/>
  <c r="T315" i="2"/>
  <c r="V315" i="2" s="1"/>
  <c r="W315" i="2" s="1"/>
  <c r="R315" i="2"/>
  <c r="I315" i="2"/>
  <c r="J315" i="2" s="1"/>
  <c r="G315" i="2"/>
  <c r="F315" i="2"/>
  <c r="T314" i="2"/>
  <c r="R314" i="2"/>
  <c r="G314" i="2"/>
  <c r="I314" i="2" s="1"/>
  <c r="J314" i="2" s="1"/>
  <c r="F314" i="2"/>
  <c r="AB309" i="2"/>
  <c r="AA309" i="2"/>
  <c r="Q309" i="2"/>
  <c r="P309" i="2"/>
  <c r="O309" i="2"/>
  <c r="N309" i="2"/>
  <c r="B309" i="2"/>
  <c r="AE308" i="2"/>
  <c r="AG308" i="2" s="1"/>
  <c r="T308" i="2"/>
  <c r="R308" i="2"/>
  <c r="J308" i="2"/>
  <c r="G308" i="2"/>
  <c r="F308" i="2"/>
  <c r="AE307" i="2"/>
  <c r="AG307" i="2" s="1"/>
  <c r="AI307" i="2" s="1"/>
  <c r="T307" i="2"/>
  <c r="V307" i="2" s="1"/>
  <c r="W307" i="2" s="1"/>
  <c r="R307" i="2"/>
  <c r="G307" i="2"/>
  <c r="I307" i="2" s="1"/>
  <c r="J307" i="2" s="1"/>
  <c r="F307" i="2"/>
  <c r="AE306" i="2"/>
  <c r="AG306" i="2" s="1"/>
  <c r="AI306" i="2" s="1"/>
  <c r="AJ306" i="2" s="1"/>
  <c r="T306" i="2"/>
  <c r="V306" i="2" s="1"/>
  <c r="W306" i="2" s="1"/>
  <c r="R306" i="2"/>
  <c r="I306" i="2"/>
  <c r="J306" i="2" s="1"/>
  <c r="G306" i="2"/>
  <c r="F306" i="2"/>
  <c r="AE305" i="2"/>
  <c r="AG305" i="2" s="1"/>
  <c r="AI305" i="2" s="1"/>
  <c r="AJ305" i="2" s="1"/>
  <c r="T305" i="2"/>
  <c r="V305" i="2" s="1"/>
  <c r="W305" i="2" s="1"/>
  <c r="R305" i="2"/>
  <c r="G305" i="2"/>
  <c r="I305" i="2" s="1"/>
  <c r="J305" i="2" s="1"/>
  <c r="F305" i="2"/>
  <c r="AE304" i="2"/>
  <c r="AG304" i="2" s="1"/>
  <c r="AI304" i="2" s="1"/>
  <c r="AJ304" i="2" s="1"/>
  <c r="T304" i="2"/>
  <c r="V304" i="2" s="1"/>
  <c r="W304" i="2" s="1"/>
  <c r="R304" i="2"/>
  <c r="G304" i="2"/>
  <c r="I304" i="2" s="1"/>
  <c r="J304" i="2" s="1"/>
  <c r="F304" i="2"/>
  <c r="AE303" i="2"/>
  <c r="AG303" i="2" s="1"/>
  <c r="AI303" i="2" s="1"/>
  <c r="AJ303" i="2" s="1"/>
  <c r="V303" i="2"/>
  <c r="W303" i="2" s="1"/>
  <c r="R303" i="2"/>
  <c r="G303" i="2"/>
  <c r="I303" i="2" s="1"/>
  <c r="J303" i="2" s="1"/>
  <c r="F303" i="2"/>
  <c r="AE302" i="2"/>
  <c r="AG302" i="2" s="1"/>
  <c r="AI302" i="2" s="1"/>
  <c r="AJ302" i="2" s="1"/>
  <c r="T302" i="2"/>
  <c r="V302" i="2" s="1"/>
  <c r="W302" i="2" s="1"/>
  <c r="R302" i="2"/>
  <c r="G302" i="2"/>
  <c r="I302" i="2" s="1"/>
  <c r="J302" i="2" s="1"/>
  <c r="F302" i="2"/>
  <c r="AG301" i="2"/>
  <c r="AI301" i="2" s="1"/>
  <c r="AJ301" i="2" s="1"/>
  <c r="T301" i="2"/>
  <c r="V301" i="2" s="1"/>
  <c r="W301" i="2" s="1"/>
  <c r="R301" i="2"/>
  <c r="G301" i="2"/>
  <c r="I301" i="2" s="1"/>
  <c r="J301" i="2" s="1"/>
  <c r="F301" i="2"/>
  <c r="AE300" i="2"/>
  <c r="AG300" i="2" s="1"/>
  <c r="AI300" i="2" s="1"/>
  <c r="AJ300" i="2" s="1"/>
  <c r="T300" i="2"/>
  <c r="V300" i="2" s="1"/>
  <c r="W300" i="2" s="1"/>
  <c r="R300" i="2"/>
  <c r="G300" i="2"/>
  <c r="I300" i="2" s="1"/>
  <c r="J300" i="2" s="1"/>
  <c r="F300" i="2"/>
  <c r="AG299" i="2"/>
  <c r="AI299" i="2" s="1"/>
  <c r="AJ299" i="2" s="1"/>
  <c r="AE299" i="2"/>
  <c r="T299" i="2"/>
  <c r="V299" i="2" s="1"/>
  <c r="W299" i="2" s="1"/>
  <c r="R299" i="2"/>
  <c r="G299" i="2"/>
  <c r="I299" i="2" s="1"/>
  <c r="J299" i="2" s="1"/>
  <c r="F299" i="2"/>
  <c r="AE298" i="2"/>
  <c r="AG298" i="2" s="1"/>
  <c r="AI298" i="2" s="1"/>
  <c r="AJ298" i="2" s="1"/>
  <c r="T298" i="2"/>
  <c r="V298" i="2" s="1"/>
  <c r="W298" i="2" s="1"/>
  <c r="R298" i="2"/>
  <c r="G298" i="2"/>
  <c r="I298" i="2" s="1"/>
  <c r="J298" i="2" s="1"/>
  <c r="F298" i="2"/>
  <c r="AE297" i="2"/>
  <c r="AG297" i="2" s="1"/>
  <c r="AI297" i="2" s="1"/>
  <c r="AJ297" i="2" s="1"/>
  <c r="T297" i="2"/>
  <c r="V297" i="2" s="1"/>
  <c r="W297" i="2" s="1"/>
  <c r="R297" i="2"/>
  <c r="G297" i="2"/>
  <c r="I297" i="2" s="1"/>
  <c r="J297" i="2" s="1"/>
  <c r="F297" i="2"/>
  <c r="AE296" i="2"/>
  <c r="AG296" i="2" s="1"/>
  <c r="AI296" i="2" s="1"/>
  <c r="AJ296" i="2" s="1"/>
  <c r="T296" i="2"/>
  <c r="V296" i="2" s="1"/>
  <c r="W296" i="2" s="1"/>
  <c r="R296" i="2"/>
  <c r="G296" i="2"/>
  <c r="I296" i="2" s="1"/>
  <c r="J296" i="2" s="1"/>
  <c r="F296" i="2"/>
  <c r="AE295" i="2"/>
  <c r="AG295" i="2" s="1"/>
  <c r="AI295" i="2" s="1"/>
  <c r="AJ295" i="2" s="1"/>
  <c r="T295" i="2"/>
  <c r="V295" i="2" s="1"/>
  <c r="W295" i="2" s="1"/>
  <c r="R295" i="2"/>
  <c r="G295" i="2"/>
  <c r="I295" i="2" s="1"/>
  <c r="J295" i="2" s="1"/>
  <c r="F295" i="2"/>
  <c r="AE294" i="2"/>
  <c r="AG294" i="2" s="1"/>
  <c r="AI294" i="2" s="1"/>
  <c r="AJ294" i="2" s="1"/>
  <c r="T294" i="2"/>
  <c r="V294" i="2" s="1"/>
  <c r="W294" i="2" s="1"/>
  <c r="R294" i="2"/>
  <c r="G294" i="2"/>
  <c r="I294" i="2" s="1"/>
  <c r="J294" i="2" s="1"/>
  <c r="F294" i="2"/>
  <c r="AE293" i="2"/>
  <c r="AG293" i="2" s="1"/>
  <c r="AI293" i="2" s="1"/>
  <c r="AJ293" i="2" s="1"/>
  <c r="T293" i="2"/>
  <c r="V293" i="2" s="1"/>
  <c r="W293" i="2" s="1"/>
  <c r="R293" i="2"/>
  <c r="G293" i="2"/>
  <c r="I293" i="2" s="1"/>
  <c r="J293" i="2" s="1"/>
  <c r="F293" i="2"/>
  <c r="AE292" i="2"/>
  <c r="AG292" i="2" s="1"/>
  <c r="AI292" i="2" s="1"/>
  <c r="AJ292" i="2" s="1"/>
  <c r="T292" i="2"/>
  <c r="V292" i="2" s="1"/>
  <c r="W292" i="2" s="1"/>
  <c r="R292" i="2"/>
  <c r="G292" i="2"/>
  <c r="I292" i="2" s="1"/>
  <c r="J292" i="2" s="1"/>
  <c r="F292" i="2"/>
  <c r="AE291" i="2"/>
  <c r="AG291" i="2" s="1"/>
  <c r="AI291" i="2" s="1"/>
  <c r="AJ291" i="2" s="1"/>
  <c r="T291" i="2"/>
  <c r="R291" i="2"/>
  <c r="G291" i="2"/>
  <c r="I291" i="2" s="1"/>
  <c r="J291" i="2" s="1"/>
  <c r="F291" i="2"/>
  <c r="AE290" i="2"/>
  <c r="AG290" i="2" s="1"/>
  <c r="AI290" i="2" s="1"/>
  <c r="AJ290" i="2" s="1"/>
  <c r="T290" i="2"/>
  <c r="V290" i="2" s="1"/>
  <c r="W290" i="2" s="1"/>
  <c r="R290" i="2"/>
  <c r="G290" i="2"/>
  <c r="I290" i="2" s="1"/>
  <c r="J290" i="2" s="1"/>
  <c r="F290" i="2"/>
  <c r="AE289" i="2"/>
  <c r="AG289" i="2" s="1"/>
  <c r="AI289" i="2" s="1"/>
  <c r="AJ289" i="2" s="1"/>
  <c r="T289" i="2"/>
  <c r="V289" i="2" s="1"/>
  <c r="W289" i="2" s="1"/>
  <c r="R289" i="2"/>
  <c r="G289" i="2"/>
  <c r="I289" i="2" s="1"/>
  <c r="J289" i="2" s="1"/>
  <c r="F289" i="2"/>
  <c r="AE288" i="2"/>
  <c r="AG288" i="2" s="1"/>
  <c r="AI288" i="2" s="1"/>
  <c r="AJ288" i="2" s="1"/>
  <c r="T288" i="2"/>
  <c r="V288" i="2" s="1"/>
  <c r="W288" i="2" s="1"/>
  <c r="R288" i="2"/>
  <c r="G288" i="2"/>
  <c r="I288" i="2" s="1"/>
  <c r="J288" i="2" s="1"/>
  <c r="F288" i="2"/>
  <c r="AE287" i="2"/>
  <c r="AG287" i="2" s="1"/>
  <c r="AI287" i="2" s="1"/>
  <c r="AJ287" i="2" s="1"/>
  <c r="T287" i="2"/>
  <c r="V287" i="2" s="1"/>
  <c r="W287" i="2" s="1"/>
  <c r="R287" i="2"/>
  <c r="G287" i="2"/>
  <c r="I287" i="2" s="1"/>
  <c r="J287" i="2" s="1"/>
  <c r="F287" i="2"/>
  <c r="AE286" i="2"/>
  <c r="AG286" i="2" s="1"/>
  <c r="AI286" i="2" s="1"/>
  <c r="AJ286" i="2" s="1"/>
  <c r="T286" i="2"/>
  <c r="V286" i="2" s="1"/>
  <c r="W286" i="2" s="1"/>
  <c r="R286" i="2"/>
  <c r="G286" i="2"/>
  <c r="I286" i="2" s="1"/>
  <c r="J286" i="2" s="1"/>
  <c r="F286" i="2"/>
  <c r="AG285" i="2"/>
  <c r="AI285" i="2" s="1"/>
  <c r="AJ285" i="2" s="1"/>
  <c r="AE285" i="2"/>
  <c r="T285" i="2"/>
  <c r="V285" i="2" s="1"/>
  <c r="W285" i="2" s="1"/>
  <c r="R285" i="2"/>
  <c r="G285" i="2"/>
  <c r="I285" i="2" s="1"/>
  <c r="J285" i="2" s="1"/>
  <c r="F285" i="2"/>
  <c r="AE284" i="2"/>
  <c r="AG284" i="2" s="1"/>
  <c r="AI284" i="2" s="1"/>
  <c r="AJ284" i="2" s="1"/>
  <c r="T284" i="2"/>
  <c r="V284" i="2" s="1"/>
  <c r="W284" i="2" s="1"/>
  <c r="R284" i="2"/>
  <c r="G284" i="2"/>
  <c r="I284" i="2" s="1"/>
  <c r="J284" i="2" s="1"/>
  <c r="F284" i="2"/>
  <c r="AG283" i="2"/>
  <c r="AI283" i="2" s="1"/>
  <c r="AJ283" i="2" s="1"/>
  <c r="AE283" i="2"/>
  <c r="T283" i="2"/>
  <c r="V283" i="2" s="1"/>
  <c r="W283" i="2" s="1"/>
  <c r="R283" i="2"/>
  <c r="G283" i="2"/>
  <c r="I283" i="2" s="1"/>
  <c r="J283" i="2" s="1"/>
  <c r="F283" i="2"/>
  <c r="AE282" i="2"/>
  <c r="AG282" i="2" s="1"/>
  <c r="AI282" i="2" s="1"/>
  <c r="AJ282" i="2" s="1"/>
  <c r="T282" i="2"/>
  <c r="V282" i="2" s="1"/>
  <c r="W282" i="2" s="1"/>
  <c r="R282" i="2"/>
  <c r="G282" i="2"/>
  <c r="I282" i="2" s="1"/>
  <c r="J282" i="2" s="1"/>
  <c r="F282" i="2"/>
  <c r="AG281" i="2"/>
  <c r="AI281" i="2" s="1"/>
  <c r="AJ281" i="2" s="1"/>
  <c r="AE281" i="2"/>
  <c r="T281" i="2"/>
  <c r="V281" i="2" s="1"/>
  <c r="W281" i="2" s="1"/>
  <c r="R281" i="2"/>
  <c r="G281" i="2"/>
  <c r="I281" i="2" s="1"/>
  <c r="J281" i="2" s="1"/>
  <c r="F281" i="2"/>
  <c r="AE280" i="2"/>
  <c r="AG280" i="2" s="1"/>
  <c r="AI280" i="2" s="1"/>
  <c r="AJ280" i="2" s="1"/>
  <c r="T280" i="2"/>
  <c r="V280" i="2" s="1"/>
  <c r="W280" i="2" s="1"/>
  <c r="R280" i="2"/>
  <c r="G280" i="2"/>
  <c r="I280" i="2" s="1"/>
  <c r="J280" i="2" s="1"/>
  <c r="F280" i="2"/>
  <c r="AE279" i="2"/>
  <c r="AG279" i="2" s="1"/>
  <c r="AI279" i="2" s="1"/>
  <c r="AJ279" i="2" s="1"/>
  <c r="T279" i="2"/>
  <c r="V279" i="2" s="1"/>
  <c r="W279" i="2" s="1"/>
  <c r="R279" i="2"/>
  <c r="G279" i="2"/>
  <c r="I279" i="2" s="1"/>
  <c r="J279" i="2" s="1"/>
  <c r="F279" i="2"/>
  <c r="AG278" i="2"/>
  <c r="AI278" i="2" s="1"/>
  <c r="T278" i="2"/>
  <c r="V278" i="2" s="1"/>
  <c r="W278" i="2" s="1"/>
  <c r="R278" i="2"/>
  <c r="G278" i="2"/>
  <c r="I278" i="2" s="1"/>
  <c r="F278" i="2"/>
  <c r="V291" i="2" l="1"/>
  <c r="W291" i="2" s="1"/>
  <c r="W309" i="2" s="1"/>
  <c r="T309" i="2"/>
  <c r="AJ307" i="2"/>
  <c r="AI309" i="2"/>
  <c r="AJ309" i="2"/>
  <c r="R345" i="2"/>
  <c r="J345" i="2"/>
  <c r="T345" i="2"/>
  <c r="V314" i="2"/>
  <c r="R309" i="2"/>
  <c r="I309" i="2"/>
  <c r="J278" i="2"/>
  <c r="J309" i="2" s="1"/>
  <c r="AJ278" i="2"/>
  <c r="I345" i="2"/>
  <c r="AM200" i="3"/>
  <c r="AR200" i="3"/>
  <c r="V309" i="2" l="1"/>
  <c r="W314" i="2"/>
  <c r="W345" i="2" s="1"/>
  <c r="V345" i="2"/>
  <c r="AI234" i="2"/>
  <c r="AY200" i="3"/>
  <c r="AW199" i="3"/>
  <c r="AK200" i="3"/>
  <c r="V270" i="2"/>
  <c r="W234" i="2"/>
  <c r="V234" i="2"/>
  <c r="T233" i="2"/>
  <c r="R233" i="2"/>
  <c r="R234" i="2"/>
  <c r="Q234" i="2"/>
  <c r="P234" i="2"/>
  <c r="O234" i="2"/>
  <c r="N234" i="2"/>
  <c r="F233" i="2"/>
  <c r="AP200" i="3"/>
  <c r="AR170" i="3"/>
  <c r="AR171" i="3"/>
  <c r="AR172" i="3"/>
  <c r="AR173" i="3"/>
  <c r="AR174" i="3"/>
  <c r="AR175" i="3"/>
  <c r="AR176" i="3"/>
  <c r="AR177" i="3"/>
  <c r="AR178" i="3"/>
  <c r="AR179" i="3"/>
  <c r="AR180" i="3"/>
  <c r="AR181" i="3"/>
  <c r="AR182" i="3"/>
  <c r="AR183" i="3"/>
  <c r="AR184" i="3"/>
  <c r="AR185" i="3"/>
  <c r="AR186" i="3"/>
  <c r="AR187" i="3"/>
  <c r="AR188" i="3"/>
  <c r="AR189" i="3"/>
  <c r="AR190" i="3"/>
  <c r="AR191" i="3"/>
  <c r="AR192" i="3"/>
  <c r="AR193" i="3"/>
  <c r="AR194" i="3"/>
  <c r="AR195" i="3"/>
  <c r="AR196" i="3"/>
  <c r="AR197" i="3"/>
  <c r="AR198" i="3"/>
  <c r="AR199" i="3"/>
  <c r="AR169" i="3"/>
  <c r="F203" i="2"/>
  <c r="J203" i="2"/>
  <c r="AY170" i="3" l="1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Y169" i="3"/>
  <c r="AW169" i="3"/>
  <c r="AY199" i="3"/>
  <c r="AW198" i="3"/>
  <c r="AY198" i="3" s="1"/>
  <c r="AW197" i="3"/>
  <c r="AY197" i="3" s="1"/>
  <c r="AW196" i="3"/>
  <c r="AY196" i="3" s="1"/>
  <c r="AW195" i="3"/>
  <c r="AY195" i="3" s="1"/>
  <c r="AW194" i="3"/>
  <c r="AY194" i="3" s="1"/>
  <c r="AW193" i="3"/>
  <c r="AY193" i="3" s="1"/>
  <c r="AW192" i="3"/>
  <c r="AY192" i="3" s="1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2" i="3"/>
  <c r="N194" i="3"/>
  <c r="N196" i="3"/>
  <c r="N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N191" i="3" s="1"/>
  <c r="L192" i="3"/>
  <c r="L193" i="3"/>
  <c r="N193" i="3" s="1"/>
  <c r="L194" i="3"/>
  <c r="L195" i="3"/>
  <c r="N195" i="3" s="1"/>
  <c r="L196" i="3"/>
  <c r="L197" i="3"/>
  <c r="N197" i="3" s="1"/>
  <c r="L198" i="3"/>
  <c r="N198" i="3" s="1"/>
  <c r="L168" i="3"/>
  <c r="E169" i="3"/>
  <c r="E170" i="3"/>
  <c r="G170" i="3" s="1"/>
  <c r="E171" i="3"/>
  <c r="E172" i="3"/>
  <c r="G172" i="3" s="1"/>
  <c r="E173" i="3"/>
  <c r="E174" i="3"/>
  <c r="G174" i="3" s="1"/>
  <c r="E175" i="3"/>
  <c r="E176" i="3"/>
  <c r="G176" i="3" s="1"/>
  <c r="E177" i="3"/>
  <c r="E178" i="3"/>
  <c r="G178" i="3" s="1"/>
  <c r="E179" i="3"/>
  <c r="E180" i="3"/>
  <c r="G180" i="3" s="1"/>
  <c r="E181" i="3"/>
  <c r="E182" i="3"/>
  <c r="G182" i="3" s="1"/>
  <c r="E183" i="3"/>
  <c r="E184" i="3"/>
  <c r="G184" i="3" s="1"/>
  <c r="E185" i="3"/>
  <c r="E186" i="3"/>
  <c r="G186" i="3" s="1"/>
  <c r="E187" i="3"/>
  <c r="E188" i="3"/>
  <c r="G188" i="3" s="1"/>
  <c r="E189" i="3"/>
  <c r="E190" i="3"/>
  <c r="G190" i="3" s="1"/>
  <c r="E191" i="3"/>
  <c r="E192" i="3"/>
  <c r="G192" i="3" s="1"/>
  <c r="E193" i="3"/>
  <c r="E194" i="3"/>
  <c r="G194" i="3" s="1"/>
  <c r="E195" i="3"/>
  <c r="E196" i="3"/>
  <c r="G196" i="3" s="1"/>
  <c r="E197" i="3"/>
  <c r="G197" i="3" s="1"/>
  <c r="E198" i="3"/>
  <c r="G198" i="3" s="1"/>
  <c r="E168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68" i="3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W262" i="2" s="1"/>
  <c r="V264" i="2"/>
  <c r="W264" i="2" s="1"/>
  <c r="V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V263" i="2" s="1"/>
  <c r="W263" i="2" s="1"/>
  <c r="T264" i="2"/>
  <c r="T265" i="2"/>
  <c r="V265" i="2" s="1"/>
  <c r="W265" i="2" s="1"/>
  <c r="T266" i="2"/>
  <c r="V266" i="2" s="1"/>
  <c r="W266" i="2" s="1"/>
  <c r="T267" i="2"/>
  <c r="V267" i="2" s="1"/>
  <c r="W267" i="2" s="1"/>
  <c r="T268" i="2"/>
  <c r="V268" i="2" s="1"/>
  <c r="W268" i="2" s="1"/>
  <c r="T269" i="2"/>
  <c r="V269" i="2" s="1"/>
  <c r="W269" i="2" s="1"/>
  <c r="T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7" i="2"/>
  <c r="J267" i="2" s="1"/>
  <c r="I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I262" i="2" s="1"/>
  <c r="J262" i="2" s="1"/>
  <c r="G263" i="2"/>
  <c r="I263" i="2" s="1"/>
  <c r="J263" i="2" s="1"/>
  <c r="G264" i="2"/>
  <c r="I264" i="2" s="1"/>
  <c r="J264" i="2" s="1"/>
  <c r="G265" i="2"/>
  <c r="I265" i="2" s="1"/>
  <c r="J265" i="2" s="1"/>
  <c r="G266" i="2"/>
  <c r="I266" i="2" s="1"/>
  <c r="J266" i="2" s="1"/>
  <c r="G267" i="2"/>
  <c r="G268" i="2"/>
  <c r="I268" i="2" s="1"/>
  <c r="J268" i="2" s="1"/>
  <c r="G269" i="2"/>
  <c r="I269" i="2" s="1"/>
  <c r="J269" i="2" s="1"/>
  <c r="G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39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8" i="2"/>
  <c r="AI228" i="2" s="1"/>
  <c r="AJ228" i="2" s="1"/>
  <c r="AG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G226" i="2" s="1"/>
  <c r="AI226" i="2" s="1"/>
  <c r="AJ226" i="2" s="1"/>
  <c r="AE227" i="2"/>
  <c r="AG227" i="2" s="1"/>
  <c r="AI227" i="2" s="1"/>
  <c r="AJ227" i="2" s="1"/>
  <c r="AE228" i="2"/>
  <c r="AE229" i="2"/>
  <c r="AG229" i="2" s="1"/>
  <c r="AI229" i="2" s="1"/>
  <c r="AJ229" i="2" s="1"/>
  <c r="AE230" i="2"/>
  <c r="AG230" i="2" s="1"/>
  <c r="AI230" i="2" s="1"/>
  <c r="AJ230" i="2" s="1"/>
  <c r="AE231" i="2"/>
  <c r="AG231" i="2" s="1"/>
  <c r="AI231" i="2" s="1"/>
  <c r="AJ231" i="2" s="1"/>
  <c r="AE232" i="2"/>
  <c r="AG232" i="2" s="1"/>
  <c r="AI232" i="2" s="1"/>
  <c r="AJ232" i="2" s="1"/>
  <c r="AE233" i="2"/>
  <c r="AG233" i="2" s="1"/>
  <c r="AI233" i="2" s="1"/>
  <c r="AJ233" i="2" s="1"/>
  <c r="AE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V226" i="2" s="1"/>
  <c r="W226" i="2" s="1"/>
  <c r="T227" i="2"/>
  <c r="V227" i="2" s="1"/>
  <c r="W227" i="2" s="1"/>
  <c r="T228" i="2"/>
  <c r="V228" i="2" s="1"/>
  <c r="W228" i="2" s="1"/>
  <c r="T229" i="2"/>
  <c r="V229" i="2" s="1"/>
  <c r="W229" i="2" s="1"/>
  <c r="T230" i="2"/>
  <c r="V230" i="2" s="1"/>
  <c r="W230" i="2" s="1"/>
  <c r="T231" i="2"/>
  <c r="V231" i="2" s="1"/>
  <c r="W231" i="2" s="1"/>
  <c r="T232" i="2"/>
  <c r="V232" i="2" s="1"/>
  <c r="W232" i="2" s="1"/>
  <c r="T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03" i="2"/>
  <c r="G204" i="2"/>
  <c r="G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AW200" i="3" l="1"/>
  <c r="AB234" i="2"/>
  <c r="AA234" i="2"/>
  <c r="AJ234" i="2"/>
  <c r="Q270" i="2"/>
  <c r="S270" i="2"/>
  <c r="B234" i="2"/>
  <c r="V233" i="2"/>
  <c r="W233" i="2" s="1"/>
  <c r="G233" i="2"/>
  <c r="I233" i="2" s="1"/>
  <c r="J233" i="2" s="1"/>
  <c r="G232" i="2"/>
  <c r="I232" i="2" s="1"/>
  <c r="J232" i="2" s="1"/>
  <c r="G231" i="2"/>
  <c r="I231" i="2" s="1"/>
  <c r="J231" i="2" s="1"/>
  <c r="G230" i="2"/>
  <c r="I230" i="2" s="1"/>
  <c r="J230" i="2" s="1"/>
  <c r="G229" i="2"/>
  <c r="I229" i="2" s="1"/>
  <c r="J229" i="2" s="1"/>
  <c r="G228" i="2"/>
  <c r="I228" i="2" s="1"/>
  <c r="J228" i="2" s="1"/>
  <c r="G227" i="2"/>
  <c r="I227" i="2" s="1"/>
  <c r="J227" i="2" s="1"/>
  <c r="G226" i="2"/>
  <c r="I226" i="2" s="1"/>
  <c r="J226" i="2" s="1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T270" i="2" l="1"/>
  <c r="R270" i="2"/>
  <c r="I270" i="2"/>
  <c r="W270" i="2"/>
  <c r="I234" i="2"/>
  <c r="J234" i="2"/>
  <c r="J270" i="2"/>
  <c r="AL201" i="3" l="1"/>
  <c r="AJ201" i="3"/>
  <c r="AH201" i="3"/>
  <c r="AF201" i="3"/>
  <c r="AK203" i="3"/>
  <c r="AI200" i="3"/>
  <c r="AI203" i="3" s="1"/>
  <c r="AG200" i="3"/>
  <c r="AE200" i="3"/>
  <c r="AM199" i="3"/>
  <c r="Z199" i="3"/>
  <c r="AB199" i="3" s="1"/>
  <c r="S199" i="3"/>
  <c r="U199" i="3" s="1"/>
  <c r="D199" i="3"/>
  <c r="C199" i="3"/>
  <c r="AM198" i="3"/>
  <c r="Z198" i="3"/>
  <c r="AB198" i="3" s="1"/>
  <c r="S198" i="3"/>
  <c r="U198" i="3" s="1"/>
  <c r="AM197" i="3"/>
  <c r="Z197" i="3"/>
  <c r="AB197" i="3" s="1"/>
  <c r="S197" i="3"/>
  <c r="U197" i="3" s="1"/>
  <c r="AM196" i="3"/>
  <c r="Z196" i="3"/>
  <c r="AB196" i="3" s="1"/>
  <c r="S196" i="3"/>
  <c r="U196" i="3" s="1"/>
  <c r="AM195" i="3"/>
  <c r="Z195" i="3"/>
  <c r="AB195" i="3" s="1"/>
  <c r="S195" i="3"/>
  <c r="U195" i="3" s="1"/>
  <c r="AM194" i="3"/>
  <c r="Z194" i="3"/>
  <c r="AB194" i="3" s="1"/>
  <c r="S194" i="3"/>
  <c r="U194" i="3" s="1"/>
  <c r="AM193" i="3"/>
  <c r="Z193" i="3"/>
  <c r="AB193" i="3" s="1"/>
  <c r="S193" i="3"/>
  <c r="U193" i="3" s="1"/>
  <c r="AM192" i="3"/>
  <c r="Z192" i="3"/>
  <c r="AB192" i="3" s="1"/>
  <c r="S192" i="3"/>
  <c r="U192" i="3" s="1"/>
  <c r="AM191" i="3"/>
  <c r="Z191" i="3"/>
  <c r="AB191" i="3" s="1"/>
  <c r="S191" i="3"/>
  <c r="U191" i="3" s="1"/>
  <c r="AM190" i="3"/>
  <c r="Z190" i="3"/>
  <c r="AB190" i="3" s="1"/>
  <c r="S190" i="3"/>
  <c r="U190" i="3" s="1"/>
  <c r="AM189" i="3"/>
  <c r="Z189" i="3"/>
  <c r="AB189" i="3" s="1"/>
  <c r="S189" i="3"/>
  <c r="U189" i="3" s="1"/>
  <c r="AM188" i="3"/>
  <c r="Z188" i="3"/>
  <c r="AB188" i="3" s="1"/>
  <c r="S188" i="3"/>
  <c r="U188" i="3" s="1"/>
  <c r="AM187" i="3"/>
  <c r="Z187" i="3"/>
  <c r="AB187" i="3" s="1"/>
  <c r="S187" i="3"/>
  <c r="U187" i="3" s="1"/>
  <c r="AM186" i="3"/>
  <c r="Z186" i="3"/>
  <c r="AB186" i="3" s="1"/>
  <c r="S186" i="3"/>
  <c r="U186" i="3" s="1"/>
  <c r="AM185" i="3"/>
  <c r="Z185" i="3"/>
  <c r="AB185" i="3" s="1"/>
  <c r="S185" i="3"/>
  <c r="U185" i="3" s="1"/>
  <c r="AM184" i="3"/>
  <c r="Z184" i="3"/>
  <c r="AB184" i="3" s="1"/>
  <c r="S184" i="3"/>
  <c r="U184" i="3" s="1"/>
  <c r="AM183" i="3"/>
  <c r="Z183" i="3"/>
  <c r="AB183" i="3" s="1"/>
  <c r="S183" i="3"/>
  <c r="U183" i="3" s="1"/>
  <c r="AM182" i="3"/>
  <c r="Z182" i="3"/>
  <c r="AB182" i="3" s="1"/>
  <c r="S182" i="3"/>
  <c r="U182" i="3" s="1"/>
  <c r="AM181" i="3"/>
  <c r="Z181" i="3"/>
  <c r="AB181" i="3" s="1"/>
  <c r="S181" i="3"/>
  <c r="U181" i="3" s="1"/>
  <c r="AM180" i="3"/>
  <c r="Z180" i="3"/>
  <c r="AB180" i="3" s="1"/>
  <c r="S180" i="3"/>
  <c r="U180" i="3" s="1"/>
  <c r="AM179" i="3"/>
  <c r="Z179" i="3"/>
  <c r="AB179" i="3" s="1"/>
  <c r="S179" i="3"/>
  <c r="U179" i="3" s="1"/>
  <c r="AM178" i="3"/>
  <c r="Z178" i="3"/>
  <c r="AB178" i="3" s="1"/>
  <c r="S178" i="3"/>
  <c r="U178" i="3" s="1"/>
  <c r="AM177" i="3"/>
  <c r="Z177" i="3"/>
  <c r="AB177" i="3" s="1"/>
  <c r="S177" i="3"/>
  <c r="U177" i="3" s="1"/>
  <c r="AM176" i="3"/>
  <c r="Z176" i="3"/>
  <c r="AB176" i="3" s="1"/>
  <c r="U176" i="3"/>
  <c r="S176" i="3"/>
  <c r="AM175" i="3"/>
  <c r="Z175" i="3"/>
  <c r="AB175" i="3" s="1"/>
  <c r="S175" i="3"/>
  <c r="U175" i="3" s="1"/>
  <c r="AM174" i="3"/>
  <c r="Z174" i="3"/>
  <c r="AB174" i="3" s="1"/>
  <c r="S174" i="3"/>
  <c r="U174" i="3" s="1"/>
  <c r="AM173" i="3"/>
  <c r="Z173" i="3"/>
  <c r="AB173" i="3" s="1"/>
  <c r="U173" i="3"/>
  <c r="S173" i="3"/>
  <c r="AM172" i="3"/>
  <c r="Z172" i="3"/>
  <c r="AB172" i="3" s="1"/>
  <c r="S172" i="3"/>
  <c r="U172" i="3" s="1"/>
  <c r="AM171" i="3"/>
  <c r="Z171" i="3"/>
  <c r="AB171" i="3" s="1"/>
  <c r="S171" i="3"/>
  <c r="U171" i="3" s="1"/>
  <c r="AM170" i="3"/>
  <c r="Z170" i="3"/>
  <c r="AB170" i="3" s="1"/>
  <c r="S170" i="3"/>
  <c r="U170" i="3" s="1"/>
  <c r="AM169" i="3"/>
  <c r="Z169" i="3"/>
  <c r="AB169" i="3" s="1"/>
  <c r="S169" i="3"/>
  <c r="U169" i="3" s="1"/>
  <c r="E199" i="3"/>
  <c r="AB200" i="3" l="1"/>
  <c r="U200" i="3"/>
  <c r="S200" i="3"/>
  <c r="N199" i="3"/>
  <c r="G199" i="3"/>
  <c r="L199" i="3"/>
  <c r="Z200" i="3"/>
  <c r="BB137" i="3"/>
  <c r="AL158" i="3"/>
  <c r="AF158" i="3"/>
  <c r="AE157" i="3"/>
  <c r="AJ158" i="3"/>
  <c r="AK157" i="3"/>
  <c r="AK160" i="3"/>
  <c r="AM126" i="3"/>
  <c r="AM127" i="3"/>
  <c r="AM157" i="3" l="1"/>
  <c r="O160" i="2" l="1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59" i="2"/>
  <c r="N160" i="2"/>
  <c r="P160" i="2" s="1"/>
  <c r="R160" i="2" s="1"/>
  <c r="N161" i="2"/>
  <c r="P161" i="2" s="1"/>
  <c r="R161" i="2" s="1"/>
  <c r="N162" i="2"/>
  <c r="P162" i="2" s="1"/>
  <c r="R162" i="2" s="1"/>
  <c r="N163" i="2"/>
  <c r="P163" i="2" s="1"/>
  <c r="R163" i="2" s="1"/>
  <c r="N164" i="2"/>
  <c r="P164" i="2" s="1"/>
  <c r="R164" i="2" s="1"/>
  <c r="N165" i="2"/>
  <c r="P165" i="2" s="1"/>
  <c r="R165" i="2" s="1"/>
  <c r="N166" i="2"/>
  <c r="P166" i="2" s="1"/>
  <c r="R166" i="2" s="1"/>
  <c r="N167" i="2"/>
  <c r="P167" i="2" s="1"/>
  <c r="R167" i="2" s="1"/>
  <c r="N168" i="2"/>
  <c r="P168" i="2" s="1"/>
  <c r="R168" i="2" s="1"/>
  <c r="N169" i="2"/>
  <c r="P169" i="2" s="1"/>
  <c r="R169" i="2" s="1"/>
  <c r="N170" i="2"/>
  <c r="P170" i="2" s="1"/>
  <c r="R170" i="2" s="1"/>
  <c r="N171" i="2"/>
  <c r="P171" i="2" s="1"/>
  <c r="R171" i="2" s="1"/>
  <c r="N172" i="2"/>
  <c r="P172" i="2" s="1"/>
  <c r="R172" i="2" s="1"/>
  <c r="N173" i="2"/>
  <c r="P173" i="2" s="1"/>
  <c r="R173" i="2" s="1"/>
  <c r="N174" i="2"/>
  <c r="P174" i="2" s="1"/>
  <c r="R174" i="2" s="1"/>
  <c r="N175" i="2"/>
  <c r="P175" i="2" s="1"/>
  <c r="R175" i="2" s="1"/>
  <c r="N176" i="2"/>
  <c r="P176" i="2" s="1"/>
  <c r="R176" i="2" s="1"/>
  <c r="N177" i="2"/>
  <c r="P177" i="2" s="1"/>
  <c r="R177" i="2" s="1"/>
  <c r="N178" i="2"/>
  <c r="P178" i="2" s="1"/>
  <c r="R178" i="2" s="1"/>
  <c r="N179" i="2"/>
  <c r="P179" i="2" s="1"/>
  <c r="R179" i="2" s="1"/>
  <c r="N180" i="2"/>
  <c r="P180" i="2" s="1"/>
  <c r="R180" i="2" s="1"/>
  <c r="N181" i="2"/>
  <c r="P181" i="2" s="1"/>
  <c r="R181" i="2" s="1"/>
  <c r="N182" i="2"/>
  <c r="P182" i="2" s="1"/>
  <c r="R182" i="2" s="1"/>
  <c r="N183" i="2"/>
  <c r="P183" i="2" s="1"/>
  <c r="R183" i="2" s="1"/>
  <c r="N184" i="2"/>
  <c r="P184" i="2" s="1"/>
  <c r="R184" i="2" s="1"/>
  <c r="N185" i="2"/>
  <c r="P185" i="2" s="1"/>
  <c r="R185" i="2" s="1"/>
  <c r="N186" i="2"/>
  <c r="P186" i="2" s="1"/>
  <c r="R186" i="2" s="1"/>
  <c r="N159" i="2"/>
  <c r="P159" i="2" s="1"/>
  <c r="R159" i="2" s="1"/>
  <c r="R187" i="2" l="1"/>
  <c r="AU35" i="1"/>
  <c r="AV35" i="1"/>
  <c r="AY396" i="1" l="1"/>
  <c r="AV14" i="1" l="1"/>
  <c r="AW408" i="1"/>
  <c r="AQ162" i="1"/>
  <c r="AW387" i="1"/>
  <c r="AW388" i="1"/>
  <c r="AW389" i="1"/>
  <c r="AW390" i="1"/>
  <c r="AW391" i="1"/>
  <c r="AW392" i="1"/>
  <c r="AW393" i="1"/>
  <c r="AW394" i="1"/>
  <c r="AW395" i="1"/>
  <c r="AW396" i="1"/>
  <c r="AW397" i="1"/>
  <c r="AW398" i="1"/>
  <c r="AW399" i="1"/>
  <c r="AW400" i="1"/>
  <c r="AW401" i="1"/>
  <c r="AW402" i="1"/>
  <c r="AW403" i="1"/>
  <c r="AW404" i="1"/>
  <c r="AW405" i="1"/>
  <c r="AW406" i="1"/>
  <c r="AW386" i="1"/>
  <c r="AU432" i="1"/>
  <c r="AU431" i="1"/>
  <c r="AU430" i="1"/>
  <c r="AU429" i="1"/>
  <c r="AU428" i="1"/>
  <c r="AU427" i="1"/>
  <c r="AU426" i="1"/>
  <c r="AU425" i="1"/>
  <c r="AU424" i="1"/>
  <c r="AU423" i="1"/>
  <c r="AU422" i="1"/>
  <c r="AU421" i="1"/>
  <c r="AU420" i="1"/>
  <c r="AU419" i="1"/>
  <c r="AU418" i="1"/>
  <c r="AU417" i="1"/>
  <c r="AU416" i="1"/>
  <c r="AU415" i="1"/>
  <c r="AU414" i="1"/>
  <c r="AU413" i="1"/>
  <c r="AU412" i="1"/>
  <c r="AU408" i="1" l="1"/>
  <c r="AW385" i="1"/>
  <c r="AW384" i="1"/>
  <c r="AW383" i="1"/>
  <c r="AW382" i="1"/>
  <c r="AW381" i="1"/>
  <c r="AW380" i="1"/>
  <c r="AW379" i="1"/>
  <c r="AW378" i="1"/>
  <c r="AW377" i="1"/>
  <c r="AY358" i="1"/>
  <c r="AW371" i="1"/>
  <c r="AU372" i="1" l="1"/>
  <c r="AW370" i="1"/>
  <c r="AW369" i="1"/>
  <c r="AW368" i="1"/>
  <c r="AW367" i="1"/>
  <c r="AW366" i="1"/>
  <c r="AW365" i="1"/>
  <c r="AW364" i="1"/>
  <c r="AW363" i="1"/>
  <c r="AW362" i="1"/>
  <c r="AW361" i="1"/>
  <c r="AW360" i="1"/>
  <c r="AW359" i="1"/>
  <c r="AW358" i="1"/>
  <c r="AW357" i="1"/>
  <c r="AW356" i="1"/>
  <c r="AW355" i="1"/>
  <c r="AW354" i="1"/>
  <c r="AW353" i="1"/>
  <c r="AW352" i="1"/>
  <c r="AW351" i="1"/>
  <c r="AW350" i="1"/>
  <c r="AW349" i="1"/>
  <c r="AW348" i="1"/>
  <c r="AW347" i="1"/>
  <c r="AW346" i="1"/>
  <c r="AW345" i="1"/>
  <c r="AW344" i="1"/>
  <c r="AW343" i="1"/>
  <c r="AW342" i="1"/>
  <c r="AW341" i="1"/>
  <c r="AY325" i="1"/>
  <c r="AW336" i="1"/>
  <c r="AW372" i="1" l="1"/>
  <c r="AU336" i="1"/>
  <c r="AW334" i="1"/>
  <c r="AW333" i="1"/>
  <c r="AW332" i="1"/>
  <c r="AW331" i="1"/>
  <c r="AW330" i="1"/>
  <c r="AW329" i="1"/>
  <c r="AW328" i="1"/>
  <c r="AW327" i="1"/>
  <c r="AW326" i="1"/>
  <c r="AW325" i="1"/>
  <c r="AW324" i="1"/>
  <c r="AW323" i="1"/>
  <c r="AW322" i="1"/>
  <c r="AW321" i="1"/>
  <c r="AW320" i="1"/>
  <c r="AW319" i="1"/>
  <c r="AW318" i="1"/>
  <c r="AW317" i="1"/>
  <c r="AW316" i="1"/>
  <c r="AW315" i="1"/>
  <c r="AW314" i="1"/>
  <c r="AW313" i="1"/>
  <c r="AW312" i="1"/>
  <c r="AW311" i="1"/>
  <c r="AW310" i="1"/>
  <c r="AW309" i="1"/>
  <c r="AW308" i="1"/>
  <c r="AW307" i="1"/>
  <c r="AW306" i="1"/>
  <c r="AW305" i="1"/>
  <c r="AY282" i="1"/>
  <c r="AW300" i="1"/>
  <c r="AW299" i="1"/>
  <c r="AU300" i="1"/>
  <c r="AW298" i="1"/>
  <c r="AW297" i="1"/>
  <c r="AW296" i="1"/>
  <c r="AW295" i="1"/>
  <c r="AW294" i="1"/>
  <c r="AW293" i="1"/>
  <c r="AW292" i="1"/>
  <c r="AW291" i="1"/>
  <c r="AW290" i="1"/>
  <c r="AW289" i="1"/>
  <c r="AW288" i="1"/>
  <c r="AW287" i="1"/>
  <c r="AW286" i="1"/>
  <c r="AW285" i="1"/>
  <c r="AW284" i="1"/>
  <c r="AW283" i="1"/>
  <c r="AW282" i="1"/>
  <c r="AW281" i="1"/>
  <c r="AW280" i="1"/>
  <c r="AW279" i="1"/>
  <c r="AW278" i="1"/>
  <c r="AW277" i="1"/>
  <c r="AW276" i="1"/>
  <c r="AW275" i="1"/>
  <c r="AW274" i="1"/>
  <c r="AW273" i="1"/>
  <c r="AW272" i="1"/>
  <c r="AW271" i="1"/>
  <c r="AW270" i="1"/>
  <c r="AW269" i="1"/>
  <c r="S298" i="1" l="1"/>
  <c r="T297" i="1"/>
  <c r="S297" i="1"/>
  <c r="Q297" i="1"/>
  <c r="AQ299" i="1"/>
  <c r="AR299" i="1"/>
  <c r="AR298" i="1"/>
  <c r="AQ298" i="1"/>
  <c r="AO298" i="1"/>
  <c r="AO297" i="1"/>
  <c r="AQ297" i="1"/>
  <c r="AR297" i="1" s="1"/>
  <c r="AO296" i="1"/>
  <c r="AQ296" i="1" s="1"/>
  <c r="AR296" i="1" s="1"/>
  <c r="AO295" i="1"/>
  <c r="AQ295" i="1" s="1"/>
  <c r="AR295" i="1" s="1"/>
  <c r="AO294" i="1"/>
  <c r="AQ294" i="1" s="1"/>
  <c r="AR294" i="1" s="1"/>
  <c r="AO293" i="1"/>
  <c r="AQ293" i="1" s="1"/>
  <c r="AR293" i="1" s="1"/>
  <c r="AO292" i="1"/>
  <c r="AQ292" i="1" s="1"/>
  <c r="AR292" i="1" s="1"/>
  <c r="AO291" i="1"/>
  <c r="AQ291" i="1" s="1"/>
  <c r="AR291" i="1" s="1"/>
  <c r="AO290" i="1"/>
  <c r="AQ290" i="1" s="1"/>
  <c r="AR290" i="1" s="1"/>
  <c r="AO289" i="1"/>
  <c r="AQ289" i="1" s="1"/>
  <c r="AR289" i="1" s="1"/>
  <c r="AO288" i="1"/>
  <c r="AQ288" i="1" s="1"/>
  <c r="AR288" i="1" s="1"/>
  <c r="AO287" i="1"/>
  <c r="AQ287" i="1" s="1"/>
  <c r="AR287" i="1" s="1"/>
  <c r="AO286" i="1"/>
  <c r="AQ286" i="1" s="1"/>
  <c r="AR286" i="1" s="1"/>
  <c r="AO285" i="1"/>
  <c r="AQ285" i="1" s="1"/>
  <c r="AR285" i="1" s="1"/>
  <c r="AO284" i="1"/>
  <c r="AQ284" i="1" s="1"/>
  <c r="AR284" i="1" s="1"/>
  <c r="AO283" i="1"/>
  <c r="AQ283" i="1" s="1"/>
  <c r="AR283" i="1" s="1"/>
  <c r="AO282" i="1"/>
  <c r="AQ282" i="1" s="1"/>
  <c r="AR282" i="1" s="1"/>
  <c r="AO281" i="1"/>
  <c r="AQ281" i="1" s="1"/>
  <c r="AR281" i="1" s="1"/>
  <c r="AO280" i="1"/>
  <c r="AQ280" i="1" s="1"/>
  <c r="AR280" i="1" s="1"/>
  <c r="AO279" i="1"/>
  <c r="AQ279" i="1" s="1"/>
  <c r="AR279" i="1" s="1"/>
  <c r="AO278" i="1"/>
  <c r="AQ278" i="1" s="1"/>
  <c r="AR278" i="1" s="1"/>
  <c r="AQ277" i="1"/>
  <c r="AR277" i="1" s="1"/>
  <c r="AO277" i="1"/>
  <c r="AO276" i="1"/>
  <c r="AQ276" i="1" s="1"/>
  <c r="AR276" i="1" s="1"/>
  <c r="AO275" i="1"/>
  <c r="AQ275" i="1" s="1"/>
  <c r="AR275" i="1" s="1"/>
  <c r="AO274" i="1"/>
  <c r="AQ274" i="1" s="1"/>
  <c r="AR274" i="1" s="1"/>
  <c r="AO273" i="1"/>
  <c r="AQ273" i="1" s="1"/>
  <c r="AR273" i="1" s="1"/>
  <c r="AO272" i="1"/>
  <c r="AQ272" i="1" s="1"/>
  <c r="AR272" i="1" s="1"/>
  <c r="AO271" i="1"/>
  <c r="AQ271" i="1" s="1"/>
  <c r="AR271" i="1" s="1"/>
  <c r="AO270" i="1"/>
  <c r="AQ270" i="1" s="1"/>
  <c r="AR270" i="1" s="1"/>
  <c r="AO269" i="1"/>
  <c r="AQ269" i="1" s="1"/>
  <c r="AR269" i="1" s="1"/>
  <c r="AO268" i="1"/>
  <c r="AQ268" i="1" s="1"/>
  <c r="AE297" i="1"/>
  <c r="AE298" i="1"/>
  <c r="AR268" i="1" l="1"/>
  <c r="AC294" i="1" l="1"/>
  <c r="AE294" i="1" s="1"/>
  <c r="AF294" i="1" s="1"/>
  <c r="AE295" i="1"/>
  <c r="AE296" i="1"/>
  <c r="AC297" i="1"/>
  <c r="AF267" i="1"/>
  <c r="AE268" i="1"/>
  <c r="AE267" i="1"/>
  <c r="AC268" i="1"/>
  <c r="AC269" i="1"/>
  <c r="AC270" i="1"/>
  <c r="AC271" i="1"/>
  <c r="AE271" i="1" s="1"/>
  <c r="AF271" i="1" s="1"/>
  <c r="AC272" i="1"/>
  <c r="AC273" i="1"/>
  <c r="AC274" i="1"/>
  <c r="AC275" i="1"/>
  <c r="AE275" i="1" s="1"/>
  <c r="AF275" i="1" s="1"/>
  <c r="AC276" i="1"/>
  <c r="AC277" i="1"/>
  <c r="AE277" i="1" s="1"/>
  <c r="AF277" i="1" s="1"/>
  <c r="AC278" i="1"/>
  <c r="AC279" i="1"/>
  <c r="AE279" i="1" s="1"/>
  <c r="AF279" i="1" s="1"/>
  <c r="AC280" i="1"/>
  <c r="AC281" i="1"/>
  <c r="AC282" i="1"/>
  <c r="AC283" i="1"/>
  <c r="AC284" i="1"/>
  <c r="AC285" i="1"/>
  <c r="AE285" i="1" s="1"/>
  <c r="AF285" i="1" s="1"/>
  <c r="AC286" i="1"/>
  <c r="AC287" i="1"/>
  <c r="AE287" i="1" s="1"/>
  <c r="AF287" i="1" s="1"/>
  <c r="AC288" i="1"/>
  <c r="AC289" i="1"/>
  <c r="AC290" i="1"/>
  <c r="AC291" i="1"/>
  <c r="AC292" i="1"/>
  <c r="AC293" i="1"/>
  <c r="AE293" i="1" s="1"/>
  <c r="AF293" i="1" s="1"/>
  <c r="AC295" i="1"/>
  <c r="AF295" i="1" s="1"/>
  <c r="AC296" i="1"/>
  <c r="AC267" i="1"/>
  <c r="AE114" i="1"/>
  <c r="AF268" i="1"/>
  <c r="AE270" i="1"/>
  <c r="AF270" i="1" s="1"/>
  <c r="AE272" i="1"/>
  <c r="AF272" i="1" s="1"/>
  <c r="AE274" i="1"/>
  <c r="AF274" i="1" s="1"/>
  <c r="AE278" i="1"/>
  <c r="AF278" i="1" s="1"/>
  <c r="AE281" i="1"/>
  <c r="AF281" i="1" s="1"/>
  <c r="AE282" i="1"/>
  <c r="AF282" i="1" s="1"/>
  <c r="AE283" i="1"/>
  <c r="AF283" i="1" s="1"/>
  <c r="AE286" i="1"/>
  <c r="AF286" i="1" s="1"/>
  <c r="AE289" i="1"/>
  <c r="AF289" i="1" s="1"/>
  <c r="AE290" i="1"/>
  <c r="AF290" i="1" s="1"/>
  <c r="AE291" i="1"/>
  <c r="AF291" i="1" s="1"/>
  <c r="AF296" i="1"/>
  <c r="AF297" i="1"/>
  <c r="AE292" i="1"/>
  <c r="AF292" i="1" s="1"/>
  <c r="AE288" i="1"/>
  <c r="AF288" i="1" s="1"/>
  <c r="AE284" i="1"/>
  <c r="AF284" i="1" s="1"/>
  <c r="AE280" i="1"/>
  <c r="AF280" i="1" s="1"/>
  <c r="AE273" i="1"/>
  <c r="AF273" i="1" s="1"/>
  <c r="AE269" i="1"/>
  <c r="AF269" i="1" s="1"/>
  <c r="W146" i="1"/>
  <c r="X145" i="1"/>
  <c r="W144" i="1"/>
  <c r="S144" i="1"/>
  <c r="S143" i="1"/>
  <c r="T294" i="1"/>
  <c r="T296" i="1"/>
  <c r="S114" i="1"/>
  <c r="P145" i="1"/>
  <c r="P298" i="1"/>
  <c r="O145" i="1"/>
  <c r="O298" i="1"/>
  <c r="S296" i="1"/>
  <c r="AE276" i="1" l="1"/>
  <c r="AF276" i="1" s="1"/>
  <c r="AF298" i="1" l="1"/>
  <c r="U114" i="1" l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U144" i="1"/>
  <c r="F297" i="1" l="1"/>
  <c r="C297" i="1"/>
  <c r="B297" i="1"/>
  <c r="T298" i="1"/>
  <c r="Q296" i="1"/>
  <c r="Q295" i="1"/>
  <c r="S295" i="1" s="1"/>
  <c r="T295" i="1" s="1"/>
  <c r="Q294" i="1"/>
  <c r="S294" i="1" s="1"/>
  <c r="Q293" i="1"/>
  <c r="S293" i="1" s="1"/>
  <c r="T293" i="1" s="1"/>
  <c r="Q292" i="1"/>
  <c r="S292" i="1" s="1"/>
  <c r="T292" i="1" s="1"/>
  <c r="Q291" i="1"/>
  <c r="S291" i="1" s="1"/>
  <c r="T291" i="1" s="1"/>
  <c r="Q290" i="1"/>
  <c r="S290" i="1" s="1"/>
  <c r="T290" i="1" s="1"/>
  <c r="Q289" i="1"/>
  <c r="S289" i="1" s="1"/>
  <c r="T289" i="1" s="1"/>
  <c r="Q288" i="1"/>
  <c r="S288" i="1" s="1"/>
  <c r="T288" i="1" s="1"/>
  <c r="Q287" i="1"/>
  <c r="S287" i="1" s="1"/>
  <c r="T287" i="1" s="1"/>
  <c r="Q286" i="1"/>
  <c r="S286" i="1" s="1"/>
  <c r="T286" i="1" s="1"/>
  <c r="Q285" i="1"/>
  <c r="S285" i="1" s="1"/>
  <c r="T285" i="1" s="1"/>
  <c r="Q284" i="1"/>
  <c r="S284" i="1" s="1"/>
  <c r="T284" i="1" s="1"/>
  <c r="Q283" i="1"/>
  <c r="S283" i="1" s="1"/>
  <c r="T283" i="1" s="1"/>
  <c r="Q282" i="1"/>
  <c r="S282" i="1" s="1"/>
  <c r="T282" i="1" s="1"/>
  <c r="Q281" i="1"/>
  <c r="S281" i="1" s="1"/>
  <c r="T281" i="1" s="1"/>
  <c r="Q280" i="1"/>
  <c r="S280" i="1" s="1"/>
  <c r="T280" i="1" s="1"/>
  <c r="Q279" i="1"/>
  <c r="S279" i="1" s="1"/>
  <c r="T279" i="1" s="1"/>
  <c r="Q278" i="1"/>
  <c r="S278" i="1" s="1"/>
  <c r="T278" i="1" s="1"/>
  <c r="Q277" i="1"/>
  <c r="S277" i="1" s="1"/>
  <c r="T277" i="1" s="1"/>
  <c r="Q276" i="1"/>
  <c r="S276" i="1" s="1"/>
  <c r="T276" i="1" s="1"/>
  <c r="Q275" i="1"/>
  <c r="S275" i="1" s="1"/>
  <c r="T275" i="1" s="1"/>
  <c r="Q274" i="1"/>
  <c r="S274" i="1" s="1"/>
  <c r="T274" i="1" s="1"/>
  <c r="Q273" i="1"/>
  <c r="S273" i="1" s="1"/>
  <c r="T273" i="1" s="1"/>
  <c r="Q272" i="1"/>
  <c r="S272" i="1" s="1"/>
  <c r="T272" i="1" s="1"/>
  <c r="Q271" i="1"/>
  <c r="S271" i="1" s="1"/>
  <c r="T271" i="1" s="1"/>
  <c r="Q270" i="1"/>
  <c r="S270" i="1" s="1"/>
  <c r="T270" i="1" s="1"/>
  <c r="Q269" i="1"/>
  <c r="S269" i="1" s="1"/>
  <c r="T269" i="1" s="1"/>
  <c r="Q268" i="1"/>
  <c r="S268" i="1" s="1"/>
  <c r="T268" i="1" s="1"/>
  <c r="Q267" i="1"/>
  <c r="S267" i="1" s="1"/>
  <c r="J146" i="1"/>
  <c r="K145" i="1"/>
  <c r="K114" i="1"/>
  <c r="J115" i="1"/>
  <c r="J114" i="1"/>
  <c r="H14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14" i="1"/>
  <c r="C145" i="1"/>
  <c r="B145" i="1"/>
  <c r="F295" i="1"/>
  <c r="F296" i="1"/>
  <c r="D295" i="1"/>
  <c r="D296" i="1"/>
  <c r="F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66" i="1"/>
  <c r="G296" i="1"/>
  <c r="G295" i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J107" i="1"/>
  <c r="F104" i="1"/>
  <c r="F103" i="1"/>
  <c r="F102" i="1"/>
  <c r="F101" i="1"/>
  <c r="F97" i="1"/>
  <c r="F96" i="1"/>
  <c r="F93" i="1"/>
  <c r="F92" i="1"/>
  <c r="F84" i="1"/>
  <c r="F83" i="1"/>
  <c r="F82" i="1"/>
  <c r="B73" i="1"/>
  <c r="C73" i="1" s="1"/>
  <c r="T267" i="1" l="1"/>
  <c r="G266" i="1"/>
  <c r="G297" i="1" s="1"/>
  <c r="F105" i="1"/>
  <c r="F106" i="1"/>
  <c r="D227" i="1"/>
  <c r="F227" i="1" s="1"/>
  <c r="G227" i="1" s="1"/>
  <c r="AQ230" i="1"/>
  <c r="AR230" i="1" s="1"/>
  <c r="AO230" i="1"/>
  <c r="AM260" i="1"/>
  <c r="AO259" i="1"/>
  <c r="AQ259" i="1" s="1"/>
  <c r="AR259" i="1" s="1"/>
  <c r="AO258" i="1"/>
  <c r="AQ258" i="1" s="1"/>
  <c r="AR258" i="1" s="1"/>
  <c r="AO257" i="1"/>
  <c r="AQ257" i="1" s="1"/>
  <c r="AR257" i="1" s="1"/>
  <c r="AO256" i="1"/>
  <c r="AQ256" i="1" s="1"/>
  <c r="AR256" i="1" s="1"/>
  <c r="AO255" i="1"/>
  <c r="AQ255" i="1" s="1"/>
  <c r="AR255" i="1" s="1"/>
  <c r="AO254" i="1"/>
  <c r="AQ254" i="1" s="1"/>
  <c r="AR254" i="1" s="1"/>
  <c r="AO253" i="1"/>
  <c r="AQ253" i="1" s="1"/>
  <c r="AR253" i="1" s="1"/>
  <c r="AO252" i="1"/>
  <c r="AQ252" i="1" s="1"/>
  <c r="AR252" i="1" s="1"/>
  <c r="AO251" i="1"/>
  <c r="AQ251" i="1" s="1"/>
  <c r="AR251" i="1" s="1"/>
  <c r="AO250" i="1"/>
  <c r="AQ250" i="1" s="1"/>
  <c r="AR250" i="1" s="1"/>
  <c r="AO249" i="1"/>
  <c r="AQ249" i="1" s="1"/>
  <c r="AR249" i="1" s="1"/>
  <c r="AO248" i="1"/>
  <c r="AQ248" i="1" s="1"/>
  <c r="AR248" i="1" s="1"/>
  <c r="AO247" i="1"/>
  <c r="AQ247" i="1" s="1"/>
  <c r="AR247" i="1" s="1"/>
  <c r="AO246" i="1"/>
  <c r="AQ246" i="1" s="1"/>
  <c r="AR246" i="1" s="1"/>
  <c r="AO245" i="1"/>
  <c r="AQ245" i="1" s="1"/>
  <c r="AR245" i="1" s="1"/>
  <c r="AO244" i="1"/>
  <c r="AQ244" i="1" s="1"/>
  <c r="AR244" i="1" s="1"/>
  <c r="AO243" i="1"/>
  <c r="AQ243" i="1" s="1"/>
  <c r="AR243" i="1" s="1"/>
  <c r="AO242" i="1"/>
  <c r="AQ242" i="1" s="1"/>
  <c r="AR242" i="1" s="1"/>
  <c r="AO241" i="1"/>
  <c r="AQ241" i="1" s="1"/>
  <c r="AR241" i="1" s="1"/>
  <c r="AO240" i="1"/>
  <c r="AQ240" i="1" s="1"/>
  <c r="AR240" i="1" s="1"/>
  <c r="AO239" i="1"/>
  <c r="AQ239" i="1" s="1"/>
  <c r="AR239" i="1" s="1"/>
  <c r="AO238" i="1"/>
  <c r="AQ238" i="1" s="1"/>
  <c r="AR238" i="1" s="1"/>
  <c r="AO237" i="1"/>
  <c r="AQ237" i="1" s="1"/>
  <c r="AR237" i="1" s="1"/>
  <c r="AO236" i="1"/>
  <c r="AQ236" i="1" s="1"/>
  <c r="AR236" i="1" s="1"/>
  <c r="AO235" i="1"/>
  <c r="AQ235" i="1" s="1"/>
  <c r="AR235" i="1" s="1"/>
  <c r="AO234" i="1"/>
  <c r="AQ234" i="1" s="1"/>
  <c r="AR234" i="1" s="1"/>
  <c r="AO233" i="1"/>
  <c r="AQ233" i="1" s="1"/>
  <c r="AR233" i="1" s="1"/>
  <c r="AO232" i="1"/>
  <c r="AQ232" i="1" s="1"/>
  <c r="AR232" i="1" s="1"/>
  <c r="AO231" i="1"/>
  <c r="AQ231" i="1" s="1"/>
  <c r="AR231" i="1" s="1"/>
  <c r="AE229" i="1"/>
  <c r="AF229" i="1" s="1"/>
  <c r="AC229" i="1"/>
  <c r="AA259" i="1"/>
  <c r="AC258" i="1"/>
  <c r="AE258" i="1" s="1"/>
  <c r="AF258" i="1" s="1"/>
  <c r="AC257" i="1"/>
  <c r="AE257" i="1" s="1"/>
  <c r="AF257" i="1" s="1"/>
  <c r="AC256" i="1"/>
  <c r="AE256" i="1" s="1"/>
  <c r="AF256" i="1" s="1"/>
  <c r="AC255" i="1"/>
  <c r="AE255" i="1" s="1"/>
  <c r="AF255" i="1" s="1"/>
  <c r="AC254" i="1"/>
  <c r="AE254" i="1" s="1"/>
  <c r="AF254" i="1" s="1"/>
  <c r="AC253" i="1"/>
  <c r="AE253" i="1" s="1"/>
  <c r="AF253" i="1" s="1"/>
  <c r="AC252" i="1"/>
  <c r="AE252" i="1" s="1"/>
  <c r="AF252" i="1" s="1"/>
  <c r="AC251" i="1"/>
  <c r="AE251" i="1" s="1"/>
  <c r="AF251" i="1" s="1"/>
  <c r="AC250" i="1"/>
  <c r="AE250" i="1" s="1"/>
  <c r="AF250" i="1" s="1"/>
  <c r="AC249" i="1"/>
  <c r="AE249" i="1" s="1"/>
  <c r="AF249" i="1" s="1"/>
  <c r="AC248" i="1"/>
  <c r="AE248" i="1" s="1"/>
  <c r="AF248" i="1" s="1"/>
  <c r="AC247" i="1"/>
  <c r="AE247" i="1" s="1"/>
  <c r="AF247" i="1" s="1"/>
  <c r="AC246" i="1"/>
  <c r="AE246" i="1" s="1"/>
  <c r="AF246" i="1" s="1"/>
  <c r="AC245" i="1"/>
  <c r="AE245" i="1" s="1"/>
  <c r="AF245" i="1" s="1"/>
  <c r="AC244" i="1"/>
  <c r="AE244" i="1" s="1"/>
  <c r="AF244" i="1" s="1"/>
  <c r="AC243" i="1"/>
  <c r="AE243" i="1" s="1"/>
  <c r="AF243" i="1" s="1"/>
  <c r="AE242" i="1"/>
  <c r="AF242" i="1" s="1"/>
  <c r="AC242" i="1"/>
  <c r="AC241" i="1"/>
  <c r="AE241" i="1" s="1"/>
  <c r="AF241" i="1" s="1"/>
  <c r="AC240" i="1"/>
  <c r="AE240" i="1" s="1"/>
  <c r="AF240" i="1" s="1"/>
  <c r="AC239" i="1"/>
  <c r="AE239" i="1" s="1"/>
  <c r="AF239" i="1" s="1"/>
  <c r="AC238" i="1"/>
  <c r="AE238" i="1" s="1"/>
  <c r="AF238" i="1" s="1"/>
  <c r="AC237" i="1"/>
  <c r="AE237" i="1" s="1"/>
  <c r="AF237" i="1" s="1"/>
  <c r="AC236" i="1"/>
  <c r="AE236" i="1" s="1"/>
  <c r="AF236" i="1" s="1"/>
  <c r="AC235" i="1"/>
  <c r="AE235" i="1" s="1"/>
  <c r="AF235" i="1" s="1"/>
  <c r="AC234" i="1"/>
  <c r="AE234" i="1" s="1"/>
  <c r="AF234" i="1" s="1"/>
  <c r="AC233" i="1"/>
  <c r="AE233" i="1" s="1"/>
  <c r="AF233" i="1" s="1"/>
  <c r="AC232" i="1"/>
  <c r="AE232" i="1" s="1"/>
  <c r="AF232" i="1" s="1"/>
  <c r="AC231" i="1"/>
  <c r="AE231" i="1" s="1"/>
  <c r="AF231" i="1" s="1"/>
  <c r="AC230" i="1"/>
  <c r="AE230" i="1" s="1"/>
  <c r="AF230" i="1" s="1"/>
  <c r="O259" i="1"/>
  <c r="O107" i="1"/>
  <c r="S77" i="1"/>
  <c r="S106" i="1"/>
  <c r="N74" i="1"/>
  <c r="O74" i="1" s="1"/>
  <c r="Q230" i="1"/>
  <c r="S230" i="1" s="1"/>
  <c r="T230" i="1" s="1"/>
  <c r="Q231" i="1"/>
  <c r="S231" i="1" s="1"/>
  <c r="T231" i="1" s="1"/>
  <c r="Q232" i="1"/>
  <c r="S232" i="1" s="1"/>
  <c r="T232" i="1" s="1"/>
  <c r="Q233" i="1"/>
  <c r="S233" i="1" s="1"/>
  <c r="T233" i="1" s="1"/>
  <c r="Q234" i="1"/>
  <c r="S234" i="1" s="1"/>
  <c r="T234" i="1" s="1"/>
  <c r="Q235" i="1"/>
  <c r="S235" i="1" s="1"/>
  <c r="T235" i="1" s="1"/>
  <c r="Q236" i="1"/>
  <c r="S236" i="1" s="1"/>
  <c r="T236" i="1" s="1"/>
  <c r="Q237" i="1"/>
  <c r="S237" i="1" s="1"/>
  <c r="T237" i="1" s="1"/>
  <c r="Q238" i="1"/>
  <c r="S238" i="1" s="1"/>
  <c r="T238" i="1" s="1"/>
  <c r="Q239" i="1"/>
  <c r="S239" i="1" s="1"/>
  <c r="T239" i="1" s="1"/>
  <c r="Q240" i="1"/>
  <c r="S240" i="1" s="1"/>
  <c r="T240" i="1" s="1"/>
  <c r="Q241" i="1"/>
  <c r="S241" i="1" s="1"/>
  <c r="T241" i="1" s="1"/>
  <c r="Q242" i="1"/>
  <c r="S242" i="1" s="1"/>
  <c r="T242" i="1" s="1"/>
  <c r="Q243" i="1"/>
  <c r="S243" i="1" s="1"/>
  <c r="T243" i="1" s="1"/>
  <c r="Q244" i="1"/>
  <c r="S244" i="1" s="1"/>
  <c r="T244" i="1" s="1"/>
  <c r="Q245" i="1"/>
  <c r="S245" i="1" s="1"/>
  <c r="T245" i="1" s="1"/>
  <c r="Q246" i="1"/>
  <c r="S246" i="1" s="1"/>
  <c r="T246" i="1" s="1"/>
  <c r="Q247" i="1"/>
  <c r="S247" i="1" s="1"/>
  <c r="T247" i="1" s="1"/>
  <c r="Q248" i="1"/>
  <c r="S248" i="1" s="1"/>
  <c r="T248" i="1" s="1"/>
  <c r="Q249" i="1"/>
  <c r="S249" i="1" s="1"/>
  <c r="T249" i="1" s="1"/>
  <c r="Q250" i="1"/>
  <c r="S250" i="1" s="1"/>
  <c r="T250" i="1" s="1"/>
  <c r="Q251" i="1"/>
  <c r="S251" i="1" s="1"/>
  <c r="T251" i="1" s="1"/>
  <c r="Q252" i="1"/>
  <c r="S252" i="1" s="1"/>
  <c r="T252" i="1" s="1"/>
  <c r="Q253" i="1"/>
  <c r="S253" i="1" s="1"/>
  <c r="T253" i="1" s="1"/>
  <c r="Q254" i="1"/>
  <c r="S254" i="1" s="1"/>
  <c r="T254" i="1" s="1"/>
  <c r="Q255" i="1"/>
  <c r="S255" i="1" s="1"/>
  <c r="T255" i="1" s="1"/>
  <c r="Q256" i="1"/>
  <c r="S256" i="1" s="1"/>
  <c r="T256" i="1" s="1"/>
  <c r="Q257" i="1"/>
  <c r="S257" i="1" s="1"/>
  <c r="T257" i="1" s="1"/>
  <c r="Q258" i="1"/>
  <c r="S258" i="1" s="1"/>
  <c r="T258" i="1" s="1"/>
  <c r="Q229" i="1"/>
  <c r="S229" i="1" s="1"/>
  <c r="D228" i="1"/>
  <c r="F228" i="1" s="1"/>
  <c r="G228" i="1" s="1"/>
  <c r="D229" i="1"/>
  <c r="F229" i="1" s="1"/>
  <c r="G229" i="1" s="1"/>
  <c r="D230" i="1"/>
  <c r="F230" i="1" s="1"/>
  <c r="G230" i="1" s="1"/>
  <c r="D231" i="1"/>
  <c r="F231" i="1" s="1"/>
  <c r="G231" i="1" s="1"/>
  <c r="D232" i="1"/>
  <c r="D233" i="1"/>
  <c r="F233" i="1" s="1"/>
  <c r="G233" i="1" s="1"/>
  <c r="D234" i="1"/>
  <c r="F234" i="1" s="1"/>
  <c r="G234" i="1" s="1"/>
  <c r="D235" i="1"/>
  <c r="F235" i="1" s="1"/>
  <c r="G235" i="1" s="1"/>
  <c r="D236" i="1"/>
  <c r="D237" i="1"/>
  <c r="F237" i="1" s="1"/>
  <c r="G237" i="1" s="1"/>
  <c r="D238" i="1"/>
  <c r="F238" i="1" s="1"/>
  <c r="G238" i="1" s="1"/>
  <c r="D239" i="1"/>
  <c r="F239" i="1" s="1"/>
  <c r="G239" i="1" s="1"/>
  <c r="D240" i="1"/>
  <c r="F240" i="1" s="1"/>
  <c r="G240" i="1" s="1"/>
  <c r="D241" i="1"/>
  <c r="D242" i="1"/>
  <c r="F242" i="1" s="1"/>
  <c r="G242" i="1" s="1"/>
  <c r="D243" i="1"/>
  <c r="F243" i="1" s="1"/>
  <c r="G243" i="1" s="1"/>
  <c r="D244" i="1"/>
  <c r="F244" i="1" s="1"/>
  <c r="G244" i="1" s="1"/>
  <c r="D245" i="1"/>
  <c r="F245" i="1" s="1"/>
  <c r="G245" i="1" s="1"/>
  <c r="D246" i="1"/>
  <c r="F246" i="1" s="1"/>
  <c r="G246" i="1" s="1"/>
  <c r="D247" i="1"/>
  <c r="F247" i="1" s="1"/>
  <c r="G247" i="1" s="1"/>
  <c r="D248" i="1"/>
  <c r="F248" i="1" s="1"/>
  <c r="G248" i="1" s="1"/>
  <c r="D249" i="1"/>
  <c r="D250" i="1"/>
  <c r="F250" i="1" s="1"/>
  <c r="G250" i="1" s="1"/>
  <c r="D251" i="1"/>
  <c r="F251" i="1" s="1"/>
  <c r="G251" i="1" s="1"/>
  <c r="D252" i="1"/>
  <c r="F252" i="1" s="1"/>
  <c r="G252" i="1" s="1"/>
  <c r="D253" i="1"/>
  <c r="F253" i="1" s="1"/>
  <c r="G253" i="1" s="1"/>
  <c r="D254" i="1"/>
  <c r="F254" i="1" s="1"/>
  <c r="G254" i="1" s="1"/>
  <c r="D255" i="1"/>
  <c r="F255" i="1" s="1"/>
  <c r="G255" i="1" s="1"/>
  <c r="D256" i="1"/>
  <c r="F256" i="1" s="1"/>
  <c r="G256" i="1" s="1"/>
  <c r="H106" i="1"/>
  <c r="J106" i="1" s="1"/>
  <c r="F95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39" i="1"/>
  <c r="F94" i="1"/>
  <c r="F98" i="1"/>
  <c r="F99" i="1"/>
  <c r="F100" i="1"/>
  <c r="F77" i="1"/>
  <c r="F89" i="1"/>
  <c r="F86" i="1"/>
  <c r="F85" i="1"/>
  <c r="F81" i="1"/>
  <c r="H77" i="1"/>
  <c r="J77" i="1" s="1"/>
  <c r="C107" i="1"/>
  <c r="C257" i="1"/>
  <c r="B257" i="1"/>
  <c r="B107" i="1"/>
  <c r="F249" i="1"/>
  <c r="G249" i="1" s="1"/>
  <c r="F241" i="1"/>
  <c r="G241" i="1" s="1"/>
  <c r="F232" i="1"/>
  <c r="G232" i="1" s="1"/>
  <c r="AQ192" i="1"/>
  <c r="AO193" i="1"/>
  <c r="AQ193" i="1" s="1"/>
  <c r="AR193" i="1" s="1"/>
  <c r="AO194" i="1"/>
  <c r="AQ194" i="1" s="1"/>
  <c r="AR194" i="1" s="1"/>
  <c r="AO195" i="1"/>
  <c r="AQ195" i="1" s="1"/>
  <c r="AR195" i="1" s="1"/>
  <c r="AO196" i="1"/>
  <c r="AQ196" i="1" s="1"/>
  <c r="AR196" i="1" s="1"/>
  <c r="AO197" i="1"/>
  <c r="AQ197" i="1" s="1"/>
  <c r="AR197" i="1" s="1"/>
  <c r="AO198" i="1"/>
  <c r="AQ198" i="1" s="1"/>
  <c r="AR198" i="1" s="1"/>
  <c r="AO199" i="1"/>
  <c r="AQ199" i="1" s="1"/>
  <c r="AR199" i="1" s="1"/>
  <c r="AO200" i="1"/>
  <c r="AQ200" i="1" s="1"/>
  <c r="AR200" i="1" s="1"/>
  <c r="AO192" i="1"/>
  <c r="AN222" i="1"/>
  <c r="AM222" i="1"/>
  <c r="AO221" i="1"/>
  <c r="AQ221" i="1" s="1"/>
  <c r="AR221" i="1" s="1"/>
  <c r="AO220" i="1"/>
  <c r="AQ220" i="1" s="1"/>
  <c r="AR220" i="1" s="1"/>
  <c r="AO219" i="1"/>
  <c r="AQ219" i="1" s="1"/>
  <c r="AR219" i="1" s="1"/>
  <c r="AO218" i="1"/>
  <c r="AQ218" i="1" s="1"/>
  <c r="AR218" i="1" s="1"/>
  <c r="AO217" i="1"/>
  <c r="AQ217" i="1" s="1"/>
  <c r="AR217" i="1" s="1"/>
  <c r="AO216" i="1"/>
  <c r="AQ216" i="1" s="1"/>
  <c r="AR216" i="1" s="1"/>
  <c r="AO215" i="1"/>
  <c r="AQ215" i="1" s="1"/>
  <c r="AR215" i="1" s="1"/>
  <c r="AO214" i="1"/>
  <c r="AQ214" i="1" s="1"/>
  <c r="AR214" i="1" s="1"/>
  <c r="AO213" i="1"/>
  <c r="AQ213" i="1" s="1"/>
  <c r="AR213" i="1" s="1"/>
  <c r="AO212" i="1"/>
  <c r="AQ212" i="1" s="1"/>
  <c r="AR212" i="1" s="1"/>
  <c r="AO211" i="1"/>
  <c r="AQ211" i="1" s="1"/>
  <c r="AR211" i="1" s="1"/>
  <c r="AO210" i="1"/>
  <c r="AQ210" i="1" s="1"/>
  <c r="AR210" i="1" s="1"/>
  <c r="AO209" i="1"/>
  <c r="AQ209" i="1" s="1"/>
  <c r="AR209" i="1" s="1"/>
  <c r="AO208" i="1"/>
  <c r="AQ208" i="1" s="1"/>
  <c r="AR208" i="1" s="1"/>
  <c r="AO207" i="1"/>
  <c r="AQ207" i="1" s="1"/>
  <c r="AR207" i="1" s="1"/>
  <c r="AO206" i="1"/>
  <c r="AQ206" i="1" s="1"/>
  <c r="AR206" i="1" s="1"/>
  <c r="AO205" i="1"/>
  <c r="AQ205" i="1" s="1"/>
  <c r="AR205" i="1" s="1"/>
  <c r="AO204" i="1"/>
  <c r="AQ204" i="1" s="1"/>
  <c r="AR204" i="1" s="1"/>
  <c r="AO203" i="1"/>
  <c r="AQ203" i="1" s="1"/>
  <c r="AR203" i="1" s="1"/>
  <c r="AO202" i="1"/>
  <c r="AQ202" i="1" s="1"/>
  <c r="AR202" i="1" s="1"/>
  <c r="AO201" i="1"/>
  <c r="AE193" i="1"/>
  <c r="AF193" i="1" s="1"/>
  <c r="AE195" i="1"/>
  <c r="AF195" i="1" s="1"/>
  <c r="AE197" i="1"/>
  <c r="AF197" i="1" s="1"/>
  <c r="AE199" i="1"/>
  <c r="AF199" i="1" s="1"/>
  <c r="AE201" i="1"/>
  <c r="AF201" i="1" s="1"/>
  <c r="AC203" i="1"/>
  <c r="AE203" i="1" s="1"/>
  <c r="AF203" i="1" s="1"/>
  <c r="AC193" i="1"/>
  <c r="AC194" i="1"/>
  <c r="AE194" i="1" s="1"/>
  <c r="AF194" i="1" s="1"/>
  <c r="AC195" i="1"/>
  <c r="AC196" i="1"/>
  <c r="AE196" i="1" s="1"/>
  <c r="AF196" i="1" s="1"/>
  <c r="AC197" i="1"/>
  <c r="AC198" i="1"/>
  <c r="AE198" i="1" s="1"/>
  <c r="AF198" i="1" s="1"/>
  <c r="AC199" i="1"/>
  <c r="AC200" i="1"/>
  <c r="AE200" i="1" s="1"/>
  <c r="AF200" i="1" s="1"/>
  <c r="AC201" i="1"/>
  <c r="AC202" i="1"/>
  <c r="AE202" i="1" s="1"/>
  <c r="AF202" i="1" s="1"/>
  <c r="AC192" i="1"/>
  <c r="AE192" i="1" s="1"/>
  <c r="AF192" i="1" s="1"/>
  <c r="AA222" i="1"/>
  <c r="AC221" i="1"/>
  <c r="AE221" i="1" s="1"/>
  <c r="AF221" i="1" s="1"/>
  <c r="AC220" i="1"/>
  <c r="AE220" i="1" s="1"/>
  <c r="AF220" i="1" s="1"/>
  <c r="AC219" i="1"/>
  <c r="AE219" i="1" s="1"/>
  <c r="AF219" i="1" s="1"/>
  <c r="AC218" i="1"/>
  <c r="AE218" i="1" s="1"/>
  <c r="AF218" i="1" s="1"/>
  <c r="AE217" i="1"/>
  <c r="AF217" i="1" s="1"/>
  <c r="AC217" i="1"/>
  <c r="AC216" i="1"/>
  <c r="AE216" i="1" s="1"/>
  <c r="AF216" i="1" s="1"/>
  <c r="AC215" i="1"/>
  <c r="AE215" i="1" s="1"/>
  <c r="AF215" i="1" s="1"/>
  <c r="AC214" i="1"/>
  <c r="AE214" i="1" s="1"/>
  <c r="AF214" i="1" s="1"/>
  <c r="AC213" i="1"/>
  <c r="AE213" i="1" s="1"/>
  <c r="AF213" i="1" s="1"/>
  <c r="AC212" i="1"/>
  <c r="AE212" i="1" s="1"/>
  <c r="AF212" i="1" s="1"/>
  <c r="AC211" i="1"/>
  <c r="AE211" i="1" s="1"/>
  <c r="AF211" i="1" s="1"/>
  <c r="AC210" i="1"/>
  <c r="AE210" i="1" s="1"/>
  <c r="AF210" i="1" s="1"/>
  <c r="AE209" i="1"/>
  <c r="AF209" i="1" s="1"/>
  <c r="AC209" i="1"/>
  <c r="AC208" i="1"/>
  <c r="AE208" i="1" s="1"/>
  <c r="AF208" i="1" s="1"/>
  <c r="AC207" i="1"/>
  <c r="AE207" i="1" s="1"/>
  <c r="AF207" i="1" s="1"/>
  <c r="AC206" i="1"/>
  <c r="AE206" i="1" s="1"/>
  <c r="AF206" i="1" s="1"/>
  <c r="AC205" i="1"/>
  <c r="AE205" i="1" s="1"/>
  <c r="AF205" i="1" s="1"/>
  <c r="AC204" i="1"/>
  <c r="AE204" i="1" s="1"/>
  <c r="AF204" i="1" s="1"/>
  <c r="S192" i="1"/>
  <c r="Q201" i="1"/>
  <c r="Q193" i="1"/>
  <c r="S193" i="1" s="1"/>
  <c r="Q192" i="1"/>
  <c r="S41" i="1"/>
  <c r="U41" i="1" s="1"/>
  <c r="T193" i="1"/>
  <c r="S195" i="1"/>
  <c r="T195" i="1" s="1"/>
  <c r="S197" i="1"/>
  <c r="T197" i="1" s="1"/>
  <c r="S199" i="1"/>
  <c r="T199" i="1" s="1"/>
  <c r="S201" i="1"/>
  <c r="T201" i="1" s="1"/>
  <c r="Q194" i="1"/>
  <c r="S194" i="1" s="1"/>
  <c r="T194" i="1" s="1"/>
  <c r="Q195" i="1"/>
  <c r="Q196" i="1"/>
  <c r="S196" i="1" s="1"/>
  <c r="T196" i="1" s="1"/>
  <c r="Q197" i="1"/>
  <c r="Q198" i="1"/>
  <c r="S198" i="1" s="1"/>
  <c r="T198" i="1" s="1"/>
  <c r="Q199" i="1"/>
  <c r="Q200" i="1"/>
  <c r="S200" i="1" s="1"/>
  <c r="T200" i="1" s="1"/>
  <c r="Q202" i="1"/>
  <c r="S202" i="1" s="1"/>
  <c r="T202" i="1" s="1"/>
  <c r="Q203" i="1"/>
  <c r="S203" i="1" s="1"/>
  <c r="T203" i="1" s="1"/>
  <c r="Q204" i="1"/>
  <c r="S204" i="1" s="1"/>
  <c r="T204" i="1" s="1"/>
  <c r="Q205" i="1"/>
  <c r="S205" i="1" s="1"/>
  <c r="T205" i="1" s="1"/>
  <c r="Q206" i="1"/>
  <c r="Q207" i="1"/>
  <c r="S207" i="1" s="1"/>
  <c r="T207" i="1" s="1"/>
  <c r="Q208" i="1"/>
  <c r="Q209" i="1"/>
  <c r="S209" i="1" s="1"/>
  <c r="T209" i="1" s="1"/>
  <c r="Q210" i="1"/>
  <c r="Q211" i="1"/>
  <c r="S211" i="1" s="1"/>
  <c r="T211" i="1" s="1"/>
  <c r="Q212" i="1"/>
  <c r="Q213" i="1"/>
  <c r="S213" i="1" s="1"/>
  <c r="T213" i="1" s="1"/>
  <c r="Q214" i="1"/>
  <c r="Q215" i="1"/>
  <c r="S215" i="1" s="1"/>
  <c r="T215" i="1" s="1"/>
  <c r="Q216" i="1"/>
  <c r="Q217" i="1"/>
  <c r="S217" i="1" s="1"/>
  <c r="T217" i="1" s="1"/>
  <c r="Q218" i="1"/>
  <c r="Q219" i="1"/>
  <c r="S219" i="1" s="1"/>
  <c r="T219" i="1" s="1"/>
  <c r="Q220" i="1"/>
  <c r="Q221" i="1"/>
  <c r="S221" i="1" s="1"/>
  <c r="T221" i="1" s="1"/>
  <c r="S220" i="1"/>
  <c r="T220" i="1" s="1"/>
  <c r="S218" i="1"/>
  <c r="T218" i="1" s="1"/>
  <c r="S216" i="1"/>
  <c r="T216" i="1" s="1"/>
  <c r="S214" i="1"/>
  <c r="T214" i="1" s="1"/>
  <c r="S212" i="1"/>
  <c r="T212" i="1" s="1"/>
  <c r="S210" i="1"/>
  <c r="T210" i="1" s="1"/>
  <c r="S208" i="1"/>
  <c r="T208" i="1" s="1"/>
  <c r="S206" i="1"/>
  <c r="T206" i="1" s="1"/>
  <c r="F190" i="1"/>
  <c r="G190" i="1" s="1"/>
  <c r="F208" i="1"/>
  <c r="F210" i="1"/>
  <c r="F212" i="1"/>
  <c r="F214" i="1"/>
  <c r="F216" i="1"/>
  <c r="F218" i="1"/>
  <c r="D190" i="1"/>
  <c r="D191" i="1"/>
  <c r="F191" i="1" s="1"/>
  <c r="G191" i="1" s="1"/>
  <c r="D192" i="1"/>
  <c r="F192" i="1" s="1"/>
  <c r="G192" i="1" s="1"/>
  <c r="D193" i="1"/>
  <c r="F193" i="1" s="1"/>
  <c r="G193" i="1" s="1"/>
  <c r="D194" i="1"/>
  <c r="F194" i="1" s="1"/>
  <c r="G194" i="1" s="1"/>
  <c r="D195" i="1"/>
  <c r="F195" i="1" s="1"/>
  <c r="G195" i="1" s="1"/>
  <c r="D196" i="1"/>
  <c r="F196" i="1" s="1"/>
  <c r="G196" i="1" s="1"/>
  <c r="D197" i="1"/>
  <c r="F197" i="1" s="1"/>
  <c r="G197" i="1" s="1"/>
  <c r="D198" i="1"/>
  <c r="F198" i="1" s="1"/>
  <c r="G198" i="1" s="1"/>
  <c r="D199" i="1"/>
  <c r="F199" i="1" s="1"/>
  <c r="G199" i="1" s="1"/>
  <c r="D200" i="1"/>
  <c r="F200" i="1" s="1"/>
  <c r="D201" i="1"/>
  <c r="F201" i="1" s="1"/>
  <c r="G201" i="1" s="1"/>
  <c r="D202" i="1"/>
  <c r="F202" i="1" s="1"/>
  <c r="D203" i="1"/>
  <c r="F203" i="1" s="1"/>
  <c r="G203" i="1" s="1"/>
  <c r="D204" i="1"/>
  <c r="F204" i="1" s="1"/>
  <c r="D205" i="1"/>
  <c r="F205" i="1" s="1"/>
  <c r="G205" i="1" s="1"/>
  <c r="D206" i="1"/>
  <c r="F206" i="1" s="1"/>
  <c r="D207" i="1"/>
  <c r="F207" i="1" s="1"/>
  <c r="G207" i="1" s="1"/>
  <c r="D208" i="1"/>
  <c r="D209" i="1"/>
  <c r="F209" i="1" s="1"/>
  <c r="G209" i="1" s="1"/>
  <c r="D210" i="1"/>
  <c r="D211" i="1"/>
  <c r="F211" i="1" s="1"/>
  <c r="G211" i="1" s="1"/>
  <c r="D212" i="1"/>
  <c r="D213" i="1"/>
  <c r="F213" i="1" s="1"/>
  <c r="G213" i="1" s="1"/>
  <c r="D214" i="1"/>
  <c r="D215" i="1"/>
  <c r="F215" i="1" s="1"/>
  <c r="G215" i="1" s="1"/>
  <c r="D216" i="1"/>
  <c r="D217" i="1"/>
  <c r="F217" i="1" s="1"/>
  <c r="G217" i="1" s="1"/>
  <c r="D218" i="1"/>
  <c r="D219" i="1"/>
  <c r="F219" i="1" s="1"/>
  <c r="C220" i="1"/>
  <c r="G219" i="1"/>
  <c r="B220" i="1"/>
  <c r="AO222" i="1" l="1"/>
  <c r="AQ201" i="1"/>
  <c r="K77" i="1"/>
  <c r="S222" i="1"/>
  <c r="T192" i="1"/>
  <c r="T222" i="1" s="1"/>
  <c r="AF222" i="1"/>
  <c r="AE222" i="1"/>
  <c r="AR192" i="1"/>
  <c r="AO260" i="1"/>
  <c r="AQ260" i="1"/>
  <c r="AR260" i="1"/>
  <c r="AC259" i="1"/>
  <c r="AE259" i="1"/>
  <c r="AF259" i="1"/>
  <c r="T229" i="1"/>
  <c r="T259" i="1" s="1"/>
  <c r="S259" i="1"/>
  <c r="Q259" i="1"/>
  <c r="D257" i="1"/>
  <c r="F236" i="1"/>
  <c r="G236" i="1" s="1"/>
  <c r="G257" i="1" s="1"/>
  <c r="AC222" i="1"/>
  <c r="Q222" i="1"/>
  <c r="O222" i="1"/>
  <c r="F220" i="1"/>
  <c r="G218" i="1"/>
  <c r="G216" i="1"/>
  <c r="G214" i="1"/>
  <c r="G212" i="1"/>
  <c r="G210" i="1"/>
  <c r="G208" i="1"/>
  <c r="G206" i="1"/>
  <c r="G204" i="1"/>
  <c r="G202" i="1"/>
  <c r="G200" i="1"/>
  <c r="AN36" i="1"/>
  <c r="AO36" i="1" s="1"/>
  <c r="AO162" i="1"/>
  <c r="AR162" i="1" s="1"/>
  <c r="AM183" i="1"/>
  <c r="AQ182" i="1"/>
  <c r="AR182" i="1" s="1"/>
  <c r="AO182" i="1"/>
  <c r="AO181" i="1"/>
  <c r="AQ181" i="1" s="1"/>
  <c r="AR181" i="1" s="1"/>
  <c r="AO180" i="1"/>
  <c r="AQ180" i="1" s="1"/>
  <c r="AR180" i="1" s="1"/>
  <c r="AO179" i="1"/>
  <c r="AQ179" i="1" s="1"/>
  <c r="AR179" i="1" s="1"/>
  <c r="AO178" i="1"/>
  <c r="AQ178" i="1" s="1"/>
  <c r="AR178" i="1" s="1"/>
  <c r="AO177" i="1"/>
  <c r="AQ177" i="1" s="1"/>
  <c r="AR177" i="1" s="1"/>
  <c r="AO176" i="1"/>
  <c r="AQ176" i="1" s="1"/>
  <c r="AR176" i="1" s="1"/>
  <c r="AO175" i="1"/>
  <c r="AQ175" i="1" s="1"/>
  <c r="AR175" i="1" s="1"/>
  <c r="AO174" i="1"/>
  <c r="AQ174" i="1" s="1"/>
  <c r="AR174" i="1" s="1"/>
  <c r="AO173" i="1"/>
  <c r="AQ173" i="1" s="1"/>
  <c r="AR173" i="1" s="1"/>
  <c r="AO172" i="1"/>
  <c r="AQ172" i="1" s="1"/>
  <c r="AR172" i="1" s="1"/>
  <c r="AO171" i="1"/>
  <c r="AQ171" i="1" s="1"/>
  <c r="AR171" i="1" s="1"/>
  <c r="AO170" i="1"/>
  <c r="AQ170" i="1" s="1"/>
  <c r="AR170" i="1" s="1"/>
  <c r="AO169" i="1"/>
  <c r="AQ169" i="1" s="1"/>
  <c r="AR169" i="1" s="1"/>
  <c r="AO168" i="1"/>
  <c r="AQ168" i="1" s="1"/>
  <c r="AR168" i="1" s="1"/>
  <c r="AO167" i="1"/>
  <c r="AQ167" i="1" s="1"/>
  <c r="AR167" i="1" s="1"/>
  <c r="AQ166" i="1"/>
  <c r="AR166" i="1" s="1"/>
  <c r="AO166" i="1"/>
  <c r="AO165" i="1"/>
  <c r="AQ165" i="1" s="1"/>
  <c r="AR165" i="1" s="1"/>
  <c r="AO164" i="1"/>
  <c r="AQ164" i="1" s="1"/>
  <c r="AR164" i="1" s="1"/>
  <c r="AO163" i="1"/>
  <c r="AQ163" i="1" s="1"/>
  <c r="AR163" i="1" s="1"/>
  <c r="AC162" i="1"/>
  <c r="AE162" i="1" s="1"/>
  <c r="AC182" i="1"/>
  <c r="AE182" i="1" s="1"/>
  <c r="AF182" i="1" s="1"/>
  <c r="AC181" i="1"/>
  <c r="AE181" i="1" s="1"/>
  <c r="AF181" i="1" s="1"/>
  <c r="AC180" i="1"/>
  <c r="AE180" i="1" s="1"/>
  <c r="AF180" i="1" s="1"/>
  <c r="AC179" i="1"/>
  <c r="AE179" i="1" s="1"/>
  <c r="AF179" i="1" s="1"/>
  <c r="AC178" i="1"/>
  <c r="AE178" i="1" s="1"/>
  <c r="AF178" i="1" s="1"/>
  <c r="AC177" i="1"/>
  <c r="AE177" i="1" s="1"/>
  <c r="AF177" i="1" s="1"/>
  <c r="AC176" i="1"/>
  <c r="AE176" i="1" s="1"/>
  <c r="AF176" i="1" s="1"/>
  <c r="AC175" i="1"/>
  <c r="AE175" i="1" s="1"/>
  <c r="AF175" i="1" s="1"/>
  <c r="AC174" i="1"/>
  <c r="AE174" i="1" s="1"/>
  <c r="AF174" i="1" s="1"/>
  <c r="AC173" i="1"/>
  <c r="AE173" i="1" s="1"/>
  <c r="AF173" i="1" s="1"/>
  <c r="AC172" i="1"/>
  <c r="AE172" i="1" s="1"/>
  <c r="AF172" i="1" s="1"/>
  <c r="AC171" i="1"/>
  <c r="AE171" i="1" s="1"/>
  <c r="AF171" i="1" s="1"/>
  <c r="AC170" i="1"/>
  <c r="AE170" i="1" s="1"/>
  <c r="AF170" i="1" s="1"/>
  <c r="AC169" i="1"/>
  <c r="AE169" i="1" s="1"/>
  <c r="AF169" i="1" s="1"/>
  <c r="AC168" i="1"/>
  <c r="AE168" i="1" s="1"/>
  <c r="AF168" i="1" s="1"/>
  <c r="AC167" i="1"/>
  <c r="AE167" i="1" s="1"/>
  <c r="AF167" i="1" s="1"/>
  <c r="AC166" i="1"/>
  <c r="AE166" i="1" s="1"/>
  <c r="AF166" i="1" s="1"/>
  <c r="AC165" i="1"/>
  <c r="AE165" i="1" s="1"/>
  <c r="AF165" i="1" s="1"/>
  <c r="AC164" i="1"/>
  <c r="AE164" i="1" s="1"/>
  <c r="AF164" i="1" s="1"/>
  <c r="AC163" i="1"/>
  <c r="AE163" i="1" s="1"/>
  <c r="AF163" i="1" s="1"/>
  <c r="O183" i="1"/>
  <c r="S178" i="1"/>
  <c r="S182" i="1"/>
  <c r="Q165" i="1"/>
  <c r="S165" i="1" s="1"/>
  <c r="T165" i="1" s="1"/>
  <c r="Q163" i="1"/>
  <c r="S163" i="1" s="1"/>
  <c r="Q162" i="1"/>
  <c r="O175" i="1"/>
  <c r="Q175" i="1" s="1"/>
  <c r="O174" i="1"/>
  <c r="O173" i="1"/>
  <c r="Q173" i="1" s="1"/>
  <c r="O172" i="1"/>
  <c r="O171" i="1"/>
  <c r="Q171" i="1" s="1"/>
  <c r="O170" i="1"/>
  <c r="O169" i="1"/>
  <c r="Q169" i="1" s="1"/>
  <c r="O168" i="1"/>
  <c r="O167" i="1"/>
  <c r="Q167" i="1" s="1"/>
  <c r="O166" i="1"/>
  <c r="O164" i="1"/>
  <c r="Q164" i="1" s="1"/>
  <c r="S164" i="1" s="1"/>
  <c r="T164" i="1" s="1"/>
  <c r="O163" i="1"/>
  <c r="Q182" i="1"/>
  <c r="Q181" i="1"/>
  <c r="S181" i="1" s="1"/>
  <c r="Q180" i="1"/>
  <c r="Q179" i="1"/>
  <c r="S179" i="1" s="1"/>
  <c r="T179" i="1" s="1"/>
  <c r="Q178" i="1"/>
  <c r="Q177" i="1"/>
  <c r="Q176" i="1"/>
  <c r="Q174" i="1"/>
  <c r="Q172" i="1"/>
  <c r="Q170" i="1"/>
  <c r="Q168" i="1"/>
  <c r="Q166" i="1"/>
  <c r="F179" i="1"/>
  <c r="G179" i="1" s="1"/>
  <c r="C183" i="1"/>
  <c r="B183" i="1"/>
  <c r="D165" i="1"/>
  <c r="F165" i="1" s="1"/>
  <c r="G165" i="1" s="1"/>
  <c r="D169" i="1"/>
  <c r="F169" i="1" s="1"/>
  <c r="G169" i="1" s="1"/>
  <c r="D173" i="1"/>
  <c r="F173" i="1" s="1"/>
  <c r="G173" i="1" s="1"/>
  <c r="D176" i="1"/>
  <c r="F176" i="1" s="1"/>
  <c r="G176" i="1" s="1"/>
  <c r="D177" i="1"/>
  <c r="F177" i="1" s="1"/>
  <c r="G177" i="1" s="1"/>
  <c r="D178" i="1"/>
  <c r="F178" i="1" s="1"/>
  <c r="G178" i="1" s="1"/>
  <c r="D179" i="1"/>
  <c r="D180" i="1"/>
  <c r="F180" i="1" s="1"/>
  <c r="G180" i="1" s="1"/>
  <c r="D181" i="1"/>
  <c r="F181" i="1" s="1"/>
  <c r="G181" i="1" s="1"/>
  <c r="D182" i="1"/>
  <c r="F182" i="1" s="1"/>
  <c r="G182" i="1" s="1"/>
  <c r="B175" i="1"/>
  <c r="D175" i="1" s="1"/>
  <c r="F175" i="1" s="1"/>
  <c r="G175" i="1" s="1"/>
  <c r="B174" i="1"/>
  <c r="D174" i="1" s="1"/>
  <c r="F174" i="1" s="1"/>
  <c r="G174" i="1" s="1"/>
  <c r="B173" i="1"/>
  <c r="B172" i="1"/>
  <c r="D172" i="1" s="1"/>
  <c r="F172" i="1" s="1"/>
  <c r="G172" i="1" s="1"/>
  <c r="B171" i="1"/>
  <c r="D171" i="1" s="1"/>
  <c r="F171" i="1" s="1"/>
  <c r="G171" i="1" s="1"/>
  <c r="B170" i="1"/>
  <c r="D170" i="1" s="1"/>
  <c r="F170" i="1" s="1"/>
  <c r="G170" i="1" s="1"/>
  <c r="B169" i="1"/>
  <c r="B168" i="1"/>
  <c r="D168" i="1" s="1"/>
  <c r="F168" i="1" s="1"/>
  <c r="G168" i="1" s="1"/>
  <c r="B167" i="1"/>
  <c r="D167" i="1" s="1"/>
  <c r="F167" i="1" s="1"/>
  <c r="G167" i="1" s="1"/>
  <c r="B166" i="1"/>
  <c r="D166" i="1" s="1"/>
  <c r="F166" i="1" s="1"/>
  <c r="G166" i="1" s="1"/>
  <c r="B165" i="1"/>
  <c r="B164" i="1"/>
  <c r="D164" i="1" s="1"/>
  <c r="F164" i="1" s="1"/>
  <c r="G164" i="1" s="1"/>
  <c r="B163" i="1"/>
  <c r="D163" i="1" s="1"/>
  <c r="F163" i="1" s="1"/>
  <c r="G163" i="1" s="1"/>
  <c r="B162" i="1"/>
  <c r="D162" i="1" s="1"/>
  <c r="AE139" i="1"/>
  <c r="AG139" i="1" s="1"/>
  <c r="AG114" i="1"/>
  <c r="AI114" i="1" s="1"/>
  <c r="AJ114" i="1" s="1"/>
  <c r="AQ114" i="1"/>
  <c r="AS114" i="1" s="1"/>
  <c r="AV107" i="1"/>
  <c r="AS77" i="1"/>
  <c r="AU77" i="1" s="1"/>
  <c r="AV77" i="1" s="1"/>
  <c r="AQ77" i="1"/>
  <c r="AG77" i="1"/>
  <c r="AE77" i="1"/>
  <c r="U77" i="1"/>
  <c r="U106" i="1"/>
  <c r="H96" i="1"/>
  <c r="H81" i="1"/>
  <c r="J81" i="1" s="1"/>
  <c r="K81" i="1" s="1"/>
  <c r="H82" i="1"/>
  <c r="J82" i="1" s="1"/>
  <c r="K82" i="1" s="1"/>
  <c r="H83" i="1"/>
  <c r="J83" i="1" s="1"/>
  <c r="K83" i="1" s="1"/>
  <c r="H84" i="1"/>
  <c r="J84" i="1" s="1"/>
  <c r="K84" i="1" s="1"/>
  <c r="H85" i="1"/>
  <c r="J85" i="1" s="1"/>
  <c r="K85" i="1" s="1"/>
  <c r="H86" i="1"/>
  <c r="J86" i="1" s="1"/>
  <c r="K86" i="1" s="1"/>
  <c r="H89" i="1"/>
  <c r="J89" i="1" s="1"/>
  <c r="K89" i="1" s="1"/>
  <c r="H92" i="1"/>
  <c r="J92" i="1" s="1"/>
  <c r="K92" i="1" s="1"/>
  <c r="H93" i="1"/>
  <c r="J93" i="1" s="1"/>
  <c r="K93" i="1" s="1"/>
  <c r="H94" i="1"/>
  <c r="J94" i="1" s="1"/>
  <c r="K94" i="1" s="1"/>
  <c r="H97" i="1"/>
  <c r="J97" i="1" s="1"/>
  <c r="K97" i="1" s="1"/>
  <c r="H98" i="1"/>
  <c r="J98" i="1" s="1"/>
  <c r="K98" i="1" s="1"/>
  <c r="H99" i="1"/>
  <c r="J99" i="1" s="1"/>
  <c r="K99" i="1" s="1"/>
  <c r="H100" i="1"/>
  <c r="J100" i="1" s="1"/>
  <c r="K100" i="1" s="1"/>
  <c r="H101" i="1"/>
  <c r="J101" i="1" s="1"/>
  <c r="K101" i="1" s="1"/>
  <c r="H102" i="1"/>
  <c r="J102" i="1" s="1"/>
  <c r="K102" i="1" s="1"/>
  <c r="H103" i="1"/>
  <c r="J103" i="1" s="1"/>
  <c r="K103" i="1" s="1"/>
  <c r="H104" i="1"/>
  <c r="J104" i="1" s="1"/>
  <c r="K104" i="1" s="1"/>
  <c r="H105" i="1"/>
  <c r="J105" i="1" s="1"/>
  <c r="K105" i="1" s="1"/>
  <c r="K106" i="1"/>
  <c r="AQ44" i="1"/>
  <c r="AS44" i="1" s="1"/>
  <c r="AQ43" i="1"/>
  <c r="AS43" i="1" s="1"/>
  <c r="AE43" i="1"/>
  <c r="AG43" i="1"/>
  <c r="R71" i="1"/>
  <c r="Q71" i="1"/>
  <c r="P71" i="1"/>
  <c r="O71" i="1"/>
  <c r="X41" i="1"/>
  <c r="W41" i="1"/>
  <c r="U42" i="1"/>
  <c r="S42" i="1"/>
  <c r="J40" i="1"/>
  <c r="J49" i="1"/>
  <c r="K49" i="1" s="1"/>
  <c r="J58" i="1"/>
  <c r="K58" i="1" s="1"/>
  <c r="J66" i="1"/>
  <c r="K66" i="1" s="1"/>
  <c r="H40" i="1"/>
  <c r="H41" i="1"/>
  <c r="J41" i="1" s="1"/>
  <c r="K41" i="1" s="1"/>
  <c r="H42" i="1"/>
  <c r="J42" i="1" s="1"/>
  <c r="K42" i="1" s="1"/>
  <c r="H43" i="1"/>
  <c r="J43" i="1" s="1"/>
  <c r="K43" i="1" s="1"/>
  <c r="H44" i="1"/>
  <c r="J44" i="1" s="1"/>
  <c r="K44" i="1" s="1"/>
  <c r="H45" i="1"/>
  <c r="J45" i="1" s="1"/>
  <c r="K45" i="1" s="1"/>
  <c r="H46" i="1"/>
  <c r="J46" i="1" s="1"/>
  <c r="K46" i="1" s="1"/>
  <c r="H48" i="1"/>
  <c r="J48" i="1" s="1"/>
  <c r="K48" i="1" s="1"/>
  <c r="H49" i="1"/>
  <c r="H50" i="1"/>
  <c r="J50" i="1" s="1"/>
  <c r="K50" i="1" s="1"/>
  <c r="H51" i="1"/>
  <c r="J51" i="1" s="1"/>
  <c r="K51" i="1" s="1"/>
  <c r="H52" i="1"/>
  <c r="J52" i="1" s="1"/>
  <c r="K52" i="1" s="1"/>
  <c r="H53" i="1"/>
  <c r="J53" i="1" s="1"/>
  <c r="K53" i="1" s="1"/>
  <c r="H54" i="1"/>
  <c r="J54" i="1" s="1"/>
  <c r="K54" i="1" s="1"/>
  <c r="H55" i="1"/>
  <c r="J55" i="1" s="1"/>
  <c r="K55" i="1" s="1"/>
  <c r="H56" i="1"/>
  <c r="J56" i="1" s="1"/>
  <c r="K56" i="1" s="1"/>
  <c r="H58" i="1"/>
  <c r="H59" i="1"/>
  <c r="J59" i="1" s="1"/>
  <c r="K59" i="1" s="1"/>
  <c r="H60" i="1"/>
  <c r="J60" i="1" s="1"/>
  <c r="K60" i="1" s="1"/>
  <c r="H61" i="1"/>
  <c r="J61" i="1" s="1"/>
  <c r="K61" i="1" s="1"/>
  <c r="H62" i="1"/>
  <c r="J62" i="1" s="1"/>
  <c r="K62" i="1" s="1"/>
  <c r="H63" i="1"/>
  <c r="J63" i="1" s="1"/>
  <c r="K63" i="1" s="1"/>
  <c r="H64" i="1"/>
  <c r="J64" i="1" s="1"/>
  <c r="K64" i="1" s="1"/>
  <c r="H65" i="1"/>
  <c r="J65" i="1" s="1"/>
  <c r="K65" i="1" s="1"/>
  <c r="H66" i="1"/>
  <c r="H67" i="1"/>
  <c r="J67" i="1" s="1"/>
  <c r="K67" i="1" s="1"/>
  <c r="H68" i="1"/>
  <c r="J68" i="1" s="1"/>
  <c r="K68" i="1" s="1"/>
  <c r="H39" i="1"/>
  <c r="J39" i="1" s="1"/>
  <c r="K39" i="1" s="1"/>
  <c r="AQ14" i="1"/>
  <c r="AS14" i="1" s="1"/>
  <c r="K96" i="1" l="1"/>
  <c r="J96" i="1"/>
  <c r="D183" i="1"/>
  <c r="F162" i="1"/>
  <c r="Q183" i="1"/>
  <c r="S174" i="1"/>
  <c r="T174" i="1" s="1"/>
  <c r="S170" i="1"/>
  <c r="T170" i="1" s="1"/>
  <c r="S166" i="1"/>
  <c r="T166" i="1" s="1"/>
  <c r="AR201" i="1"/>
  <c r="AQ222" i="1"/>
  <c r="T172" i="1"/>
  <c r="T178" i="1"/>
  <c r="T182" i="1"/>
  <c r="S167" i="1"/>
  <c r="T167" i="1" s="1"/>
  <c r="S169" i="1"/>
  <c r="T169" i="1" s="1"/>
  <c r="S171" i="1"/>
  <c r="T171" i="1" s="1"/>
  <c r="S173" i="1"/>
  <c r="T173" i="1" s="1"/>
  <c r="S175" i="1"/>
  <c r="T175" i="1" s="1"/>
  <c r="S180" i="1"/>
  <c r="T180" i="1" s="1"/>
  <c r="S176" i="1"/>
  <c r="T176" i="1" s="1"/>
  <c r="S172" i="1"/>
  <c r="S168" i="1"/>
  <c r="T168" i="1" s="1"/>
  <c r="AR222" i="1"/>
  <c r="T177" i="1"/>
  <c r="T163" i="1"/>
  <c r="S162" i="1"/>
  <c r="S177" i="1"/>
  <c r="F257" i="1"/>
  <c r="K40" i="1"/>
  <c r="G220" i="1"/>
  <c r="D220" i="1"/>
  <c r="AR183" i="1"/>
  <c r="AO183" i="1"/>
  <c r="AQ183" i="1"/>
  <c r="AC183" i="1"/>
  <c r="AF162" i="1"/>
  <c r="AF183" i="1" s="1"/>
  <c r="AA183" i="1"/>
  <c r="AE183" i="1"/>
  <c r="T181" i="1"/>
  <c r="AG15" i="1"/>
  <c r="AE15" i="1"/>
  <c r="AE14" i="1"/>
  <c r="AG14" i="1" s="1"/>
  <c r="AI14" i="1" s="1"/>
  <c r="AJ14" i="1" s="1"/>
  <c r="W14" i="1"/>
  <c r="X14" i="1" s="1"/>
  <c r="S15" i="1"/>
  <c r="U15" i="1" s="1"/>
  <c r="W15" i="1" s="1"/>
  <c r="X15" i="1" s="1"/>
  <c r="S14" i="1"/>
  <c r="U14" i="1" s="1"/>
  <c r="H14" i="1"/>
  <c r="F16" i="1"/>
  <c r="H16" i="1" s="1"/>
  <c r="F15" i="1"/>
  <c r="H15" i="1" s="1"/>
  <c r="T162" i="1" l="1"/>
  <c r="S183" i="1"/>
  <c r="F183" i="1"/>
  <c r="G162" i="1"/>
  <c r="G183" i="1" s="1"/>
  <c r="W6" i="2"/>
  <c r="Y6" i="2" s="1"/>
  <c r="AU97" i="3"/>
  <c r="BA88" i="2"/>
  <c r="BC88" i="2"/>
  <c r="AW156" i="3"/>
  <c r="AY156" i="3" s="1"/>
  <c r="AZ156" i="3" s="1"/>
  <c r="AW155" i="3"/>
  <c r="AY155" i="3" s="1"/>
  <c r="AZ155" i="3" s="1"/>
  <c r="AW154" i="3"/>
  <c r="AY154" i="3" s="1"/>
  <c r="AZ154" i="3" s="1"/>
  <c r="AW153" i="3"/>
  <c r="AY153" i="3" s="1"/>
  <c r="AZ153" i="3" s="1"/>
  <c r="AW152" i="3"/>
  <c r="AY152" i="3" s="1"/>
  <c r="AZ152" i="3" s="1"/>
  <c r="AW151" i="3"/>
  <c r="AY151" i="3" s="1"/>
  <c r="AZ151" i="3" s="1"/>
  <c r="AW150" i="3"/>
  <c r="AY150" i="3" s="1"/>
  <c r="AZ150" i="3" s="1"/>
  <c r="AW149" i="3"/>
  <c r="AY149" i="3" s="1"/>
  <c r="AZ149" i="3" s="1"/>
  <c r="AW148" i="3"/>
  <c r="AY148" i="3" s="1"/>
  <c r="AZ148" i="3" s="1"/>
  <c r="AW147" i="3"/>
  <c r="AY147" i="3" s="1"/>
  <c r="AZ147" i="3" s="1"/>
  <c r="AW146" i="3"/>
  <c r="AY146" i="3" s="1"/>
  <c r="AZ146" i="3" s="1"/>
  <c r="AW145" i="3"/>
  <c r="AY145" i="3" s="1"/>
  <c r="AZ145" i="3" s="1"/>
  <c r="AW144" i="3"/>
  <c r="AY144" i="3" s="1"/>
  <c r="AZ144" i="3" s="1"/>
  <c r="AW143" i="3"/>
  <c r="AY143" i="3" s="1"/>
  <c r="AZ143" i="3" s="1"/>
  <c r="AW142" i="3"/>
  <c r="AY142" i="3" s="1"/>
  <c r="AZ142" i="3" s="1"/>
  <c r="AW141" i="3"/>
  <c r="AY141" i="3" s="1"/>
  <c r="AZ141" i="3" s="1"/>
  <c r="AW140" i="3"/>
  <c r="AY140" i="3" s="1"/>
  <c r="AZ140" i="3" s="1"/>
  <c r="AW139" i="3"/>
  <c r="AY139" i="3" s="1"/>
  <c r="AZ139" i="3" s="1"/>
  <c r="AW138" i="3"/>
  <c r="AY138" i="3" s="1"/>
  <c r="AZ138" i="3" s="1"/>
  <c r="AW137" i="3"/>
  <c r="AY137" i="3" s="1"/>
  <c r="AZ137" i="3" s="1"/>
  <c r="AW136" i="3"/>
  <c r="AY136" i="3" s="1"/>
  <c r="AZ136" i="3" s="1"/>
  <c r="AW135" i="3"/>
  <c r="AY135" i="3" s="1"/>
  <c r="AZ135" i="3" s="1"/>
  <c r="AW134" i="3"/>
  <c r="AY134" i="3" s="1"/>
  <c r="AZ134" i="3" s="1"/>
  <c r="AW133" i="3"/>
  <c r="AY133" i="3" s="1"/>
  <c r="AZ133" i="3" s="1"/>
  <c r="AW132" i="3"/>
  <c r="AY132" i="3" s="1"/>
  <c r="AZ132" i="3" s="1"/>
  <c r="AW131" i="3"/>
  <c r="AY131" i="3" s="1"/>
  <c r="AZ131" i="3" s="1"/>
  <c r="AW130" i="3"/>
  <c r="AY130" i="3" s="1"/>
  <c r="AZ130" i="3" s="1"/>
  <c r="AW129" i="3"/>
  <c r="AY129" i="3" s="1"/>
  <c r="AZ129" i="3" s="1"/>
  <c r="AW128" i="3"/>
  <c r="AY128" i="3" s="1"/>
  <c r="AZ128" i="3" s="1"/>
  <c r="AW127" i="3"/>
  <c r="AY127" i="3" s="1"/>
  <c r="AZ127" i="3" s="1"/>
  <c r="AX111" i="2"/>
  <c r="AW111" i="2"/>
  <c r="AZ158" i="3" l="1"/>
  <c r="AY158" i="3"/>
  <c r="T183" i="1"/>
  <c r="AW158" i="3"/>
  <c r="BE109" i="2" l="1"/>
  <c r="BF109" i="2" s="1"/>
  <c r="BE88" i="2"/>
  <c r="BF88" i="2" s="1"/>
  <c r="BA89" i="2"/>
  <c r="AB157" i="3"/>
  <c r="Z126" i="3"/>
  <c r="BE44" i="2"/>
  <c r="BE42" i="2"/>
  <c r="BG42" i="2" s="1"/>
  <c r="BG44" i="2"/>
  <c r="BE43" i="2"/>
  <c r="BG43" i="2" s="1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45" i="3"/>
  <c r="AR146" i="3"/>
  <c r="AR147" i="3"/>
  <c r="AR148" i="3"/>
  <c r="AR149" i="3"/>
  <c r="AR150" i="3"/>
  <c r="AR151" i="3"/>
  <c r="AR152" i="3"/>
  <c r="AR153" i="3"/>
  <c r="AR154" i="3"/>
  <c r="AR155" i="3"/>
  <c r="AR126" i="3"/>
  <c r="BQ43" i="2"/>
  <c r="BS43" i="2" s="1"/>
  <c r="BQ42" i="2"/>
  <c r="BS42" i="2" s="1"/>
  <c r="BU42" i="2" s="1"/>
  <c r="BV42" i="2" s="1"/>
  <c r="BQ6" i="2"/>
  <c r="BS6" i="2" s="1"/>
  <c r="BU6" i="2" s="1"/>
  <c r="BV6" i="2" s="1"/>
  <c r="BE7" i="2"/>
  <c r="BE6" i="2"/>
  <c r="BG6" i="2" s="1"/>
  <c r="BI6" i="2" s="1"/>
  <c r="BJ6" i="2" s="1"/>
  <c r="AB154" i="3" l="1"/>
  <c r="AB155" i="3"/>
  <c r="AU99" i="3" l="1"/>
  <c r="AU100" i="3" s="1"/>
  <c r="U115" i="3"/>
  <c r="AR85" i="3" l="1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111" i="3"/>
  <c r="AR112" i="3"/>
  <c r="AR113" i="3"/>
  <c r="AR114" i="3"/>
  <c r="AR84" i="3"/>
  <c r="U154" i="3"/>
  <c r="U155" i="3"/>
  <c r="N153" i="3"/>
  <c r="N154" i="3"/>
  <c r="G153" i="3"/>
  <c r="G154" i="3"/>
  <c r="AE115" i="3" l="1"/>
  <c r="BN154" i="1" l="1"/>
  <c r="BM124" i="1"/>
  <c r="BO124" i="1" s="1"/>
  <c r="BQ124" i="1" s="1"/>
  <c r="BN125" i="1"/>
  <c r="BN126" i="1"/>
  <c r="BO126" i="1" s="1"/>
  <c r="BQ126" i="1" s="1"/>
  <c r="BN127" i="1"/>
  <c r="BN128" i="1"/>
  <c r="BO128" i="1" s="1"/>
  <c r="BQ128" i="1" s="1"/>
  <c r="BN129" i="1"/>
  <c r="BN130" i="1"/>
  <c r="BO130" i="1" s="1"/>
  <c r="BQ130" i="1" s="1"/>
  <c r="BN131" i="1"/>
  <c r="BN132" i="1"/>
  <c r="BO132" i="1" s="1"/>
  <c r="BQ132" i="1" s="1"/>
  <c r="BN133" i="1"/>
  <c r="BN134" i="1"/>
  <c r="BO134" i="1" s="1"/>
  <c r="BQ134" i="1" s="1"/>
  <c r="BN135" i="1"/>
  <c r="BN136" i="1"/>
  <c r="BO136" i="1" s="1"/>
  <c r="BQ136" i="1" s="1"/>
  <c r="BN137" i="1"/>
  <c r="BN138" i="1"/>
  <c r="BO138" i="1" s="1"/>
  <c r="BQ138" i="1" s="1"/>
  <c r="BN139" i="1"/>
  <c r="BN140" i="1"/>
  <c r="BO140" i="1" s="1"/>
  <c r="BQ140" i="1" s="1"/>
  <c r="BN141" i="1"/>
  <c r="BN142" i="1"/>
  <c r="BO142" i="1" s="1"/>
  <c r="BQ142" i="1" s="1"/>
  <c r="BN143" i="1"/>
  <c r="BN144" i="1"/>
  <c r="BO144" i="1" s="1"/>
  <c r="BQ144" i="1" s="1"/>
  <c r="BN145" i="1"/>
  <c r="BN146" i="1"/>
  <c r="BO146" i="1" s="1"/>
  <c r="BQ146" i="1" s="1"/>
  <c r="BN147" i="1"/>
  <c r="BN148" i="1"/>
  <c r="BO148" i="1" s="1"/>
  <c r="BQ148" i="1" s="1"/>
  <c r="BN149" i="1"/>
  <c r="BN150" i="1"/>
  <c r="BO150" i="1" s="1"/>
  <c r="BQ150" i="1" s="1"/>
  <c r="BN151" i="1"/>
  <c r="BN152" i="1"/>
  <c r="BO152" i="1" s="1"/>
  <c r="BQ152" i="1" s="1"/>
  <c r="BN153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N124" i="1"/>
  <c r="BO154" i="1"/>
  <c r="BQ154" i="1" s="1"/>
  <c r="BO153" i="1"/>
  <c r="BQ153" i="1" s="1"/>
  <c r="BO151" i="1"/>
  <c r="BQ151" i="1" s="1"/>
  <c r="BO149" i="1"/>
  <c r="BQ149" i="1" s="1"/>
  <c r="BO147" i="1"/>
  <c r="BQ147" i="1" s="1"/>
  <c r="BO145" i="1"/>
  <c r="BQ145" i="1" s="1"/>
  <c r="BO143" i="1"/>
  <c r="BQ143" i="1" s="1"/>
  <c r="BO141" i="1"/>
  <c r="BQ141" i="1" s="1"/>
  <c r="BO139" i="1"/>
  <c r="BQ139" i="1" s="1"/>
  <c r="BO137" i="1"/>
  <c r="BQ137" i="1" s="1"/>
  <c r="BO135" i="1"/>
  <c r="BQ135" i="1" s="1"/>
  <c r="BO133" i="1"/>
  <c r="BQ133" i="1" s="1"/>
  <c r="BO131" i="1"/>
  <c r="BQ131" i="1" s="1"/>
  <c r="BO129" i="1"/>
  <c r="BQ129" i="1" s="1"/>
  <c r="BO127" i="1"/>
  <c r="BQ127" i="1" s="1"/>
  <c r="BO125" i="1"/>
  <c r="BQ125" i="1" s="1"/>
  <c r="BI124" i="1"/>
  <c r="BG124" i="1"/>
  <c r="BE155" i="1"/>
  <c r="BD155" i="1"/>
  <c r="BC155" i="1"/>
  <c r="BB155" i="1"/>
  <c r="BG154" i="1"/>
  <c r="BI154" i="1" s="1"/>
  <c r="BJ154" i="1" s="1"/>
  <c r="BF154" i="1"/>
  <c r="BG153" i="1"/>
  <c r="BI153" i="1" s="1"/>
  <c r="BJ153" i="1" s="1"/>
  <c r="BF153" i="1"/>
  <c r="BG152" i="1"/>
  <c r="BI152" i="1" s="1"/>
  <c r="BJ152" i="1" s="1"/>
  <c r="BF152" i="1"/>
  <c r="BG151" i="1"/>
  <c r="BI151" i="1" s="1"/>
  <c r="BJ151" i="1" s="1"/>
  <c r="BF151" i="1"/>
  <c r="BG150" i="1"/>
  <c r="BI150" i="1" s="1"/>
  <c r="BJ150" i="1" s="1"/>
  <c r="BF150" i="1"/>
  <c r="BG149" i="1"/>
  <c r="BI149" i="1" s="1"/>
  <c r="BJ149" i="1" s="1"/>
  <c r="BF149" i="1"/>
  <c r="BG148" i="1"/>
  <c r="BI148" i="1" s="1"/>
  <c r="BJ148" i="1" s="1"/>
  <c r="BF148" i="1"/>
  <c r="BG147" i="1"/>
  <c r="BI147" i="1" s="1"/>
  <c r="BJ147" i="1" s="1"/>
  <c r="BF147" i="1"/>
  <c r="BG146" i="1"/>
  <c r="BI146" i="1" s="1"/>
  <c r="BJ146" i="1" s="1"/>
  <c r="BF146" i="1"/>
  <c r="BG145" i="1"/>
  <c r="BI145" i="1" s="1"/>
  <c r="BJ145" i="1" s="1"/>
  <c r="BF145" i="1"/>
  <c r="BG144" i="1"/>
  <c r="BI144" i="1" s="1"/>
  <c r="BJ144" i="1" s="1"/>
  <c r="BF144" i="1"/>
  <c r="BG143" i="1"/>
  <c r="BI143" i="1" s="1"/>
  <c r="BJ143" i="1" s="1"/>
  <c r="BF143" i="1"/>
  <c r="BG142" i="1"/>
  <c r="BI142" i="1" s="1"/>
  <c r="BJ142" i="1" s="1"/>
  <c r="BF142" i="1"/>
  <c r="BG141" i="1"/>
  <c r="BI141" i="1" s="1"/>
  <c r="BJ141" i="1" s="1"/>
  <c r="BF141" i="1"/>
  <c r="BG140" i="1"/>
  <c r="BI140" i="1" s="1"/>
  <c r="BJ140" i="1" s="1"/>
  <c r="BF140" i="1"/>
  <c r="BG139" i="1"/>
  <c r="BI139" i="1" s="1"/>
  <c r="BJ139" i="1" s="1"/>
  <c r="BF139" i="1"/>
  <c r="BG138" i="1"/>
  <c r="BI138" i="1" s="1"/>
  <c r="BJ138" i="1" s="1"/>
  <c r="BF138" i="1"/>
  <c r="BG137" i="1"/>
  <c r="BI137" i="1" s="1"/>
  <c r="BJ137" i="1" s="1"/>
  <c r="BF137" i="1"/>
  <c r="BG136" i="1"/>
  <c r="BI136" i="1" s="1"/>
  <c r="BJ136" i="1" s="1"/>
  <c r="BF136" i="1"/>
  <c r="BG135" i="1"/>
  <c r="BI135" i="1" s="1"/>
  <c r="BJ135" i="1" s="1"/>
  <c r="BF135" i="1"/>
  <c r="BG134" i="1"/>
  <c r="BI134" i="1" s="1"/>
  <c r="BJ134" i="1" s="1"/>
  <c r="BF134" i="1"/>
  <c r="BG133" i="1"/>
  <c r="BI133" i="1" s="1"/>
  <c r="BJ133" i="1" s="1"/>
  <c r="BF133" i="1"/>
  <c r="BG132" i="1"/>
  <c r="BI132" i="1" s="1"/>
  <c r="BJ132" i="1" s="1"/>
  <c r="BF132" i="1"/>
  <c r="BG131" i="1"/>
  <c r="BI131" i="1" s="1"/>
  <c r="BJ131" i="1" s="1"/>
  <c r="BF131" i="1"/>
  <c r="BG130" i="1"/>
  <c r="BI130" i="1" s="1"/>
  <c r="BJ130" i="1" s="1"/>
  <c r="BF130" i="1"/>
  <c r="BG129" i="1"/>
  <c r="BI129" i="1" s="1"/>
  <c r="BJ129" i="1" s="1"/>
  <c r="BF129" i="1"/>
  <c r="BG128" i="1"/>
  <c r="BI128" i="1" s="1"/>
  <c r="BJ128" i="1" s="1"/>
  <c r="BF128" i="1"/>
  <c r="BG127" i="1"/>
  <c r="BI127" i="1" s="1"/>
  <c r="BJ127" i="1" s="1"/>
  <c r="BF127" i="1"/>
  <c r="BG126" i="1"/>
  <c r="BI126" i="1" s="1"/>
  <c r="BJ126" i="1" s="1"/>
  <c r="BF126" i="1"/>
  <c r="BG125" i="1"/>
  <c r="BI125" i="1" s="1"/>
  <c r="BJ125" i="1" s="1"/>
  <c r="BF125" i="1"/>
  <c r="BG155" i="1"/>
  <c r="BF124" i="1"/>
  <c r="BM85" i="1"/>
  <c r="BQ155" i="1" l="1"/>
  <c r="BI155" i="1" l="1"/>
  <c r="BJ124" i="1"/>
  <c r="BJ155" i="1" s="1"/>
  <c r="BM115" i="1" l="1"/>
  <c r="BO115" i="1" s="1"/>
  <c r="BQ115" i="1" s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N85" i="1"/>
  <c r="BO114" i="1"/>
  <c r="BQ114" i="1" s="1"/>
  <c r="BO113" i="1"/>
  <c r="BQ113" i="1" s="1"/>
  <c r="BO112" i="1"/>
  <c r="BQ112" i="1" s="1"/>
  <c r="BO111" i="1"/>
  <c r="BQ111" i="1" s="1"/>
  <c r="BO110" i="1"/>
  <c r="BQ110" i="1" s="1"/>
  <c r="BO109" i="1"/>
  <c r="BQ109" i="1" s="1"/>
  <c r="BO108" i="1"/>
  <c r="BQ108" i="1" s="1"/>
  <c r="BO107" i="1"/>
  <c r="BQ107" i="1" s="1"/>
  <c r="BO106" i="1"/>
  <c r="BQ106" i="1" s="1"/>
  <c r="BO105" i="1"/>
  <c r="BQ105" i="1" s="1"/>
  <c r="BO104" i="1"/>
  <c r="BQ104" i="1" s="1"/>
  <c r="BO103" i="1"/>
  <c r="BQ103" i="1" s="1"/>
  <c r="BO102" i="1"/>
  <c r="BQ102" i="1" s="1"/>
  <c r="BO101" i="1"/>
  <c r="BQ101" i="1" s="1"/>
  <c r="BO100" i="1"/>
  <c r="BQ100" i="1" s="1"/>
  <c r="BO99" i="1"/>
  <c r="BQ99" i="1" s="1"/>
  <c r="BO98" i="1"/>
  <c r="BQ98" i="1" s="1"/>
  <c r="BO97" i="1"/>
  <c r="BQ97" i="1" s="1"/>
  <c r="BO96" i="1"/>
  <c r="BQ96" i="1" s="1"/>
  <c r="BO95" i="1"/>
  <c r="BQ95" i="1" s="1"/>
  <c r="BO94" i="1"/>
  <c r="BQ94" i="1" s="1"/>
  <c r="BO93" i="1"/>
  <c r="BQ93" i="1" s="1"/>
  <c r="BO92" i="1"/>
  <c r="BQ92" i="1" s="1"/>
  <c r="BO91" i="1"/>
  <c r="BQ91" i="1" s="1"/>
  <c r="BO90" i="1"/>
  <c r="BQ90" i="1" s="1"/>
  <c r="BO89" i="1"/>
  <c r="BQ89" i="1" s="1"/>
  <c r="BO88" i="1"/>
  <c r="BQ88" i="1" s="1"/>
  <c r="BO87" i="1"/>
  <c r="BQ87" i="1" s="1"/>
  <c r="BO86" i="1"/>
  <c r="BQ86" i="1" s="1"/>
  <c r="BO85" i="1"/>
  <c r="BQ85" i="1" s="1"/>
  <c r="BQ116" i="1" s="1"/>
  <c r="BI116" i="1"/>
  <c r="BC116" i="1"/>
  <c r="BB116" i="1"/>
  <c r="BF115" i="1"/>
  <c r="BG115" i="1" s="1"/>
  <c r="BF114" i="1"/>
  <c r="BG114" i="1" s="1"/>
  <c r="BF113" i="1"/>
  <c r="BG113" i="1" s="1"/>
  <c r="BF112" i="1"/>
  <c r="BG112" i="1" s="1"/>
  <c r="BF111" i="1"/>
  <c r="BG111" i="1" s="1"/>
  <c r="BF110" i="1"/>
  <c r="BG110" i="1" s="1"/>
  <c r="BF109" i="1"/>
  <c r="BG109" i="1" s="1"/>
  <c r="BF108" i="1"/>
  <c r="BG108" i="1" s="1"/>
  <c r="BF107" i="1"/>
  <c r="BG107" i="1" s="1"/>
  <c r="BF106" i="1"/>
  <c r="BG106" i="1" s="1"/>
  <c r="BF105" i="1"/>
  <c r="BG105" i="1" s="1"/>
  <c r="BF104" i="1"/>
  <c r="BG104" i="1" s="1"/>
  <c r="BF103" i="1"/>
  <c r="BG103" i="1" s="1"/>
  <c r="BF102" i="1"/>
  <c r="BG102" i="1" s="1"/>
  <c r="BF101" i="1"/>
  <c r="BG101" i="1" s="1"/>
  <c r="BF100" i="1"/>
  <c r="BG100" i="1" s="1"/>
  <c r="BF99" i="1"/>
  <c r="BG99" i="1" s="1"/>
  <c r="BF98" i="1"/>
  <c r="BG98" i="1" s="1"/>
  <c r="BF97" i="1"/>
  <c r="BG97" i="1" s="1"/>
  <c r="BF96" i="1"/>
  <c r="BG96" i="1" s="1"/>
  <c r="BF95" i="1"/>
  <c r="BG95" i="1" s="1"/>
  <c r="BF94" i="1"/>
  <c r="BH93" i="1"/>
  <c r="BJ93" i="1" s="1"/>
  <c r="BF93" i="1"/>
  <c r="BG93" i="1" s="1"/>
  <c r="BH92" i="1"/>
  <c r="BJ92" i="1" s="1"/>
  <c r="BF92" i="1"/>
  <c r="BG92" i="1" s="1"/>
  <c r="BH91" i="1"/>
  <c r="BJ91" i="1" s="1"/>
  <c r="BF91" i="1"/>
  <c r="BG91" i="1" s="1"/>
  <c r="BH90" i="1"/>
  <c r="BJ90" i="1" s="1"/>
  <c r="BF90" i="1"/>
  <c r="BG90" i="1" s="1"/>
  <c r="BH89" i="1"/>
  <c r="BJ89" i="1" s="1"/>
  <c r="BF89" i="1"/>
  <c r="BG89" i="1" s="1"/>
  <c r="BH88" i="1"/>
  <c r="BJ88" i="1" s="1"/>
  <c r="BF88" i="1"/>
  <c r="BG88" i="1" s="1"/>
  <c r="BH87" i="1"/>
  <c r="BJ87" i="1" s="1"/>
  <c r="BF87" i="1"/>
  <c r="BG87" i="1" s="1"/>
  <c r="BH86" i="1"/>
  <c r="BJ86" i="1" s="1"/>
  <c r="BF86" i="1"/>
  <c r="BG86" i="1" s="1"/>
  <c r="BH85" i="1"/>
  <c r="BJ85" i="1" s="1"/>
  <c r="BF85" i="1"/>
  <c r="BG85" i="1" s="1"/>
  <c r="AV73" i="2"/>
  <c r="U112" i="3"/>
  <c r="U113" i="3"/>
  <c r="U114" i="3"/>
  <c r="BG94" i="1" l="1"/>
  <c r="BH94" i="1"/>
  <c r="BJ94" i="1" s="1"/>
  <c r="BH95" i="1"/>
  <c r="BJ95" i="1" s="1"/>
  <c r="BH96" i="1"/>
  <c r="BJ96" i="1" s="1"/>
  <c r="BH97" i="1"/>
  <c r="BJ97" i="1" s="1"/>
  <c r="BH98" i="1"/>
  <c r="BJ98" i="1" s="1"/>
  <c r="BH99" i="1"/>
  <c r="BJ99" i="1" s="1"/>
  <c r="BH100" i="1"/>
  <c r="BJ100" i="1" s="1"/>
  <c r="BH101" i="1"/>
  <c r="BJ101" i="1" s="1"/>
  <c r="BH102" i="1"/>
  <c r="BJ102" i="1" s="1"/>
  <c r="BH103" i="1"/>
  <c r="BJ103" i="1" s="1"/>
  <c r="BH104" i="1"/>
  <c r="BJ104" i="1" s="1"/>
  <c r="BH105" i="1"/>
  <c r="BJ105" i="1" s="1"/>
  <c r="BH106" i="1"/>
  <c r="BJ106" i="1" s="1"/>
  <c r="BH107" i="1"/>
  <c r="BJ107" i="1" s="1"/>
  <c r="BH108" i="1"/>
  <c r="BJ108" i="1" s="1"/>
  <c r="BH109" i="1"/>
  <c r="BJ109" i="1" s="1"/>
  <c r="BH110" i="1"/>
  <c r="BJ110" i="1" s="1"/>
  <c r="BH111" i="1"/>
  <c r="BJ111" i="1" s="1"/>
  <c r="BH112" i="1"/>
  <c r="BJ112" i="1" s="1"/>
  <c r="BH113" i="1"/>
  <c r="BJ113" i="1" s="1"/>
  <c r="BH114" i="1"/>
  <c r="BJ114" i="1" s="1"/>
  <c r="BH115" i="1"/>
  <c r="BJ115" i="1" s="1"/>
  <c r="BJ116" i="1" l="1"/>
  <c r="BM50" i="1"/>
  <c r="BM46" i="1"/>
  <c r="BH47" i="1"/>
  <c r="BH46" i="1"/>
  <c r="BJ46" i="1" s="1"/>
  <c r="BM53" i="1"/>
  <c r="BM52" i="1"/>
  <c r="BM51" i="1"/>
  <c r="BO51" i="1" s="1"/>
  <c r="BQ51" i="1" s="1"/>
  <c r="BM49" i="1"/>
  <c r="BM48" i="1"/>
  <c r="BM47" i="1"/>
  <c r="BN47" i="1"/>
  <c r="BN48" i="1"/>
  <c r="BO48" i="1" s="1"/>
  <c r="BQ48" i="1" s="1"/>
  <c r="BN49" i="1"/>
  <c r="BN50" i="1"/>
  <c r="BO50" i="1" s="1"/>
  <c r="BQ50" i="1" s="1"/>
  <c r="BN51" i="1"/>
  <c r="BN52" i="1"/>
  <c r="BO52" i="1" s="1"/>
  <c r="BQ52" i="1" s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N46" i="1"/>
  <c r="BO46" i="1" s="1"/>
  <c r="BQ46" i="1" s="1"/>
  <c r="BO75" i="1"/>
  <c r="BQ75" i="1" s="1"/>
  <c r="BO73" i="1"/>
  <c r="BQ73" i="1" s="1"/>
  <c r="BO71" i="1"/>
  <c r="BQ71" i="1" s="1"/>
  <c r="BO69" i="1"/>
  <c r="BQ69" i="1" s="1"/>
  <c r="BO67" i="1"/>
  <c r="BQ67" i="1" s="1"/>
  <c r="BO65" i="1"/>
  <c r="BQ65" i="1" s="1"/>
  <c r="BO63" i="1"/>
  <c r="BQ63" i="1" s="1"/>
  <c r="BO61" i="1"/>
  <c r="BQ61" i="1" s="1"/>
  <c r="BO59" i="1"/>
  <c r="BQ59" i="1" s="1"/>
  <c r="BO57" i="1"/>
  <c r="BQ57" i="1" s="1"/>
  <c r="BO55" i="1"/>
  <c r="BQ55" i="1" s="1"/>
  <c r="BO53" i="1"/>
  <c r="BQ53" i="1" s="1"/>
  <c r="BO49" i="1"/>
  <c r="BQ49" i="1" s="1"/>
  <c r="BO47" i="1"/>
  <c r="BQ47" i="1" s="1"/>
  <c r="BF6" i="1"/>
  <c r="BE76" i="1"/>
  <c r="BD76" i="1"/>
  <c r="BC76" i="1"/>
  <c r="BB76" i="1"/>
  <c r="BJ75" i="1"/>
  <c r="BH75" i="1"/>
  <c r="BF75" i="1"/>
  <c r="BH74" i="1"/>
  <c r="BJ74" i="1" s="1"/>
  <c r="BF74" i="1"/>
  <c r="BH73" i="1"/>
  <c r="BJ73" i="1" s="1"/>
  <c r="BF73" i="1"/>
  <c r="BH72" i="1"/>
  <c r="BJ72" i="1" s="1"/>
  <c r="BF72" i="1"/>
  <c r="BJ71" i="1"/>
  <c r="BH71" i="1"/>
  <c r="BF71" i="1"/>
  <c r="BH70" i="1"/>
  <c r="BJ70" i="1" s="1"/>
  <c r="BF70" i="1"/>
  <c r="BH69" i="1"/>
  <c r="BJ69" i="1" s="1"/>
  <c r="BF69" i="1"/>
  <c r="BH68" i="1"/>
  <c r="BJ68" i="1" s="1"/>
  <c r="BF68" i="1"/>
  <c r="BJ67" i="1"/>
  <c r="BH67" i="1"/>
  <c r="BF67" i="1"/>
  <c r="BH66" i="1"/>
  <c r="BJ66" i="1" s="1"/>
  <c r="BF66" i="1"/>
  <c r="BH65" i="1"/>
  <c r="BJ65" i="1" s="1"/>
  <c r="BF65" i="1"/>
  <c r="BH64" i="1"/>
  <c r="BJ64" i="1" s="1"/>
  <c r="BF64" i="1"/>
  <c r="BJ63" i="1"/>
  <c r="BH63" i="1"/>
  <c r="BF63" i="1"/>
  <c r="BH62" i="1"/>
  <c r="BJ62" i="1" s="1"/>
  <c r="BF62" i="1"/>
  <c r="BH61" i="1"/>
  <c r="BJ61" i="1" s="1"/>
  <c r="BF61" i="1"/>
  <c r="BH60" i="1"/>
  <c r="BJ60" i="1" s="1"/>
  <c r="BF60" i="1"/>
  <c r="BJ59" i="1"/>
  <c r="BH59" i="1"/>
  <c r="BF59" i="1"/>
  <c r="BH58" i="1"/>
  <c r="BJ58" i="1" s="1"/>
  <c r="BF58" i="1"/>
  <c r="BH57" i="1"/>
  <c r="BJ57" i="1" s="1"/>
  <c r="BF57" i="1"/>
  <c r="BH56" i="1"/>
  <c r="BJ56" i="1" s="1"/>
  <c r="BF56" i="1"/>
  <c r="BJ55" i="1"/>
  <c r="BH55" i="1"/>
  <c r="BF55" i="1"/>
  <c r="BH54" i="1"/>
  <c r="BJ54" i="1" s="1"/>
  <c r="BF54" i="1"/>
  <c r="BH53" i="1"/>
  <c r="BJ53" i="1" s="1"/>
  <c r="BF53" i="1"/>
  <c r="BH52" i="1"/>
  <c r="BJ52" i="1" s="1"/>
  <c r="BF52" i="1"/>
  <c r="BJ51" i="1"/>
  <c r="BH51" i="1"/>
  <c r="BF51" i="1"/>
  <c r="BH50" i="1"/>
  <c r="BJ50" i="1" s="1"/>
  <c r="BF50" i="1"/>
  <c r="BH49" i="1"/>
  <c r="BJ49" i="1" s="1"/>
  <c r="BF49" i="1"/>
  <c r="BH48" i="1"/>
  <c r="BJ48" i="1" s="1"/>
  <c r="BF48" i="1"/>
  <c r="BJ47" i="1"/>
  <c r="BF47" i="1"/>
  <c r="BH76" i="1"/>
  <c r="BF46" i="1"/>
  <c r="AU7" i="2"/>
  <c r="AW7" i="2" s="1"/>
  <c r="AX7" i="2" s="1"/>
  <c r="AU8" i="2"/>
  <c r="AW8" i="2" s="1"/>
  <c r="AX8" i="2" s="1"/>
  <c r="AU9" i="2"/>
  <c r="AW9" i="2" s="1"/>
  <c r="AX9" i="2" s="1"/>
  <c r="AU10" i="2"/>
  <c r="AW10" i="2" s="1"/>
  <c r="AX10" i="2" s="1"/>
  <c r="AU11" i="2"/>
  <c r="AW11" i="2" s="1"/>
  <c r="AX11" i="2" s="1"/>
  <c r="AU12" i="2"/>
  <c r="AW12" i="2" s="1"/>
  <c r="AX12" i="2" s="1"/>
  <c r="AU13" i="2"/>
  <c r="AW13" i="2" s="1"/>
  <c r="AX13" i="2" s="1"/>
  <c r="AU14" i="2"/>
  <c r="AW14" i="2" s="1"/>
  <c r="AX14" i="2" s="1"/>
  <c r="AU15" i="2"/>
  <c r="AW15" i="2" s="1"/>
  <c r="AX15" i="2" s="1"/>
  <c r="AU16" i="2"/>
  <c r="AW16" i="2" s="1"/>
  <c r="AX16" i="2" s="1"/>
  <c r="AU17" i="2"/>
  <c r="AW17" i="2" s="1"/>
  <c r="AX17" i="2" s="1"/>
  <c r="AU18" i="2"/>
  <c r="AW18" i="2" s="1"/>
  <c r="AX18" i="2" s="1"/>
  <c r="AU19" i="2"/>
  <c r="AW19" i="2" s="1"/>
  <c r="AX19" i="2" s="1"/>
  <c r="AU20" i="2"/>
  <c r="AW20" i="2" s="1"/>
  <c r="AX20" i="2" s="1"/>
  <c r="AU21" i="2"/>
  <c r="AW21" i="2" s="1"/>
  <c r="AX21" i="2" s="1"/>
  <c r="AU22" i="2"/>
  <c r="AW22" i="2" s="1"/>
  <c r="AX22" i="2" s="1"/>
  <c r="AU23" i="2"/>
  <c r="AW23" i="2" s="1"/>
  <c r="AX23" i="2" s="1"/>
  <c r="AU24" i="2"/>
  <c r="AW24" i="2" s="1"/>
  <c r="AX24" i="2" s="1"/>
  <c r="AU25" i="2"/>
  <c r="AW25" i="2" s="1"/>
  <c r="AX25" i="2" s="1"/>
  <c r="AU26" i="2"/>
  <c r="AW26" i="2" s="1"/>
  <c r="AX26" i="2" s="1"/>
  <c r="AU27" i="2"/>
  <c r="AW27" i="2" s="1"/>
  <c r="AX27" i="2" s="1"/>
  <c r="AU28" i="2"/>
  <c r="AW28" i="2" s="1"/>
  <c r="AX28" i="2" s="1"/>
  <c r="AU29" i="2"/>
  <c r="AW29" i="2" s="1"/>
  <c r="AX29" i="2" s="1"/>
  <c r="AU30" i="2"/>
  <c r="AW30" i="2" s="1"/>
  <c r="AX30" i="2" s="1"/>
  <c r="AU31" i="2"/>
  <c r="AW31" i="2" s="1"/>
  <c r="AX31" i="2" s="1"/>
  <c r="AU32" i="2"/>
  <c r="AW32" i="2" s="1"/>
  <c r="AX32" i="2" s="1"/>
  <c r="AU33" i="2"/>
  <c r="AW33" i="2" s="1"/>
  <c r="AX33" i="2" s="1"/>
  <c r="AU34" i="2"/>
  <c r="AW34" i="2" s="1"/>
  <c r="AX34" i="2" s="1"/>
  <c r="AU35" i="2"/>
  <c r="AW35" i="2" s="1"/>
  <c r="AX35" i="2" s="1"/>
  <c r="AU6" i="2"/>
  <c r="AW6" i="2" s="1"/>
  <c r="AS6" i="2"/>
  <c r="BH41" i="1"/>
  <c r="BI41" i="1" s="1"/>
  <c r="BM6" i="1"/>
  <c r="BM33" i="1"/>
  <c r="BM35" i="1"/>
  <c r="BM36" i="1"/>
  <c r="BM7" i="1"/>
  <c r="AH9" i="2"/>
  <c r="AH8" i="2"/>
  <c r="AH7" i="2"/>
  <c r="AH6" i="2"/>
  <c r="AK6" i="2" s="1"/>
  <c r="AF37" i="2"/>
  <c r="BO6" i="1" l="1"/>
  <c r="BJ76" i="1"/>
  <c r="BO74" i="1"/>
  <c r="BQ74" i="1" s="1"/>
  <c r="BO72" i="1"/>
  <c r="BQ72" i="1" s="1"/>
  <c r="BO70" i="1"/>
  <c r="BQ70" i="1" s="1"/>
  <c r="BO68" i="1"/>
  <c r="BQ68" i="1" s="1"/>
  <c r="BO66" i="1"/>
  <c r="BQ66" i="1" s="1"/>
  <c r="BO64" i="1"/>
  <c r="BQ64" i="1" s="1"/>
  <c r="BO62" i="1"/>
  <c r="BQ62" i="1" s="1"/>
  <c r="BO60" i="1"/>
  <c r="BQ60" i="1" s="1"/>
  <c r="BO58" i="1"/>
  <c r="BQ58" i="1" s="1"/>
  <c r="BO56" i="1"/>
  <c r="BQ56" i="1" s="1"/>
  <c r="BO54" i="1"/>
  <c r="BQ54" i="1" s="1"/>
  <c r="BQ76" i="1" s="1"/>
  <c r="AW37" i="2"/>
  <c r="AX6" i="2"/>
  <c r="AX37" i="2" s="1"/>
  <c r="D114" i="3"/>
  <c r="C114" i="3"/>
  <c r="AK7" i="2"/>
  <c r="AK8" i="2"/>
  <c r="AL8" i="2" s="1"/>
  <c r="AK9" i="2"/>
  <c r="AH10" i="2"/>
  <c r="AK10" i="2" s="1"/>
  <c r="AL10" i="2" s="1"/>
  <c r="AH11" i="2"/>
  <c r="AK11" i="2" s="1"/>
  <c r="AL11" i="2" s="1"/>
  <c r="AH12" i="2"/>
  <c r="AK12" i="2" s="1"/>
  <c r="AL12" i="2" s="1"/>
  <c r="AH13" i="2"/>
  <c r="AK13" i="2" s="1"/>
  <c r="AL13" i="2" s="1"/>
  <c r="AH14" i="2"/>
  <c r="AK14" i="2" s="1"/>
  <c r="AL14" i="2" s="1"/>
  <c r="AH15" i="2"/>
  <c r="AK15" i="2" s="1"/>
  <c r="AL15" i="2" s="1"/>
  <c r="AH16" i="2"/>
  <c r="AK16" i="2" s="1"/>
  <c r="AL16" i="2" s="1"/>
  <c r="AH17" i="2"/>
  <c r="AK17" i="2" s="1"/>
  <c r="AL17" i="2" s="1"/>
  <c r="AH18" i="2"/>
  <c r="AK18" i="2" s="1"/>
  <c r="AL18" i="2" s="1"/>
  <c r="AH19" i="2"/>
  <c r="AK19" i="2" s="1"/>
  <c r="AL19" i="2" s="1"/>
  <c r="AH20" i="2"/>
  <c r="AK20" i="2" s="1"/>
  <c r="AL20" i="2" s="1"/>
  <c r="AH21" i="2"/>
  <c r="AK21" i="2" s="1"/>
  <c r="AL21" i="2" s="1"/>
  <c r="AH22" i="2"/>
  <c r="AK22" i="2" s="1"/>
  <c r="AL22" i="2" s="1"/>
  <c r="AH23" i="2"/>
  <c r="AK23" i="2" s="1"/>
  <c r="AL23" i="2" s="1"/>
  <c r="AH24" i="2"/>
  <c r="AK24" i="2" s="1"/>
  <c r="AL24" i="2" s="1"/>
  <c r="AH25" i="2"/>
  <c r="AK25" i="2" s="1"/>
  <c r="AL25" i="2" s="1"/>
  <c r="AH26" i="2"/>
  <c r="AK26" i="2" s="1"/>
  <c r="AL26" i="2" s="1"/>
  <c r="AH27" i="2"/>
  <c r="AK27" i="2" s="1"/>
  <c r="AL27" i="2" s="1"/>
  <c r="AH28" i="2"/>
  <c r="AK28" i="2" s="1"/>
  <c r="AL28" i="2" s="1"/>
  <c r="AH29" i="2"/>
  <c r="AK29" i="2" s="1"/>
  <c r="AL29" i="2" s="1"/>
  <c r="AH30" i="2"/>
  <c r="AK30" i="2" s="1"/>
  <c r="AL30" i="2" s="1"/>
  <c r="AH31" i="2"/>
  <c r="AK31" i="2" s="1"/>
  <c r="AL31" i="2" s="1"/>
  <c r="AH32" i="2"/>
  <c r="AK32" i="2" s="1"/>
  <c r="AL32" i="2" s="1"/>
  <c r="AH33" i="2"/>
  <c r="AK33" i="2" s="1"/>
  <c r="AL33" i="2" s="1"/>
  <c r="AH34" i="2"/>
  <c r="AK34" i="2" s="1"/>
  <c r="AL34" i="2" s="1"/>
  <c r="AH35" i="2"/>
  <c r="AK35" i="2" s="1"/>
  <c r="AL35" i="2" s="1"/>
  <c r="AH36" i="2"/>
  <c r="AK36" i="2" s="1"/>
  <c r="AL36" i="2" s="1"/>
  <c r="AD37" i="2"/>
  <c r="BQ13" i="1"/>
  <c r="BQ15" i="1"/>
  <c r="BQ17" i="1"/>
  <c r="BQ19" i="1"/>
  <c r="BQ21" i="1"/>
  <c r="BQ23" i="1"/>
  <c r="BQ25" i="1"/>
  <c r="BQ27" i="1"/>
  <c r="BQ29" i="1"/>
  <c r="BQ31" i="1"/>
  <c r="BQ33" i="1"/>
  <c r="BQ35" i="1"/>
  <c r="BQ6" i="1"/>
  <c r="BN7" i="1"/>
  <c r="BO7" i="1" s="1"/>
  <c r="BQ7" i="1" s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6" i="1"/>
  <c r="BM8" i="1"/>
  <c r="BO8" i="1" s="1"/>
  <c r="BQ8" i="1" s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4" i="1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83" i="3"/>
  <c r="BI6" i="1"/>
  <c r="BF7" i="1"/>
  <c r="BV38" i="1"/>
  <c r="BX38" i="1" s="1"/>
  <c r="BV37" i="1"/>
  <c r="BX37" i="1" s="1"/>
  <c r="BV36" i="1"/>
  <c r="BX36" i="1" s="1"/>
  <c r="BV35" i="1"/>
  <c r="BX35" i="1" s="1"/>
  <c r="BV34" i="1"/>
  <c r="BX34" i="1" s="1"/>
  <c r="BV33" i="1"/>
  <c r="BX33" i="1" s="1"/>
  <c r="BV32" i="1"/>
  <c r="BX32" i="1" s="1"/>
  <c r="BV31" i="1"/>
  <c r="BX31" i="1" s="1"/>
  <c r="BV30" i="1"/>
  <c r="BX30" i="1" s="1"/>
  <c r="BV29" i="1"/>
  <c r="BX29" i="1" s="1"/>
  <c r="BV28" i="1"/>
  <c r="BX28" i="1" s="1"/>
  <c r="BV27" i="1"/>
  <c r="BX27" i="1" s="1"/>
  <c r="BV26" i="1"/>
  <c r="BX26" i="1" s="1"/>
  <c r="BV25" i="1"/>
  <c r="BX25" i="1" s="1"/>
  <c r="BV24" i="1"/>
  <c r="BX24" i="1" s="1"/>
  <c r="BV23" i="1"/>
  <c r="BX23" i="1" s="1"/>
  <c r="BV22" i="1"/>
  <c r="BX22" i="1" s="1"/>
  <c r="BV21" i="1"/>
  <c r="BX21" i="1" s="1"/>
  <c r="BV20" i="1"/>
  <c r="BX20" i="1" s="1"/>
  <c r="BV19" i="1"/>
  <c r="BX19" i="1" s="1"/>
  <c r="BV18" i="1"/>
  <c r="BX18" i="1" s="1"/>
  <c r="BV17" i="1"/>
  <c r="BX17" i="1" s="1"/>
  <c r="BV16" i="1"/>
  <c r="BX16" i="1" s="1"/>
  <c r="BV15" i="1"/>
  <c r="BX15" i="1" s="1"/>
  <c r="BV14" i="1"/>
  <c r="BX14" i="1" s="1"/>
  <c r="BV13" i="1"/>
  <c r="BX13" i="1" s="1"/>
  <c r="BV12" i="1"/>
  <c r="BX12" i="1" s="1"/>
  <c r="BV11" i="1"/>
  <c r="BX11" i="1" s="1"/>
  <c r="BV10" i="1"/>
  <c r="BX10" i="1" s="1"/>
  <c r="BV9" i="1"/>
  <c r="BX9" i="1" s="1"/>
  <c r="BV8" i="1"/>
  <c r="BV39" i="1" s="1"/>
  <c r="BO9" i="1"/>
  <c r="BQ9" i="1" s="1"/>
  <c r="BO10" i="1"/>
  <c r="BQ10" i="1" s="1"/>
  <c r="BO11" i="1"/>
  <c r="BQ11" i="1" s="1"/>
  <c r="BO12" i="1"/>
  <c r="BQ12" i="1" s="1"/>
  <c r="BO13" i="1"/>
  <c r="BO14" i="1"/>
  <c r="BQ14" i="1" s="1"/>
  <c r="BO15" i="1"/>
  <c r="BO16" i="1"/>
  <c r="BQ16" i="1" s="1"/>
  <c r="BO17" i="1"/>
  <c r="BO18" i="1"/>
  <c r="BQ18" i="1" s="1"/>
  <c r="BO19" i="1"/>
  <c r="BO20" i="1"/>
  <c r="BQ20" i="1" s="1"/>
  <c r="BO21" i="1"/>
  <c r="BO22" i="1"/>
  <c r="BQ22" i="1" s="1"/>
  <c r="BO23" i="1"/>
  <c r="BO24" i="1"/>
  <c r="BQ24" i="1" s="1"/>
  <c r="BO25" i="1"/>
  <c r="BO26" i="1"/>
  <c r="BQ26" i="1" s="1"/>
  <c r="BO27" i="1"/>
  <c r="BO28" i="1"/>
  <c r="BQ28" i="1" s="1"/>
  <c r="BO29" i="1"/>
  <c r="BO30" i="1"/>
  <c r="BQ30" i="1" s="1"/>
  <c r="BO31" i="1"/>
  <c r="BO32" i="1"/>
  <c r="BQ32" i="1" s="1"/>
  <c r="BO33" i="1"/>
  <c r="BO34" i="1"/>
  <c r="BQ34" i="1" s="1"/>
  <c r="BO35" i="1"/>
  <c r="BO36" i="1"/>
  <c r="BQ36" i="1" s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I36" i="1" s="1"/>
  <c r="BJ36" i="1" s="1"/>
  <c r="BE37" i="1"/>
  <c r="BD37" i="1"/>
  <c r="BC37" i="1"/>
  <c r="BB37" i="1"/>
  <c r="BI35" i="1"/>
  <c r="BJ35" i="1" s="1"/>
  <c r="BI34" i="1"/>
  <c r="BJ34" i="1" s="1"/>
  <c r="BI33" i="1"/>
  <c r="BJ33" i="1" s="1"/>
  <c r="BI32" i="1"/>
  <c r="BJ32" i="1" s="1"/>
  <c r="BI31" i="1"/>
  <c r="BJ31" i="1" s="1"/>
  <c r="BI30" i="1"/>
  <c r="BJ30" i="1" s="1"/>
  <c r="BI29" i="1"/>
  <c r="BJ29" i="1" s="1"/>
  <c r="BI28" i="1"/>
  <c r="BJ28" i="1" s="1"/>
  <c r="BI27" i="1"/>
  <c r="BJ27" i="1" s="1"/>
  <c r="BI26" i="1"/>
  <c r="BJ26" i="1" s="1"/>
  <c r="BI25" i="1"/>
  <c r="BJ25" i="1" s="1"/>
  <c r="BI24" i="1"/>
  <c r="BJ24" i="1" s="1"/>
  <c r="BI23" i="1"/>
  <c r="BJ23" i="1" s="1"/>
  <c r="BI22" i="1"/>
  <c r="BJ22" i="1" s="1"/>
  <c r="BI21" i="1"/>
  <c r="BJ21" i="1" s="1"/>
  <c r="BI20" i="1"/>
  <c r="BJ20" i="1" s="1"/>
  <c r="BI19" i="1"/>
  <c r="BJ19" i="1" s="1"/>
  <c r="BI18" i="1"/>
  <c r="BJ18" i="1" s="1"/>
  <c r="BI17" i="1"/>
  <c r="BJ17" i="1" s="1"/>
  <c r="BI16" i="1"/>
  <c r="BJ16" i="1" s="1"/>
  <c r="BI15" i="1"/>
  <c r="BJ15" i="1" s="1"/>
  <c r="BI14" i="1"/>
  <c r="BJ14" i="1" s="1"/>
  <c r="BI13" i="1"/>
  <c r="BJ13" i="1" s="1"/>
  <c r="BI12" i="1"/>
  <c r="BI11" i="1"/>
  <c r="BJ11" i="1" s="1"/>
  <c r="BI10" i="1"/>
  <c r="BJ10" i="1" s="1"/>
  <c r="BI9" i="1"/>
  <c r="BJ9" i="1" s="1"/>
  <c r="BI8" i="1"/>
  <c r="BJ8" i="1" s="1"/>
  <c r="BI7" i="1"/>
  <c r="BJ7" i="1" s="1"/>
  <c r="AL6" i="2"/>
  <c r="AG37" i="2"/>
  <c r="AL9" i="2"/>
  <c r="Z114" i="3"/>
  <c r="AB114" i="3" s="1"/>
  <c r="Z111" i="3"/>
  <c r="AI42" i="2"/>
  <c r="AK42" i="2" s="1"/>
  <c r="AL42" i="2" s="1"/>
  <c r="AG73" i="2"/>
  <c r="AF73" i="2"/>
  <c r="AI43" i="2"/>
  <c r="AK43" i="2" s="1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K71" i="2" s="1"/>
  <c r="AL71" i="2" s="1"/>
  <c r="AI72" i="2"/>
  <c r="AK72" i="2" s="1"/>
  <c r="AL72" i="2" s="1"/>
  <c r="Q145" i="2"/>
  <c r="P145" i="2"/>
  <c r="O145" i="2"/>
  <c r="N145" i="2"/>
  <c r="T110" i="2"/>
  <c r="S110" i="2"/>
  <c r="R110" i="2"/>
  <c r="Q110" i="2"/>
  <c r="E111" i="2"/>
  <c r="D111" i="2"/>
  <c r="C111" i="2"/>
  <c r="B111" i="2"/>
  <c r="E147" i="2"/>
  <c r="D147" i="2"/>
  <c r="C147" i="2"/>
  <c r="B14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17" i="2"/>
  <c r="I117" i="2" s="1"/>
  <c r="J117" i="2" s="1"/>
  <c r="R118" i="2"/>
  <c r="R117" i="2"/>
  <c r="BX8" i="1" l="1"/>
  <c r="BX39" i="1" s="1"/>
  <c r="AK37" i="2"/>
  <c r="AL7" i="2"/>
  <c r="AL37" i="2" s="1"/>
  <c r="BJ12" i="1"/>
  <c r="BJ37" i="1" s="1"/>
  <c r="BI37" i="1"/>
  <c r="BQ37" i="1"/>
  <c r="BJ6" i="1"/>
  <c r="AI73" i="2"/>
  <c r="AL43" i="2"/>
  <c r="U89" i="2" l="1"/>
  <c r="U83" i="2"/>
  <c r="U82" i="2"/>
  <c r="W82" i="2" s="1"/>
  <c r="U81" i="2"/>
  <c r="W81" i="2" s="1"/>
  <c r="Y81" i="2" s="1"/>
  <c r="Z81" i="2" s="1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7" i="2" l="1"/>
  <c r="F81" i="2"/>
  <c r="I81" i="2" s="1"/>
  <c r="J81" i="2" s="1"/>
  <c r="G42" i="2"/>
  <c r="I42" i="2" l="1"/>
  <c r="F42" i="2"/>
  <c r="U42" i="2" l="1"/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6" i="2"/>
  <c r="G6" i="2" l="1"/>
  <c r="I6" i="2" s="1"/>
  <c r="B37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I72" i="2" s="1"/>
  <c r="J72" i="2" s="1"/>
  <c r="G13" i="2"/>
  <c r="I13" i="2" s="1"/>
  <c r="G12" i="2"/>
  <c r="I12" i="2" s="1"/>
  <c r="G11" i="2"/>
  <c r="I11" i="2" s="1"/>
  <c r="G10" i="2"/>
  <c r="I10" i="2" s="1"/>
  <c r="G9" i="2"/>
  <c r="I9" i="2" s="1"/>
  <c r="G8" i="2"/>
  <c r="I8" i="2" s="1"/>
  <c r="G7" i="2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G36" i="2"/>
  <c r="I36" i="2" s="1"/>
  <c r="F72" i="2"/>
  <c r="J36" i="2"/>
  <c r="Z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U72" i="2"/>
  <c r="T73" i="2"/>
  <c r="S73" i="2"/>
  <c r="R73" i="2"/>
  <c r="Q73" i="2"/>
  <c r="U36" i="2"/>
  <c r="I35" i="2" l="1"/>
  <c r="J35" i="2" s="1"/>
  <c r="I7" i="2"/>
  <c r="J7" i="2" s="1"/>
  <c r="Y72" i="2"/>
  <c r="Z72" i="2" s="1"/>
  <c r="J42" i="2"/>
  <c r="Y36" i="2"/>
  <c r="Z36" i="2" s="1"/>
  <c r="I37" i="2" l="1"/>
  <c r="J6" i="2"/>
  <c r="CJ43" i="2"/>
  <c r="CK43" i="2" s="1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L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G25" i="2"/>
  <c r="CG26" i="2"/>
  <c r="CG27" i="2"/>
  <c r="CG28" i="2"/>
  <c r="CG29" i="2"/>
  <c r="CG30" i="2"/>
  <c r="CG31" i="2"/>
  <c r="CG32" i="2"/>
  <c r="CG33" i="2"/>
  <c r="CG34" i="2"/>
  <c r="CG35" i="2"/>
  <c r="CG6" i="2"/>
  <c r="CG37" i="2" l="1"/>
  <c r="CL37" i="2"/>
  <c r="CL43" i="2"/>
  <c r="M35" i="2" l="1"/>
  <c r="M36" i="2" l="1"/>
  <c r="AH158" i="3"/>
  <c r="AP157" i="3"/>
  <c r="AI157" i="3"/>
  <c r="AI160" i="3" s="1"/>
  <c r="AG157" i="3"/>
  <c r="AM156" i="3"/>
  <c r="S156" i="3"/>
  <c r="AM155" i="3"/>
  <c r="Z155" i="3"/>
  <c r="S155" i="3"/>
  <c r="L155" i="3"/>
  <c r="E155" i="3"/>
  <c r="AM154" i="3"/>
  <c r="Z154" i="3"/>
  <c r="S154" i="3"/>
  <c r="L154" i="3"/>
  <c r="E154" i="3"/>
  <c r="AM153" i="3"/>
  <c r="Z153" i="3"/>
  <c r="AB153" i="3" s="1"/>
  <c r="S153" i="3"/>
  <c r="U153" i="3" s="1"/>
  <c r="L153" i="3"/>
  <c r="E153" i="3"/>
  <c r="AM152" i="3"/>
  <c r="Z152" i="3"/>
  <c r="AB152" i="3" s="1"/>
  <c r="S152" i="3"/>
  <c r="U152" i="3" s="1"/>
  <c r="L152" i="3"/>
  <c r="N152" i="3" s="1"/>
  <c r="E152" i="3"/>
  <c r="G152" i="3" s="1"/>
  <c r="AM151" i="3"/>
  <c r="Z151" i="3"/>
  <c r="AB151" i="3" s="1"/>
  <c r="S151" i="3"/>
  <c r="U151" i="3" s="1"/>
  <c r="L151" i="3"/>
  <c r="N151" i="3" s="1"/>
  <c r="E151" i="3"/>
  <c r="G151" i="3" s="1"/>
  <c r="AM150" i="3"/>
  <c r="Z150" i="3"/>
  <c r="AB150" i="3" s="1"/>
  <c r="S150" i="3"/>
  <c r="U150" i="3" s="1"/>
  <c r="L150" i="3"/>
  <c r="N150" i="3" s="1"/>
  <c r="E150" i="3"/>
  <c r="G150" i="3" s="1"/>
  <c r="AM149" i="3"/>
  <c r="Z149" i="3"/>
  <c r="AB149" i="3" s="1"/>
  <c r="S149" i="3"/>
  <c r="U149" i="3" s="1"/>
  <c r="L149" i="3"/>
  <c r="N149" i="3" s="1"/>
  <c r="E149" i="3"/>
  <c r="G149" i="3" s="1"/>
  <c r="AM148" i="3"/>
  <c r="Z148" i="3"/>
  <c r="AB148" i="3" s="1"/>
  <c r="S148" i="3"/>
  <c r="U148" i="3" s="1"/>
  <c r="L148" i="3"/>
  <c r="N148" i="3" s="1"/>
  <c r="E148" i="3"/>
  <c r="G148" i="3" s="1"/>
  <c r="AM147" i="3"/>
  <c r="Z147" i="3"/>
  <c r="AB147" i="3" s="1"/>
  <c r="S147" i="3"/>
  <c r="U147" i="3" s="1"/>
  <c r="L147" i="3"/>
  <c r="N147" i="3" s="1"/>
  <c r="E147" i="3"/>
  <c r="G147" i="3" s="1"/>
  <c r="AM146" i="3"/>
  <c r="Z146" i="3"/>
  <c r="AB146" i="3" s="1"/>
  <c r="S146" i="3"/>
  <c r="U146" i="3" s="1"/>
  <c r="L146" i="3"/>
  <c r="N146" i="3" s="1"/>
  <c r="E146" i="3"/>
  <c r="G146" i="3" s="1"/>
  <c r="AM145" i="3"/>
  <c r="Z145" i="3"/>
  <c r="AB145" i="3" s="1"/>
  <c r="S145" i="3"/>
  <c r="U145" i="3" s="1"/>
  <c r="L145" i="3"/>
  <c r="N145" i="3" s="1"/>
  <c r="E145" i="3"/>
  <c r="G145" i="3" s="1"/>
  <c r="AM144" i="3"/>
  <c r="Z144" i="3"/>
  <c r="AB144" i="3" s="1"/>
  <c r="S144" i="3"/>
  <c r="U144" i="3" s="1"/>
  <c r="L144" i="3"/>
  <c r="N144" i="3" s="1"/>
  <c r="E144" i="3"/>
  <c r="G144" i="3" s="1"/>
  <c r="AM143" i="3"/>
  <c r="Z143" i="3"/>
  <c r="AB143" i="3" s="1"/>
  <c r="S143" i="3"/>
  <c r="U143" i="3" s="1"/>
  <c r="L143" i="3"/>
  <c r="N143" i="3" s="1"/>
  <c r="E143" i="3"/>
  <c r="G143" i="3" s="1"/>
  <c r="AM142" i="3"/>
  <c r="Z142" i="3"/>
  <c r="AB142" i="3" s="1"/>
  <c r="S142" i="3"/>
  <c r="U142" i="3" s="1"/>
  <c r="L142" i="3"/>
  <c r="N142" i="3" s="1"/>
  <c r="E142" i="3"/>
  <c r="G142" i="3" s="1"/>
  <c r="AM141" i="3"/>
  <c r="Z141" i="3"/>
  <c r="AB141" i="3" s="1"/>
  <c r="S141" i="3"/>
  <c r="U141" i="3" s="1"/>
  <c r="L141" i="3"/>
  <c r="N141" i="3" s="1"/>
  <c r="E141" i="3"/>
  <c r="G141" i="3" s="1"/>
  <c r="AM140" i="3"/>
  <c r="Z140" i="3"/>
  <c r="AB140" i="3" s="1"/>
  <c r="S140" i="3"/>
  <c r="U140" i="3" s="1"/>
  <c r="L140" i="3"/>
  <c r="N140" i="3" s="1"/>
  <c r="E140" i="3"/>
  <c r="G140" i="3" s="1"/>
  <c r="AM139" i="3"/>
  <c r="Z139" i="3"/>
  <c r="AB139" i="3" s="1"/>
  <c r="S139" i="3"/>
  <c r="U139" i="3" s="1"/>
  <c r="L139" i="3"/>
  <c r="N139" i="3" s="1"/>
  <c r="E139" i="3"/>
  <c r="G139" i="3" s="1"/>
  <c r="AM138" i="3"/>
  <c r="Z138" i="3"/>
  <c r="AB138" i="3" s="1"/>
  <c r="S138" i="3"/>
  <c r="U138" i="3" s="1"/>
  <c r="L138" i="3"/>
  <c r="N138" i="3" s="1"/>
  <c r="E138" i="3"/>
  <c r="G138" i="3" s="1"/>
  <c r="AM137" i="3"/>
  <c r="Z137" i="3"/>
  <c r="AB137" i="3" s="1"/>
  <c r="S137" i="3"/>
  <c r="U137" i="3" s="1"/>
  <c r="L137" i="3"/>
  <c r="N137" i="3" s="1"/>
  <c r="E137" i="3"/>
  <c r="G137" i="3" s="1"/>
  <c r="AM136" i="3"/>
  <c r="Z136" i="3"/>
  <c r="AB136" i="3" s="1"/>
  <c r="S136" i="3"/>
  <c r="U136" i="3" s="1"/>
  <c r="L136" i="3"/>
  <c r="N136" i="3" s="1"/>
  <c r="E136" i="3"/>
  <c r="G136" i="3" s="1"/>
  <c r="AM135" i="3"/>
  <c r="Z135" i="3"/>
  <c r="AB135" i="3" s="1"/>
  <c r="S135" i="3"/>
  <c r="U135" i="3" s="1"/>
  <c r="L135" i="3"/>
  <c r="N135" i="3" s="1"/>
  <c r="E135" i="3"/>
  <c r="G135" i="3" s="1"/>
  <c r="AM134" i="3"/>
  <c r="Z134" i="3"/>
  <c r="AB134" i="3" s="1"/>
  <c r="S134" i="3"/>
  <c r="U134" i="3" s="1"/>
  <c r="L134" i="3"/>
  <c r="N134" i="3" s="1"/>
  <c r="E134" i="3"/>
  <c r="G134" i="3" s="1"/>
  <c r="AM133" i="3"/>
  <c r="Z133" i="3"/>
  <c r="AB133" i="3" s="1"/>
  <c r="S133" i="3"/>
  <c r="U133" i="3" s="1"/>
  <c r="L133" i="3"/>
  <c r="N133" i="3" s="1"/>
  <c r="E133" i="3"/>
  <c r="G133" i="3" s="1"/>
  <c r="AM132" i="3"/>
  <c r="Z132" i="3"/>
  <c r="AB132" i="3" s="1"/>
  <c r="S132" i="3"/>
  <c r="U132" i="3" s="1"/>
  <c r="L132" i="3"/>
  <c r="N132" i="3" s="1"/>
  <c r="E132" i="3"/>
  <c r="G132" i="3" s="1"/>
  <c r="AM131" i="3"/>
  <c r="Z131" i="3"/>
  <c r="AB131" i="3" s="1"/>
  <c r="S131" i="3"/>
  <c r="U131" i="3" s="1"/>
  <c r="L131" i="3"/>
  <c r="N131" i="3" s="1"/>
  <c r="E131" i="3"/>
  <c r="G131" i="3" s="1"/>
  <c r="AM130" i="3"/>
  <c r="Z130" i="3"/>
  <c r="AB130" i="3" s="1"/>
  <c r="S130" i="3"/>
  <c r="U130" i="3" s="1"/>
  <c r="L130" i="3"/>
  <c r="N130" i="3" s="1"/>
  <c r="E130" i="3"/>
  <c r="G130" i="3" s="1"/>
  <c r="AM129" i="3"/>
  <c r="Z129" i="3"/>
  <c r="AB129" i="3" s="1"/>
  <c r="S129" i="3"/>
  <c r="U129" i="3" s="1"/>
  <c r="L129" i="3"/>
  <c r="N129" i="3" s="1"/>
  <c r="E129" i="3"/>
  <c r="G129" i="3" s="1"/>
  <c r="AM128" i="3"/>
  <c r="Z128" i="3"/>
  <c r="AB128" i="3" s="1"/>
  <c r="S128" i="3"/>
  <c r="U128" i="3" s="1"/>
  <c r="L128" i="3"/>
  <c r="N128" i="3" s="1"/>
  <c r="E128" i="3"/>
  <c r="G128" i="3" s="1"/>
  <c r="Z127" i="3"/>
  <c r="AB127" i="3" s="1"/>
  <c r="S127" i="3"/>
  <c r="U127" i="3" s="1"/>
  <c r="L127" i="3"/>
  <c r="N127" i="3" s="1"/>
  <c r="E127" i="3"/>
  <c r="G127" i="3" s="1"/>
  <c r="AB126" i="3"/>
  <c r="S126" i="3"/>
  <c r="U126" i="3" s="1"/>
  <c r="L126" i="3"/>
  <c r="N126" i="3" s="1"/>
  <c r="E126" i="3"/>
  <c r="G126" i="3" s="1"/>
  <c r="L125" i="3"/>
  <c r="N125" i="3" s="1"/>
  <c r="N156" i="3" s="1"/>
  <c r="E125" i="3"/>
  <c r="G125" i="3" s="1"/>
  <c r="G156" i="3" s="1"/>
  <c r="AL116" i="3"/>
  <c r="AJ116" i="3"/>
  <c r="AH116" i="3"/>
  <c r="AF116" i="3"/>
  <c r="AP115" i="3"/>
  <c r="AK115" i="3"/>
  <c r="AK118" i="3" s="1"/>
  <c r="AI115" i="3"/>
  <c r="AI118" i="3" s="1"/>
  <c r="AG115" i="3"/>
  <c r="AM114" i="3"/>
  <c r="S114" i="3"/>
  <c r="AM113" i="3"/>
  <c r="Z113" i="3"/>
  <c r="AB113" i="3" s="1"/>
  <c r="S113" i="3"/>
  <c r="L113" i="3"/>
  <c r="N113" i="3" s="1"/>
  <c r="AM112" i="3"/>
  <c r="Z112" i="3"/>
  <c r="AB112" i="3" s="1"/>
  <c r="S112" i="3"/>
  <c r="L112" i="3"/>
  <c r="N112" i="3" s="1"/>
  <c r="AM111" i="3"/>
  <c r="AB111" i="3"/>
  <c r="S111" i="3"/>
  <c r="U111" i="3" s="1"/>
  <c r="L111" i="3"/>
  <c r="N111" i="3" s="1"/>
  <c r="AM110" i="3"/>
  <c r="Z110" i="3"/>
  <c r="AB110" i="3" s="1"/>
  <c r="S110" i="3"/>
  <c r="U110" i="3" s="1"/>
  <c r="L110" i="3"/>
  <c r="N110" i="3" s="1"/>
  <c r="AM109" i="3"/>
  <c r="Z109" i="3"/>
  <c r="AB109" i="3" s="1"/>
  <c r="S109" i="3"/>
  <c r="U109" i="3" s="1"/>
  <c r="L109" i="3"/>
  <c r="N109" i="3" s="1"/>
  <c r="AM108" i="3"/>
  <c r="Z108" i="3"/>
  <c r="AB108" i="3" s="1"/>
  <c r="S108" i="3"/>
  <c r="U108" i="3" s="1"/>
  <c r="L108" i="3"/>
  <c r="N108" i="3" s="1"/>
  <c r="AM107" i="3"/>
  <c r="Z107" i="3"/>
  <c r="AB107" i="3" s="1"/>
  <c r="S107" i="3"/>
  <c r="U107" i="3" s="1"/>
  <c r="L107" i="3"/>
  <c r="N107" i="3" s="1"/>
  <c r="AM106" i="3"/>
  <c r="Z106" i="3"/>
  <c r="AB106" i="3" s="1"/>
  <c r="S106" i="3"/>
  <c r="U106" i="3" s="1"/>
  <c r="L106" i="3"/>
  <c r="N106" i="3" s="1"/>
  <c r="AM105" i="3"/>
  <c r="Z105" i="3"/>
  <c r="AB105" i="3" s="1"/>
  <c r="S105" i="3"/>
  <c r="U105" i="3" s="1"/>
  <c r="L105" i="3"/>
  <c r="N105" i="3" s="1"/>
  <c r="AM104" i="3"/>
  <c r="Z104" i="3"/>
  <c r="AB104" i="3" s="1"/>
  <c r="S104" i="3"/>
  <c r="U104" i="3" s="1"/>
  <c r="L104" i="3"/>
  <c r="N104" i="3" s="1"/>
  <c r="AM103" i="3"/>
  <c r="Z103" i="3"/>
  <c r="AB103" i="3" s="1"/>
  <c r="S103" i="3"/>
  <c r="U103" i="3" s="1"/>
  <c r="L103" i="3"/>
  <c r="N103" i="3" s="1"/>
  <c r="AM102" i="3"/>
  <c r="Z102" i="3"/>
  <c r="AB102" i="3" s="1"/>
  <c r="S102" i="3"/>
  <c r="U102" i="3" s="1"/>
  <c r="L102" i="3"/>
  <c r="N102" i="3" s="1"/>
  <c r="AM101" i="3"/>
  <c r="Z101" i="3"/>
  <c r="AB101" i="3" s="1"/>
  <c r="S101" i="3"/>
  <c r="U101" i="3" s="1"/>
  <c r="L101" i="3"/>
  <c r="N101" i="3" s="1"/>
  <c r="AM100" i="3"/>
  <c r="Z100" i="3"/>
  <c r="AB100" i="3" s="1"/>
  <c r="S100" i="3"/>
  <c r="U100" i="3" s="1"/>
  <c r="L100" i="3"/>
  <c r="N100" i="3" s="1"/>
  <c r="AM99" i="3"/>
  <c r="Z99" i="3"/>
  <c r="AB99" i="3" s="1"/>
  <c r="S99" i="3"/>
  <c r="U99" i="3" s="1"/>
  <c r="L99" i="3"/>
  <c r="N99" i="3" s="1"/>
  <c r="AM98" i="3"/>
  <c r="Z98" i="3"/>
  <c r="AB98" i="3" s="1"/>
  <c r="S98" i="3"/>
  <c r="U98" i="3" s="1"/>
  <c r="L98" i="3"/>
  <c r="N98" i="3" s="1"/>
  <c r="AM97" i="3"/>
  <c r="Z97" i="3"/>
  <c r="AB97" i="3" s="1"/>
  <c r="S97" i="3"/>
  <c r="U97" i="3" s="1"/>
  <c r="L97" i="3"/>
  <c r="N97" i="3" s="1"/>
  <c r="AM96" i="3"/>
  <c r="Z96" i="3"/>
  <c r="AB96" i="3" s="1"/>
  <c r="S96" i="3"/>
  <c r="U96" i="3" s="1"/>
  <c r="L96" i="3"/>
  <c r="N96" i="3" s="1"/>
  <c r="AM95" i="3"/>
  <c r="Z95" i="3"/>
  <c r="AB95" i="3" s="1"/>
  <c r="S95" i="3"/>
  <c r="U95" i="3" s="1"/>
  <c r="L95" i="3"/>
  <c r="N95" i="3" s="1"/>
  <c r="AM94" i="3"/>
  <c r="Z94" i="3"/>
  <c r="AB94" i="3" s="1"/>
  <c r="S94" i="3"/>
  <c r="U94" i="3" s="1"/>
  <c r="L94" i="3"/>
  <c r="N94" i="3" s="1"/>
  <c r="AM93" i="3"/>
  <c r="Z93" i="3"/>
  <c r="AB93" i="3" s="1"/>
  <c r="S93" i="3"/>
  <c r="U93" i="3" s="1"/>
  <c r="L93" i="3"/>
  <c r="N93" i="3" s="1"/>
  <c r="AM92" i="3"/>
  <c r="Z92" i="3"/>
  <c r="AB92" i="3" s="1"/>
  <c r="S92" i="3"/>
  <c r="U92" i="3" s="1"/>
  <c r="L92" i="3"/>
  <c r="N92" i="3" s="1"/>
  <c r="AM91" i="3"/>
  <c r="Z91" i="3"/>
  <c r="AB91" i="3" s="1"/>
  <c r="S91" i="3"/>
  <c r="U91" i="3" s="1"/>
  <c r="L91" i="3"/>
  <c r="N91" i="3" s="1"/>
  <c r="AM90" i="3"/>
  <c r="Z90" i="3"/>
  <c r="AB90" i="3" s="1"/>
  <c r="S90" i="3"/>
  <c r="U90" i="3" s="1"/>
  <c r="L90" i="3"/>
  <c r="N90" i="3" s="1"/>
  <c r="AM89" i="3"/>
  <c r="Z89" i="3"/>
  <c r="AB89" i="3" s="1"/>
  <c r="S89" i="3"/>
  <c r="U89" i="3" s="1"/>
  <c r="L89" i="3"/>
  <c r="N89" i="3" s="1"/>
  <c r="AM88" i="3"/>
  <c r="Z88" i="3"/>
  <c r="AB88" i="3" s="1"/>
  <c r="S88" i="3"/>
  <c r="U88" i="3" s="1"/>
  <c r="L88" i="3"/>
  <c r="N88" i="3" s="1"/>
  <c r="AM87" i="3"/>
  <c r="Z87" i="3"/>
  <c r="AB87" i="3" s="1"/>
  <c r="S87" i="3"/>
  <c r="U87" i="3" s="1"/>
  <c r="L87" i="3"/>
  <c r="N87" i="3" s="1"/>
  <c r="AM86" i="3"/>
  <c r="Z86" i="3"/>
  <c r="AB86" i="3" s="1"/>
  <c r="S86" i="3"/>
  <c r="U86" i="3" s="1"/>
  <c r="L86" i="3"/>
  <c r="N86" i="3" s="1"/>
  <c r="AM85" i="3"/>
  <c r="Z85" i="3"/>
  <c r="AB85" i="3" s="1"/>
  <c r="S85" i="3"/>
  <c r="U85" i="3" s="1"/>
  <c r="L85" i="3"/>
  <c r="N85" i="3" s="1"/>
  <c r="AR115" i="3"/>
  <c r="AM84" i="3"/>
  <c r="Z84" i="3"/>
  <c r="S84" i="3"/>
  <c r="S115" i="3" s="1"/>
  <c r="L84" i="3"/>
  <c r="N84" i="3" s="1"/>
  <c r="L83" i="3"/>
  <c r="E114" i="3"/>
  <c r="U157" i="3" l="1"/>
  <c r="AM115" i="3"/>
  <c r="Z115" i="3"/>
  <c r="Z157" i="3"/>
  <c r="S157" i="3"/>
  <c r="L156" i="3"/>
  <c r="E156" i="3"/>
  <c r="L114" i="3"/>
  <c r="G114" i="3"/>
  <c r="N83" i="3"/>
  <c r="N114" i="3" s="1"/>
  <c r="U84" i="3"/>
  <c r="AB84" i="3"/>
  <c r="AB115" i="3" s="1"/>
  <c r="AT33" i="3"/>
  <c r="AK34" i="3"/>
  <c r="AI34" i="3"/>
  <c r="AG34" i="3"/>
  <c r="AE34" i="3"/>
  <c r="AF74" i="3" l="1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42" i="3"/>
  <c r="AP73" i="3"/>
  <c r="AT70" i="3"/>
  <c r="AT56" i="3"/>
  <c r="AK73" i="3"/>
  <c r="AI73" i="3"/>
  <c r="AG73" i="3"/>
  <c r="AE73" i="3"/>
  <c r="AL74" i="3"/>
  <c r="AI76" i="3"/>
  <c r="AH74" i="3"/>
  <c r="AM43" i="3"/>
  <c r="AM44" i="3"/>
  <c r="AR69" i="3" l="1"/>
  <c r="AR68" i="3"/>
  <c r="AR67" i="3"/>
  <c r="AR66" i="3"/>
  <c r="AR65" i="3"/>
  <c r="AR64" i="3"/>
  <c r="AR63" i="3"/>
  <c r="AR62" i="3"/>
  <c r="AR61" i="3"/>
  <c r="AR60" i="3"/>
  <c r="AR59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4" i="3"/>
  <c r="AR43" i="3"/>
  <c r="AR42" i="3"/>
  <c r="AK76" i="3"/>
  <c r="AJ74" i="3"/>
  <c r="AM72" i="3"/>
  <c r="AM71" i="3"/>
  <c r="AM70" i="3"/>
  <c r="AM69" i="3"/>
  <c r="AM68" i="3"/>
  <c r="AM67" i="3"/>
  <c r="AM66" i="3"/>
  <c r="AM65" i="3"/>
  <c r="AM64" i="3"/>
  <c r="AM63" i="3"/>
  <c r="AM62" i="3"/>
  <c r="AM61" i="3"/>
  <c r="AM60" i="3"/>
  <c r="AM59" i="3"/>
  <c r="AM58" i="3"/>
  <c r="AM57" i="3"/>
  <c r="AM56" i="3"/>
  <c r="AM55" i="3"/>
  <c r="AM54" i="3"/>
  <c r="AM53" i="3"/>
  <c r="AM52" i="3"/>
  <c r="AM51" i="3"/>
  <c r="AM50" i="3"/>
  <c r="AM49" i="3"/>
  <c r="AM48" i="3"/>
  <c r="AM47" i="3"/>
  <c r="AM46" i="3"/>
  <c r="AM45" i="3"/>
  <c r="AM42" i="3"/>
  <c r="AM73" i="3" s="1"/>
  <c r="Z71" i="3"/>
  <c r="Z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S72" i="3"/>
  <c r="S71" i="3"/>
  <c r="S70" i="3"/>
  <c r="S69" i="3"/>
  <c r="U69" i="3" s="1"/>
  <c r="S68" i="3"/>
  <c r="U68" i="3" s="1"/>
  <c r="S67" i="3"/>
  <c r="U67" i="3" s="1"/>
  <c r="S66" i="3"/>
  <c r="U66" i="3" s="1"/>
  <c r="S65" i="3"/>
  <c r="U65" i="3" s="1"/>
  <c r="S64" i="3"/>
  <c r="U64" i="3" s="1"/>
  <c r="S63" i="3"/>
  <c r="U63" i="3" s="1"/>
  <c r="S62" i="3"/>
  <c r="U62" i="3" s="1"/>
  <c r="S61" i="3"/>
  <c r="U61" i="3" s="1"/>
  <c r="S60" i="3"/>
  <c r="U60" i="3" s="1"/>
  <c r="S59" i="3"/>
  <c r="U59" i="3" s="1"/>
  <c r="S58" i="3"/>
  <c r="U58" i="3" s="1"/>
  <c r="S57" i="3"/>
  <c r="U57" i="3" s="1"/>
  <c r="S56" i="3"/>
  <c r="U56" i="3" s="1"/>
  <c r="S55" i="3"/>
  <c r="U55" i="3" s="1"/>
  <c r="S54" i="3"/>
  <c r="U54" i="3" s="1"/>
  <c r="S53" i="3"/>
  <c r="U53" i="3" s="1"/>
  <c r="S52" i="3"/>
  <c r="U52" i="3" s="1"/>
  <c r="S51" i="3"/>
  <c r="U51" i="3" s="1"/>
  <c r="S50" i="3"/>
  <c r="U50" i="3" s="1"/>
  <c r="S49" i="3"/>
  <c r="U49" i="3" s="1"/>
  <c r="S48" i="3"/>
  <c r="U48" i="3" s="1"/>
  <c r="S47" i="3"/>
  <c r="U47" i="3" s="1"/>
  <c r="S46" i="3"/>
  <c r="U46" i="3" s="1"/>
  <c r="S45" i="3"/>
  <c r="U45" i="3" s="1"/>
  <c r="S44" i="3"/>
  <c r="U44" i="3" s="1"/>
  <c r="S43" i="3"/>
  <c r="U43" i="3" s="1"/>
  <c r="S42" i="3"/>
  <c r="L71" i="3"/>
  <c r="L70" i="3"/>
  <c r="L69" i="3"/>
  <c r="L68" i="3"/>
  <c r="N68" i="3" s="1"/>
  <c r="L67" i="3"/>
  <c r="N67" i="3" s="1"/>
  <c r="L66" i="3"/>
  <c r="N66" i="3" s="1"/>
  <c r="L65" i="3"/>
  <c r="N65" i="3" s="1"/>
  <c r="L64" i="3"/>
  <c r="N64" i="3" s="1"/>
  <c r="L63" i="3"/>
  <c r="N63" i="3" s="1"/>
  <c r="L62" i="3"/>
  <c r="N62" i="3" s="1"/>
  <c r="L61" i="3"/>
  <c r="N61" i="3" s="1"/>
  <c r="L60" i="3"/>
  <c r="N60" i="3" s="1"/>
  <c r="L59" i="3"/>
  <c r="N59" i="3" s="1"/>
  <c r="L58" i="3"/>
  <c r="N58" i="3" s="1"/>
  <c r="L57" i="3"/>
  <c r="N57" i="3" s="1"/>
  <c r="L56" i="3"/>
  <c r="N56" i="3" s="1"/>
  <c r="L55" i="3"/>
  <c r="N55" i="3" s="1"/>
  <c r="L54" i="3"/>
  <c r="N54" i="3" s="1"/>
  <c r="L53" i="3"/>
  <c r="N53" i="3" s="1"/>
  <c r="L52" i="3"/>
  <c r="N52" i="3" s="1"/>
  <c r="L51" i="3"/>
  <c r="N51" i="3" s="1"/>
  <c r="L50" i="3"/>
  <c r="N50" i="3" s="1"/>
  <c r="L49" i="3"/>
  <c r="N49" i="3" s="1"/>
  <c r="L48" i="3"/>
  <c r="N48" i="3" s="1"/>
  <c r="L47" i="3"/>
  <c r="N47" i="3" s="1"/>
  <c r="L46" i="3"/>
  <c r="N46" i="3" s="1"/>
  <c r="L45" i="3"/>
  <c r="N45" i="3" s="1"/>
  <c r="L44" i="3"/>
  <c r="N44" i="3" s="1"/>
  <c r="L43" i="3"/>
  <c r="N43" i="3" s="1"/>
  <c r="L42" i="3"/>
  <c r="N42" i="3" s="1"/>
  <c r="L41" i="3"/>
  <c r="L72" i="3" s="1"/>
  <c r="E71" i="3"/>
  <c r="E70" i="3"/>
  <c r="E69" i="3"/>
  <c r="E68" i="3"/>
  <c r="G68" i="3" s="1"/>
  <c r="E67" i="3"/>
  <c r="G67" i="3" s="1"/>
  <c r="E66" i="3"/>
  <c r="G66" i="3" s="1"/>
  <c r="E65" i="3"/>
  <c r="G65" i="3" s="1"/>
  <c r="E64" i="3"/>
  <c r="G64" i="3" s="1"/>
  <c r="E63" i="3"/>
  <c r="G63" i="3" s="1"/>
  <c r="E62" i="3"/>
  <c r="G62" i="3" s="1"/>
  <c r="E61" i="3"/>
  <c r="G61" i="3" s="1"/>
  <c r="E60" i="3"/>
  <c r="G60" i="3" s="1"/>
  <c r="E59" i="3"/>
  <c r="G59" i="3" s="1"/>
  <c r="E58" i="3"/>
  <c r="G58" i="3" s="1"/>
  <c r="E57" i="3"/>
  <c r="G57" i="3" s="1"/>
  <c r="E56" i="3"/>
  <c r="G56" i="3" s="1"/>
  <c r="E55" i="3"/>
  <c r="G55" i="3" s="1"/>
  <c r="E54" i="3"/>
  <c r="G54" i="3" s="1"/>
  <c r="E53" i="3"/>
  <c r="G53" i="3" s="1"/>
  <c r="E52" i="3"/>
  <c r="G52" i="3" s="1"/>
  <c r="E51" i="3"/>
  <c r="G51" i="3" s="1"/>
  <c r="E50" i="3"/>
  <c r="G50" i="3" s="1"/>
  <c r="E49" i="3"/>
  <c r="G49" i="3" s="1"/>
  <c r="E48" i="3"/>
  <c r="G48" i="3" s="1"/>
  <c r="E47" i="3"/>
  <c r="G47" i="3" s="1"/>
  <c r="E46" i="3"/>
  <c r="G46" i="3" s="1"/>
  <c r="E45" i="3"/>
  <c r="G45" i="3" s="1"/>
  <c r="E44" i="3"/>
  <c r="G44" i="3" s="1"/>
  <c r="E43" i="3"/>
  <c r="G43" i="3" s="1"/>
  <c r="E42" i="3"/>
  <c r="G42" i="3" s="1"/>
  <c r="E41" i="3"/>
  <c r="AK37" i="3"/>
  <c r="AI37" i="3"/>
  <c r="AF35" i="3"/>
  <c r="AH35" i="3"/>
  <c r="AJ35" i="3"/>
  <c r="AP34" i="3"/>
  <c r="E72" i="3" l="1"/>
  <c r="U42" i="3"/>
  <c r="S73" i="3"/>
  <c r="AR73" i="3"/>
  <c r="N41" i="3"/>
  <c r="N72" i="3" s="1"/>
  <c r="AB73" i="3"/>
  <c r="Z73" i="3"/>
  <c r="U73" i="3"/>
  <c r="G41" i="3"/>
  <c r="G72" i="3" s="1"/>
  <c r="AT18" i="3"/>
  <c r="E33" i="3"/>
  <c r="G33" i="3" s="1"/>
  <c r="L33" i="3"/>
  <c r="N33" i="3" s="1"/>
  <c r="S33" i="3"/>
  <c r="U33" i="3" s="1"/>
  <c r="Z33" i="3"/>
  <c r="AB33" i="3" s="1"/>
  <c r="AM33" i="3"/>
  <c r="AR33" i="3"/>
  <c r="E3" i="3"/>
  <c r="S32" i="3"/>
  <c r="AR20" i="3"/>
  <c r="AR4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" i="3"/>
  <c r="AR34" i="3" s="1"/>
  <c r="AM3" i="3"/>
  <c r="AM4" i="3"/>
  <c r="AM34" i="3" s="1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AL4" i="3"/>
  <c r="AL3" i="3"/>
  <c r="AL35" i="3" l="1"/>
  <c r="Z4" i="3"/>
  <c r="AB4" i="3" s="1"/>
  <c r="Z5" i="3"/>
  <c r="AB5" i="3" s="1"/>
  <c r="Z6" i="3"/>
  <c r="AB6" i="3" s="1"/>
  <c r="Z7" i="3"/>
  <c r="AB7" i="3" s="1"/>
  <c r="Z8" i="3"/>
  <c r="AB8" i="3" s="1"/>
  <c r="Z9" i="3"/>
  <c r="AB9" i="3" s="1"/>
  <c r="Z10" i="3"/>
  <c r="AB10" i="3" s="1"/>
  <c r="Z11" i="3"/>
  <c r="AB11" i="3" s="1"/>
  <c r="Z12" i="3"/>
  <c r="AB12" i="3" s="1"/>
  <c r="Z13" i="3"/>
  <c r="AB13" i="3" s="1"/>
  <c r="Z14" i="3"/>
  <c r="AB14" i="3" s="1"/>
  <c r="Z15" i="3"/>
  <c r="AB15" i="3" s="1"/>
  <c r="Z16" i="3"/>
  <c r="AB16" i="3" s="1"/>
  <c r="Z17" i="3"/>
  <c r="AB17" i="3" s="1"/>
  <c r="Z18" i="3"/>
  <c r="AB18" i="3" s="1"/>
  <c r="Z19" i="3"/>
  <c r="AB19" i="3" s="1"/>
  <c r="Z20" i="3"/>
  <c r="AB20" i="3" s="1"/>
  <c r="Z21" i="3"/>
  <c r="AB21" i="3" s="1"/>
  <c r="Z22" i="3"/>
  <c r="AB22" i="3" s="1"/>
  <c r="Z23" i="3"/>
  <c r="AB23" i="3" s="1"/>
  <c r="Z24" i="3"/>
  <c r="AB24" i="3" s="1"/>
  <c r="Z25" i="3"/>
  <c r="AB25" i="3" s="1"/>
  <c r="Z26" i="3"/>
  <c r="AB26" i="3" s="1"/>
  <c r="Z27" i="3"/>
  <c r="AB27" i="3" s="1"/>
  <c r="Z28" i="3"/>
  <c r="AB28" i="3" s="1"/>
  <c r="Z29" i="3"/>
  <c r="AB29" i="3" s="1"/>
  <c r="Z30" i="3"/>
  <c r="AB30" i="3" s="1"/>
  <c r="Z31" i="3"/>
  <c r="AB31" i="3" s="1"/>
  <c r="Z32" i="3"/>
  <c r="AB32" i="3" s="1"/>
  <c r="Z3" i="3"/>
  <c r="Z34" i="3" s="1"/>
  <c r="U32" i="3"/>
  <c r="U4" i="3"/>
  <c r="U8" i="3"/>
  <c r="U12" i="3"/>
  <c r="U16" i="3"/>
  <c r="U20" i="3"/>
  <c r="U24" i="3"/>
  <c r="U28" i="3"/>
  <c r="U3" i="3"/>
  <c r="S4" i="3"/>
  <c r="S5" i="3"/>
  <c r="U5" i="3" s="1"/>
  <c r="S6" i="3"/>
  <c r="U6" i="3" s="1"/>
  <c r="S7" i="3"/>
  <c r="U7" i="3" s="1"/>
  <c r="S8" i="3"/>
  <c r="S9" i="3"/>
  <c r="U9" i="3" s="1"/>
  <c r="S10" i="3"/>
  <c r="U10" i="3" s="1"/>
  <c r="S11" i="3"/>
  <c r="U11" i="3" s="1"/>
  <c r="S12" i="3"/>
  <c r="S13" i="3"/>
  <c r="U13" i="3" s="1"/>
  <c r="S14" i="3"/>
  <c r="U14" i="3" s="1"/>
  <c r="S15" i="3"/>
  <c r="U15" i="3" s="1"/>
  <c r="S16" i="3"/>
  <c r="S17" i="3"/>
  <c r="U17" i="3" s="1"/>
  <c r="S18" i="3"/>
  <c r="U18" i="3" s="1"/>
  <c r="S19" i="3"/>
  <c r="U19" i="3" s="1"/>
  <c r="S20" i="3"/>
  <c r="S21" i="3"/>
  <c r="U21" i="3" s="1"/>
  <c r="S22" i="3"/>
  <c r="U22" i="3" s="1"/>
  <c r="S23" i="3"/>
  <c r="U23" i="3" s="1"/>
  <c r="S24" i="3"/>
  <c r="S25" i="3"/>
  <c r="U25" i="3" s="1"/>
  <c r="S26" i="3"/>
  <c r="U26" i="3" s="1"/>
  <c r="S27" i="3"/>
  <c r="U27" i="3" s="1"/>
  <c r="S28" i="3"/>
  <c r="S29" i="3"/>
  <c r="U29" i="3" s="1"/>
  <c r="S30" i="3"/>
  <c r="U30" i="3" s="1"/>
  <c r="S31" i="3"/>
  <c r="U31" i="3" s="1"/>
  <c r="S3" i="3"/>
  <c r="G7" i="3"/>
  <c r="G11" i="3"/>
  <c r="G15" i="3"/>
  <c r="G19" i="3"/>
  <c r="G23" i="3"/>
  <c r="G27" i="3"/>
  <c r="G31" i="3"/>
  <c r="G3" i="3"/>
  <c r="L4" i="3"/>
  <c r="N4" i="3" s="1"/>
  <c r="L5" i="3"/>
  <c r="N5" i="3" s="1"/>
  <c r="L6" i="3"/>
  <c r="N6" i="3" s="1"/>
  <c r="L7" i="3"/>
  <c r="N7" i="3" s="1"/>
  <c r="L8" i="3"/>
  <c r="N8" i="3" s="1"/>
  <c r="L9" i="3"/>
  <c r="N9" i="3" s="1"/>
  <c r="L10" i="3"/>
  <c r="N10" i="3" s="1"/>
  <c r="L11" i="3"/>
  <c r="N11" i="3" s="1"/>
  <c r="L12" i="3"/>
  <c r="N12" i="3" s="1"/>
  <c r="L13" i="3"/>
  <c r="N13" i="3" s="1"/>
  <c r="L14" i="3"/>
  <c r="N14" i="3" s="1"/>
  <c r="L15" i="3"/>
  <c r="N15" i="3" s="1"/>
  <c r="L16" i="3"/>
  <c r="N16" i="3" s="1"/>
  <c r="L17" i="3"/>
  <c r="N17" i="3" s="1"/>
  <c r="L18" i="3"/>
  <c r="N18" i="3" s="1"/>
  <c r="L19" i="3"/>
  <c r="N19" i="3" s="1"/>
  <c r="L20" i="3"/>
  <c r="N20" i="3" s="1"/>
  <c r="L21" i="3"/>
  <c r="N21" i="3" s="1"/>
  <c r="L22" i="3"/>
  <c r="N22" i="3" s="1"/>
  <c r="L23" i="3"/>
  <c r="N23" i="3" s="1"/>
  <c r="L24" i="3"/>
  <c r="N24" i="3" s="1"/>
  <c r="L25" i="3"/>
  <c r="N25" i="3" s="1"/>
  <c r="L26" i="3"/>
  <c r="N26" i="3" s="1"/>
  <c r="L27" i="3"/>
  <c r="N27" i="3" s="1"/>
  <c r="L28" i="3"/>
  <c r="N28" i="3" s="1"/>
  <c r="L29" i="3"/>
  <c r="N29" i="3" s="1"/>
  <c r="L30" i="3"/>
  <c r="N30" i="3" s="1"/>
  <c r="L31" i="3"/>
  <c r="N31" i="3" s="1"/>
  <c r="L32" i="3"/>
  <c r="N32" i="3" s="1"/>
  <c r="L3" i="3"/>
  <c r="E4" i="3"/>
  <c r="G4" i="3" s="1"/>
  <c r="E5" i="3"/>
  <c r="G5" i="3" s="1"/>
  <c r="E6" i="3"/>
  <c r="G6" i="3" s="1"/>
  <c r="E7" i="3"/>
  <c r="E8" i="3"/>
  <c r="G8" i="3" s="1"/>
  <c r="E9" i="3"/>
  <c r="G9" i="3" s="1"/>
  <c r="E10" i="3"/>
  <c r="G10" i="3" s="1"/>
  <c r="E11" i="3"/>
  <c r="E12" i="3"/>
  <c r="G12" i="3" s="1"/>
  <c r="E13" i="3"/>
  <c r="G13" i="3" s="1"/>
  <c r="E14" i="3"/>
  <c r="G14" i="3" s="1"/>
  <c r="E15" i="3"/>
  <c r="E16" i="3"/>
  <c r="G16" i="3" s="1"/>
  <c r="E17" i="3"/>
  <c r="G17" i="3" s="1"/>
  <c r="E18" i="3"/>
  <c r="G18" i="3" s="1"/>
  <c r="E19" i="3"/>
  <c r="E20" i="3"/>
  <c r="G20" i="3" s="1"/>
  <c r="E21" i="3"/>
  <c r="G21" i="3" s="1"/>
  <c r="E22" i="3"/>
  <c r="G22" i="3" s="1"/>
  <c r="E23" i="3"/>
  <c r="E24" i="3"/>
  <c r="G24" i="3" s="1"/>
  <c r="E25" i="3"/>
  <c r="G25" i="3" s="1"/>
  <c r="E26" i="3"/>
  <c r="G26" i="3" s="1"/>
  <c r="E27" i="3"/>
  <c r="E28" i="3"/>
  <c r="G28" i="3" s="1"/>
  <c r="E29" i="3"/>
  <c r="G29" i="3" s="1"/>
  <c r="E30" i="3"/>
  <c r="G30" i="3" s="1"/>
  <c r="E31" i="3"/>
  <c r="E32" i="3"/>
  <c r="G32" i="3" s="1"/>
  <c r="AO73" i="2"/>
  <c r="AP73" i="2"/>
  <c r="AE73" i="2"/>
  <c r="AD73" i="2"/>
  <c r="AO37" i="2"/>
  <c r="AE37" i="2"/>
  <c r="U34" i="3" l="1"/>
  <c r="N3" i="3"/>
  <c r="N34" i="3" s="1"/>
  <c r="L34" i="3"/>
  <c r="G34" i="3"/>
  <c r="S34" i="3"/>
  <c r="E34" i="3"/>
  <c r="AB3" i="3"/>
  <c r="AB34" i="3" s="1"/>
  <c r="BA108" i="2" l="1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7" i="2"/>
  <c r="BA86" i="2"/>
  <c r="BA85" i="2"/>
  <c r="BA84" i="2"/>
  <c r="BA83" i="2"/>
  <c r="BA82" i="2"/>
  <c r="BA81" i="2"/>
  <c r="BA80" i="2"/>
  <c r="BQ72" i="2"/>
  <c r="BS72" i="2" s="1"/>
  <c r="BE72" i="2"/>
  <c r="BG72" i="2" s="1"/>
  <c r="BQ71" i="2"/>
  <c r="BS71" i="2" s="1"/>
  <c r="BU71" i="2" s="1"/>
  <c r="BV71" i="2" s="1"/>
  <c r="BE71" i="2"/>
  <c r="BG71" i="2" s="1"/>
  <c r="BQ70" i="2"/>
  <c r="BS70" i="2" s="1"/>
  <c r="BE70" i="2"/>
  <c r="BG70" i="2" s="1"/>
  <c r="BQ69" i="2"/>
  <c r="BS69" i="2" s="1"/>
  <c r="BE69" i="2"/>
  <c r="BG69" i="2" s="1"/>
  <c r="BQ68" i="2"/>
  <c r="BS68" i="2" s="1"/>
  <c r="BE68" i="2"/>
  <c r="BG68" i="2" s="1"/>
  <c r="BQ67" i="2"/>
  <c r="BS67" i="2" s="1"/>
  <c r="BE67" i="2"/>
  <c r="BG67" i="2" s="1"/>
  <c r="BQ66" i="2"/>
  <c r="BS66" i="2" s="1"/>
  <c r="BE66" i="2"/>
  <c r="BG66" i="2" s="1"/>
  <c r="BQ65" i="2"/>
  <c r="BS65" i="2" s="1"/>
  <c r="BE65" i="2"/>
  <c r="BG65" i="2" s="1"/>
  <c r="BQ64" i="2"/>
  <c r="BS64" i="2" s="1"/>
  <c r="BE64" i="2"/>
  <c r="BQ63" i="2"/>
  <c r="BS63" i="2" s="1"/>
  <c r="BE63" i="2"/>
  <c r="BQ62" i="2"/>
  <c r="BS62" i="2" s="1"/>
  <c r="BE62" i="2"/>
  <c r="BG62" i="2" s="1"/>
  <c r="BQ61" i="2"/>
  <c r="BS61" i="2" s="1"/>
  <c r="BE61" i="2"/>
  <c r="BG61" i="2" s="1"/>
  <c r="BQ60" i="2"/>
  <c r="BS60" i="2" s="1"/>
  <c r="BE60" i="2"/>
  <c r="BG60" i="2" s="1"/>
  <c r="BQ59" i="2"/>
  <c r="BS59" i="2" s="1"/>
  <c r="BE59" i="2"/>
  <c r="BG59" i="2" s="1"/>
  <c r="BQ58" i="2"/>
  <c r="BS58" i="2" s="1"/>
  <c r="BE58" i="2"/>
  <c r="BG58" i="2" s="1"/>
  <c r="BQ57" i="2"/>
  <c r="BS57" i="2" s="1"/>
  <c r="BE57" i="2"/>
  <c r="BG57" i="2" s="1"/>
  <c r="BQ56" i="2"/>
  <c r="BS56" i="2" s="1"/>
  <c r="BE56" i="2"/>
  <c r="BG56" i="2" s="1"/>
  <c r="BQ55" i="2"/>
  <c r="BS55" i="2" s="1"/>
  <c r="BE55" i="2"/>
  <c r="BG55" i="2" s="1"/>
  <c r="BQ54" i="2"/>
  <c r="BS54" i="2" s="1"/>
  <c r="BE54" i="2"/>
  <c r="BG54" i="2" s="1"/>
  <c r="BQ53" i="2"/>
  <c r="BS53" i="2" s="1"/>
  <c r="BE53" i="2"/>
  <c r="BG53" i="2" s="1"/>
  <c r="BQ52" i="2"/>
  <c r="BS52" i="2" s="1"/>
  <c r="BE52" i="2"/>
  <c r="BG52" i="2" s="1"/>
  <c r="BQ51" i="2"/>
  <c r="BS51" i="2" s="1"/>
  <c r="BE51" i="2"/>
  <c r="BG51" i="2" s="1"/>
  <c r="BQ50" i="2"/>
  <c r="BS50" i="2" s="1"/>
  <c r="BE50" i="2"/>
  <c r="BG50" i="2" s="1"/>
  <c r="BQ49" i="2"/>
  <c r="BE49" i="2"/>
  <c r="BG49" i="2" s="1"/>
  <c r="BQ48" i="2"/>
  <c r="BE48" i="2"/>
  <c r="BG48" i="2" s="1"/>
  <c r="BQ47" i="2"/>
  <c r="BE47" i="2"/>
  <c r="BG47" i="2" s="1"/>
  <c r="BQ46" i="2"/>
  <c r="BE46" i="2"/>
  <c r="BG46" i="2" s="1"/>
  <c r="BQ45" i="2"/>
  <c r="BE45" i="2"/>
  <c r="BG45" i="2" s="1"/>
  <c r="BQ44" i="2"/>
  <c r="BU43" i="2"/>
  <c r="BV43" i="2" s="1"/>
  <c r="BE36" i="2"/>
  <c r="BQ35" i="2"/>
  <c r="BS35" i="2" s="1"/>
  <c r="BE35" i="2"/>
  <c r="BQ34" i="2"/>
  <c r="BS34" i="2" s="1"/>
  <c r="BE34" i="2"/>
  <c r="BQ33" i="2"/>
  <c r="BS33" i="2" s="1"/>
  <c r="BE33" i="2"/>
  <c r="BQ32" i="2"/>
  <c r="BS32" i="2" s="1"/>
  <c r="BE32" i="2"/>
  <c r="BQ31" i="2"/>
  <c r="BS31" i="2" s="1"/>
  <c r="BE31" i="2"/>
  <c r="BQ30" i="2"/>
  <c r="BS30" i="2" s="1"/>
  <c r="BE30" i="2"/>
  <c r="BQ29" i="2"/>
  <c r="BS29" i="2" s="1"/>
  <c r="BE29" i="2"/>
  <c r="BQ28" i="2"/>
  <c r="BS28" i="2" s="1"/>
  <c r="BE28" i="2"/>
  <c r="BQ27" i="2"/>
  <c r="BS27" i="2" s="1"/>
  <c r="BE27" i="2"/>
  <c r="BQ26" i="2"/>
  <c r="BS26" i="2" s="1"/>
  <c r="BE26" i="2"/>
  <c r="BQ25" i="2"/>
  <c r="BS25" i="2" s="1"/>
  <c r="BE25" i="2"/>
  <c r="BQ24" i="2"/>
  <c r="BS24" i="2" s="1"/>
  <c r="BE24" i="2"/>
  <c r="BQ23" i="2"/>
  <c r="BS23" i="2" s="1"/>
  <c r="BE23" i="2"/>
  <c r="BQ22" i="2"/>
  <c r="BS22" i="2" s="1"/>
  <c r="BE22" i="2"/>
  <c r="BQ21" i="2"/>
  <c r="BS21" i="2" s="1"/>
  <c r="BE21" i="2"/>
  <c r="BQ20" i="2"/>
  <c r="BS20" i="2" s="1"/>
  <c r="BE20" i="2"/>
  <c r="BQ19" i="2"/>
  <c r="BS19" i="2" s="1"/>
  <c r="BE19" i="2"/>
  <c r="BQ18" i="2"/>
  <c r="BS18" i="2" s="1"/>
  <c r="BE18" i="2"/>
  <c r="BQ17" i="2"/>
  <c r="BS17" i="2" s="1"/>
  <c r="BE17" i="2"/>
  <c r="BQ16" i="2"/>
  <c r="BS16" i="2" s="1"/>
  <c r="BE16" i="2"/>
  <c r="BQ15" i="2"/>
  <c r="BS15" i="2" s="1"/>
  <c r="BE15" i="2"/>
  <c r="BQ14" i="2"/>
  <c r="BS14" i="2" s="1"/>
  <c r="BE14" i="2"/>
  <c r="BQ13" i="2"/>
  <c r="BS13" i="2" s="1"/>
  <c r="BE13" i="2"/>
  <c r="BQ12" i="2"/>
  <c r="BS12" i="2" s="1"/>
  <c r="BE12" i="2"/>
  <c r="BQ11" i="2"/>
  <c r="BS11" i="2" s="1"/>
  <c r="BE11" i="2"/>
  <c r="BQ10" i="2"/>
  <c r="BS10" i="2" s="1"/>
  <c r="BE10" i="2"/>
  <c r="BQ9" i="2"/>
  <c r="BS9" i="2" s="1"/>
  <c r="BE9" i="2"/>
  <c r="BQ8" i="2"/>
  <c r="BS8" i="2" s="1"/>
  <c r="BE8" i="2"/>
  <c r="BQ7" i="2"/>
  <c r="BS7" i="2" s="1"/>
  <c r="BS44" i="2" l="1"/>
  <c r="BU44" i="2" s="1"/>
  <c r="BV44" i="2" s="1"/>
  <c r="BS45" i="2"/>
  <c r="BU45" i="2" s="1"/>
  <c r="BV45" i="2" s="1"/>
  <c r="BS46" i="2"/>
  <c r="BU46" i="2" s="1"/>
  <c r="BV46" i="2" s="1"/>
  <c r="BS47" i="2"/>
  <c r="BU47" i="2" s="1"/>
  <c r="BV47" i="2" s="1"/>
  <c r="BS48" i="2"/>
  <c r="BU48" i="2" s="1"/>
  <c r="BV48" i="2" s="1"/>
  <c r="BS49" i="2"/>
  <c r="BU49" i="2" s="1"/>
  <c r="BV49" i="2" s="1"/>
  <c r="BG63" i="2"/>
  <c r="BI63" i="2" s="1"/>
  <c r="BJ63" i="2" s="1"/>
  <c r="BG64" i="2"/>
  <c r="BI64" i="2" s="1"/>
  <c r="BJ64" i="2" s="1"/>
  <c r="BG15" i="2"/>
  <c r="BI15" i="2" s="1"/>
  <c r="BJ15" i="2" s="1"/>
  <c r="BU51" i="2"/>
  <c r="BV51" i="2" s="1"/>
  <c r="BG22" i="2"/>
  <c r="BI22" i="2" s="1"/>
  <c r="BJ22" i="2" s="1"/>
  <c r="BG8" i="2"/>
  <c r="BI8" i="2" s="1"/>
  <c r="BJ8" i="2" s="1"/>
  <c r="BG19" i="2"/>
  <c r="BI19" i="2" s="1"/>
  <c r="BJ19" i="2" s="1"/>
  <c r="BG26" i="2"/>
  <c r="BI26" i="2" s="1"/>
  <c r="BJ26" i="2" s="1"/>
  <c r="BG12" i="2"/>
  <c r="BI12" i="2" s="1"/>
  <c r="BJ12" i="2" s="1"/>
  <c r="BG17" i="2"/>
  <c r="BI17" i="2" s="1"/>
  <c r="BJ17" i="2" s="1"/>
  <c r="BG21" i="2"/>
  <c r="BI21" i="2" s="1"/>
  <c r="BJ21" i="2" s="1"/>
  <c r="BG25" i="2"/>
  <c r="BI25" i="2" s="1"/>
  <c r="BJ25" i="2" s="1"/>
  <c r="BG28" i="2"/>
  <c r="BI28" i="2" s="1"/>
  <c r="BJ28" i="2" s="1"/>
  <c r="BU63" i="2"/>
  <c r="BV63" i="2" s="1"/>
  <c r="BI65" i="2"/>
  <c r="BJ65" i="2" s="1"/>
  <c r="BC108" i="2"/>
  <c r="BE108" i="2" s="1"/>
  <c r="BF108" i="2" s="1"/>
  <c r="BI70" i="2"/>
  <c r="BJ70" i="2" s="1"/>
  <c r="BC107" i="2"/>
  <c r="BE107" i="2" s="1"/>
  <c r="BF107" i="2" s="1"/>
  <c r="BI69" i="2"/>
  <c r="BJ69" i="2" s="1"/>
  <c r="BC106" i="2"/>
  <c r="BE106" i="2" s="1"/>
  <c r="BF106" i="2" s="1"/>
  <c r="BI68" i="2"/>
  <c r="BJ68" i="2" s="1"/>
  <c r="BC105" i="2"/>
  <c r="BE105" i="2" s="1"/>
  <c r="BF105" i="2" s="1"/>
  <c r="BI67" i="2"/>
  <c r="BJ67" i="2" s="1"/>
  <c r="BI66" i="2"/>
  <c r="BJ66" i="2" s="1"/>
  <c r="BC104" i="2"/>
  <c r="BE104" i="2" s="1"/>
  <c r="BF104" i="2" s="1"/>
  <c r="BC103" i="2"/>
  <c r="BE103" i="2" s="1"/>
  <c r="BF103" i="2" s="1"/>
  <c r="BC102" i="2"/>
  <c r="BE102" i="2" s="1"/>
  <c r="BF102" i="2" s="1"/>
  <c r="BG27" i="2"/>
  <c r="BI27" i="2" s="1"/>
  <c r="BJ27" i="2" s="1"/>
  <c r="BC101" i="2"/>
  <c r="BE101" i="2" s="1"/>
  <c r="BF101" i="2" s="1"/>
  <c r="BC100" i="2"/>
  <c r="BE100" i="2" s="1"/>
  <c r="BF100" i="2" s="1"/>
  <c r="BC99" i="2"/>
  <c r="BE99" i="2" s="1"/>
  <c r="BF99" i="2" s="1"/>
  <c r="BU61" i="2"/>
  <c r="BV61" i="2" s="1"/>
  <c r="BG24" i="2"/>
  <c r="BI24" i="2" s="1"/>
  <c r="BJ24" i="2" s="1"/>
  <c r="BU59" i="2"/>
  <c r="BV59" i="2" s="1"/>
  <c r="BG23" i="2"/>
  <c r="BI23" i="2" s="1"/>
  <c r="BJ23" i="2" s="1"/>
  <c r="BU57" i="2"/>
  <c r="BV57" i="2" s="1"/>
  <c r="BG20" i="2"/>
  <c r="BI20" i="2" s="1"/>
  <c r="BJ20" i="2" s="1"/>
  <c r="BU55" i="2"/>
  <c r="BV55" i="2" s="1"/>
  <c r="BG18" i="2"/>
  <c r="BI18" i="2" s="1"/>
  <c r="BJ18" i="2" s="1"/>
  <c r="BU53" i="2"/>
  <c r="BV53" i="2" s="1"/>
  <c r="BG16" i="2"/>
  <c r="BI16" i="2" s="1"/>
  <c r="BJ16" i="2" s="1"/>
  <c r="BG14" i="2"/>
  <c r="BI14" i="2" s="1"/>
  <c r="BJ14" i="2" s="1"/>
  <c r="BC89" i="2"/>
  <c r="BE89" i="2" s="1"/>
  <c r="BF89" i="2" s="1"/>
  <c r="BC90" i="2"/>
  <c r="BE90" i="2" s="1"/>
  <c r="BF90" i="2" s="1"/>
  <c r="BC91" i="2"/>
  <c r="BE91" i="2" s="1"/>
  <c r="BF91" i="2" s="1"/>
  <c r="BC92" i="2"/>
  <c r="BE92" i="2" s="1"/>
  <c r="BF92" i="2" s="1"/>
  <c r="BC93" i="2"/>
  <c r="BE93" i="2" s="1"/>
  <c r="BF93" i="2" s="1"/>
  <c r="BC94" i="2"/>
  <c r="BE94" i="2" s="1"/>
  <c r="BF94" i="2" s="1"/>
  <c r="BC95" i="2"/>
  <c r="BE95" i="2" s="1"/>
  <c r="BF95" i="2" s="1"/>
  <c r="BC96" i="2"/>
  <c r="BE96" i="2" s="1"/>
  <c r="BF96" i="2" s="1"/>
  <c r="BC97" i="2"/>
  <c r="BE97" i="2" s="1"/>
  <c r="BF97" i="2" s="1"/>
  <c r="BC98" i="2"/>
  <c r="BE98" i="2" s="1"/>
  <c r="BF98" i="2" s="1"/>
  <c r="BC80" i="2"/>
  <c r="BC81" i="2"/>
  <c r="BE81" i="2" s="1"/>
  <c r="BC82" i="2"/>
  <c r="BE82" i="2" s="1"/>
  <c r="BC83" i="2"/>
  <c r="BE83" i="2" s="1"/>
  <c r="BC84" i="2"/>
  <c r="BE84" i="2" s="1"/>
  <c r="BC85" i="2"/>
  <c r="BE85" i="2" s="1"/>
  <c r="BC86" i="2"/>
  <c r="BE86" i="2" s="1"/>
  <c r="BC87" i="2"/>
  <c r="BE87" i="2" s="1"/>
  <c r="BG13" i="2"/>
  <c r="BI13" i="2" s="1"/>
  <c r="BJ13" i="2" s="1"/>
  <c r="BG11" i="2"/>
  <c r="BI11" i="2" s="1"/>
  <c r="BJ11" i="2" s="1"/>
  <c r="BG10" i="2"/>
  <c r="BI10" i="2" s="1"/>
  <c r="BJ10" i="2" s="1"/>
  <c r="BG9" i="2"/>
  <c r="BI9" i="2" s="1"/>
  <c r="BJ9" i="2" s="1"/>
  <c r="BG7" i="2"/>
  <c r="BI7" i="2" s="1"/>
  <c r="BJ7" i="2" s="1"/>
  <c r="BU50" i="2"/>
  <c r="BV50" i="2" s="1"/>
  <c r="BU52" i="2"/>
  <c r="BV52" i="2" s="1"/>
  <c r="BU54" i="2"/>
  <c r="BV54" i="2" s="1"/>
  <c r="BU56" i="2"/>
  <c r="BV56" i="2" s="1"/>
  <c r="BU58" i="2"/>
  <c r="BV58" i="2" s="1"/>
  <c r="BU60" i="2"/>
  <c r="BV60" i="2" s="1"/>
  <c r="BU62" i="2"/>
  <c r="BV62" i="2" s="1"/>
  <c r="BU64" i="2"/>
  <c r="BV64" i="2" s="1"/>
  <c r="BU65" i="2"/>
  <c r="BV65" i="2" s="1"/>
  <c r="BU66" i="2"/>
  <c r="BV66" i="2" s="1"/>
  <c r="BU67" i="2"/>
  <c r="BV67" i="2" s="1"/>
  <c r="BU68" i="2"/>
  <c r="BV68" i="2" s="1"/>
  <c r="BU69" i="2"/>
  <c r="BV69" i="2" s="1"/>
  <c r="BU70" i="2"/>
  <c r="BV70" i="2" s="1"/>
  <c r="BU7" i="2"/>
  <c r="BV7" i="2" s="1"/>
  <c r="BU8" i="2"/>
  <c r="BV8" i="2" s="1"/>
  <c r="BU9" i="2"/>
  <c r="BV9" i="2" s="1"/>
  <c r="BU10" i="2"/>
  <c r="BV10" i="2" s="1"/>
  <c r="BU11" i="2"/>
  <c r="BV11" i="2" s="1"/>
  <c r="BU12" i="2"/>
  <c r="BV12" i="2" s="1"/>
  <c r="BU13" i="2"/>
  <c r="BV13" i="2" s="1"/>
  <c r="BU14" i="2"/>
  <c r="BV14" i="2" s="1"/>
  <c r="BU15" i="2"/>
  <c r="BV15" i="2" s="1"/>
  <c r="BU16" i="2"/>
  <c r="BV16" i="2" s="1"/>
  <c r="BU17" i="2"/>
  <c r="BV17" i="2" s="1"/>
  <c r="BU18" i="2"/>
  <c r="BV18" i="2" s="1"/>
  <c r="BU19" i="2"/>
  <c r="BV19" i="2" s="1"/>
  <c r="BU20" i="2"/>
  <c r="BV20" i="2" s="1"/>
  <c r="BU21" i="2"/>
  <c r="BV21" i="2" s="1"/>
  <c r="BU22" i="2"/>
  <c r="BV22" i="2" s="1"/>
  <c r="BU23" i="2"/>
  <c r="BV23" i="2" s="1"/>
  <c r="BU24" i="2"/>
  <c r="BV24" i="2" s="1"/>
  <c r="BU25" i="2"/>
  <c r="BV25" i="2" s="1"/>
  <c r="BU26" i="2"/>
  <c r="BV26" i="2" s="1"/>
  <c r="BU27" i="2"/>
  <c r="BV27" i="2" s="1"/>
  <c r="BU28" i="2"/>
  <c r="BV28" i="2" s="1"/>
  <c r="BU34" i="2"/>
  <c r="BV34" i="2" s="1"/>
  <c r="BI43" i="2"/>
  <c r="BJ43" i="2" s="1"/>
  <c r="BI44" i="2"/>
  <c r="BJ44" i="2" s="1"/>
  <c r="BI45" i="2"/>
  <c r="BJ45" i="2" s="1"/>
  <c r="BI46" i="2"/>
  <c r="BJ46" i="2" s="1"/>
  <c r="BI47" i="2"/>
  <c r="BJ47" i="2" s="1"/>
  <c r="BI48" i="2"/>
  <c r="BJ48" i="2" s="1"/>
  <c r="BI49" i="2"/>
  <c r="BJ49" i="2" s="1"/>
  <c r="BI50" i="2"/>
  <c r="BJ50" i="2" s="1"/>
  <c r="BI51" i="2"/>
  <c r="BJ51" i="2" s="1"/>
  <c r="BI52" i="2"/>
  <c r="BJ52" i="2" s="1"/>
  <c r="BI53" i="2"/>
  <c r="BJ53" i="2" s="1"/>
  <c r="BI54" i="2"/>
  <c r="BJ54" i="2" s="1"/>
  <c r="BI55" i="2"/>
  <c r="BJ55" i="2" s="1"/>
  <c r="BI56" i="2"/>
  <c r="BJ56" i="2" s="1"/>
  <c r="BI57" i="2"/>
  <c r="BJ57" i="2" s="1"/>
  <c r="BI58" i="2"/>
  <c r="BJ58" i="2" s="1"/>
  <c r="BI59" i="2"/>
  <c r="BJ59" i="2" s="1"/>
  <c r="BI60" i="2"/>
  <c r="BJ60" i="2" s="1"/>
  <c r="BI61" i="2"/>
  <c r="BJ61" i="2" s="1"/>
  <c r="BI62" i="2"/>
  <c r="BJ62" i="2" s="1"/>
  <c r="BG35" i="2"/>
  <c r="BI35" i="2" s="1"/>
  <c r="BJ35" i="2" s="1"/>
  <c r="BG29" i="2"/>
  <c r="BI29" i="2" s="1"/>
  <c r="BJ29" i="2" s="1"/>
  <c r="BU29" i="2"/>
  <c r="BV29" i="2" s="1"/>
  <c r="BG30" i="2"/>
  <c r="BI30" i="2" s="1"/>
  <c r="BJ30" i="2" s="1"/>
  <c r="BU30" i="2"/>
  <c r="BV30" i="2" s="1"/>
  <c r="BG31" i="2"/>
  <c r="BI31" i="2" s="1"/>
  <c r="BJ31" i="2" s="1"/>
  <c r="BU31" i="2"/>
  <c r="BV31" i="2" s="1"/>
  <c r="BG32" i="2"/>
  <c r="BI32" i="2" s="1"/>
  <c r="BJ32" i="2" s="1"/>
  <c r="BU32" i="2"/>
  <c r="BV32" i="2" s="1"/>
  <c r="BG33" i="2"/>
  <c r="BI33" i="2" s="1"/>
  <c r="BJ33" i="2" s="1"/>
  <c r="BU33" i="2"/>
  <c r="BV33" i="2" s="1"/>
  <c r="BG34" i="2"/>
  <c r="BI34" i="2" s="1"/>
  <c r="BJ34" i="2" s="1"/>
  <c r="BU35" i="2"/>
  <c r="BV35" i="2" s="1"/>
  <c r="BG36" i="2"/>
  <c r="BI71" i="2"/>
  <c r="BJ71" i="2" s="1"/>
  <c r="BJ36" i="2" l="1"/>
  <c r="BF111" i="2"/>
  <c r="BI42" i="2"/>
  <c r="BG73" i="2"/>
  <c r="BS73" i="2"/>
  <c r="BE80" i="2"/>
  <c r="BE111" i="2" s="1"/>
  <c r="BU72" i="2"/>
  <c r="BV72" i="2" s="1"/>
  <c r="BI36" i="2"/>
  <c r="BU36" i="2"/>
  <c r="AS72" i="2"/>
  <c r="BI73" i="2" l="1"/>
  <c r="BJ42" i="2"/>
  <c r="BJ73" i="2" s="1"/>
  <c r="AT72" i="2"/>
  <c r="AU72" i="2"/>
  <c r="AW72" i="2" s="1"/>
  <c r="AH42" i="2"/>
  <c r="AS71" i="2"/>
  <c r="AS70" i="2"/>
  <c r="AU70" i="2" s="1"/>
  <c r="AW70" i="2" s="1"/>
  <c r="AS69" i="2"/>
  <c r="AU69" i="2" s="1"/>
  <c r="AW69" i="2" s="1"/>
  <c r="AS68" i="2"/>
  <c r="AU68" i="2" s="1"/>
  <c r="AW68" i="2" s="1"/>
  <c r="AS67" i="2"/>
  <c r="AU67" i="2" s="1"/>
  <c r="AW67" i="2" s="1"/>
  <c r="AS66" i="2"/>
  <c r="AU66" i="2" s="1"/>
  <c r="AW66" i="2" s="1"/>
  <c r="AS65" i="2"/>
  <c r="AU65" i="2" s="1"/>
  <c r="AW65" i="2" s="1"/>
  <c r="AS64" i="2"/>
  <c r="AU64" i="2" s="1"/>
  <c r="AW64" i="2" s="1"/>
  <c r="AS63" i="2"/>
  <c r="AU63" i="2" s="1"/>
  <c r="AW63" i="2" s="1"/>
  <c r="AS62" i="2"/>
  <c r="AU62" i="2" s="1"/>
  <c r="AW62" i="2" s="1"/>
  <c r="AS61" i="2"/>
  <c r="AU61" i="2" s="1"/>
  <c r="AW61" i="2" s="1"/>
  <c r="AS60" i="2"/>
  <c r="AU60" i="2" s="1"/>
  <c r="AW60" i="2" s="1"/>
  <c r="AS59" i="2"/>
  <c r="AU59" i="2" s="1"/>
  <c r="AW59" i="2" s="1"/>
  <c r="AS58" i="2"/>
  <c r="AU58" i="2" s="1"/>
  <c r="AW58" i="2" s="1"/>
  <c r="AS57" i="2"/>
  <c r="AU57" i="2" s="1"/>
  <c r="AW57" i="2" s="1"/>
  <c r="AS56" i="2"/>
  <c r="AU56" i="2" s="1"/>
  <c r="AW56" i="2" s="1"/>
  <c r="AS55" i="2"/>
  <c r="AU55" i="2" s="1"/>
  <c r="AW55" i="2" s="1"/>
  <c r="AS54" i="2"/>
  <c r="AU54" i="2" s="1"/>
  <c r="AW54" i="2" s="1"/>
  <c r="AS53" i="2"/>
  <c r="AU53" i="2" s="1"/>
  <c r="AW53" i="2" s="1"/>
  <c r="AS52" i="2"/>
  <c r="AU52" i="2" s="1"/>
  <c r="AW52" i="2" s="1"/>
  <c r="AS51" i="2"/>
  <c r="AU51" i="2" s="1"/>
  <c r="AW51" i="2" s="1"/>
  <c r="AS50" i="2"/>
  <c r="AU50" i="2" s="1"/>
  <c r="AW50" i="2" s="1"/>
  <c r="AS49" i="2"/>
  <c r="AU49" i="2" s="1"/>
  <c r="AW49" i="2" s="1"/>
  <c r="AS48" i="2"/>
  <c r="AU48" i="2" s="1"/>
  <c r="AW48" i="2" s="1"/>
  <c r="AS47" i="2"/>
  <c r="AU47" i="2" s="1"/>
  <c r="AW47" i="2" s="1"/>
  <c r="AS46" i="2"/>
  <c r="AU46" i="2" s="1"/>
  <c r="AW46" i="2" s="1"/>
  <c r="AS45" i="2"/>
  <c r="AU45" i="2" s="1"/>
  <c r="AW45" i="2" s="1"/>
  <c r="AS44" i="2"/>
  <c r="AU44" i="2" s="1"/>
  <c r="AW44" i="2" s="1"/>
  <c r="AS43" i="2"/>
  <c r="AU43" i="2" s="1"/>
  <c r="AW43" i="2" s="1"/>
  <c r="AS42" i="2"/>
  <c r="AU42" i="2" s="1"/>
  <c r="AW42" i="2" s="1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T71" i="2" l="1"/>
  <c r="AU71" i="2"/>
  <c r="AW71" i="2" s="1"/>
  <c r="AW73" i="2" s="1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K44" i="2"/>
  <c r="AK45" i="2"/>
  <c r="AL45" i="2" s="1"/>
  <c r="AK46" i="2"/>
  <c r="AL46" i="2" s="1"/>
  <c r="AK47" i="2"/>
  <c r="AL47" i="2" s="1"/>
  <c r="AK48" i="2"/>
  <c r="AL48" i="2" s="1"/>
  <c r="AK49" i="2"/>
  <c r="AL49" i="2" s="1"/>
  <c r="AK50" i="2"/>
  <c r="AL50" i="2" s="1"/>
  <c r="AK51" i="2"/>
  <c r="AL51" i="2" s="1"/>
  <c r="AK52" i="2"/>
  <c r="AL52" i="2" s="1"/>
  <c r="AK53" i="2"/>
  <c r="AL53" i="2" s="1"/>
  <c r="AK54" i="2"/>
  <c r="AL54" i="2" s="1"/>
  <c r="AK55" i="2"/>
  <c r="AL55" i="2" s="1"/>
  <c r="AK56" i="2"/>
  <c r="AL56" i="2" s="1"/>
  <c r="AK57" i="2"/>
  <c r="AL57" i="2" s="1"/>
  <c r="AK58" i="2"/>
  <c r="AL58" i="2" s="1"/>
  <c r="AK59" i="2"/>
  <c r="AL59" i="2" s="1"/>
  <c r="AK60" i="2"/>
  <c r="AL60" i="2" s="1"/>
  <c r="AK61" i="2"/>
  <c r="AL61" i="2" s="1"/>
  <c r="AK62" i="2"/>
  <c r="AL62" i="2" s="1"/>
  <c r="AK63" i="2"/>
  <c r="AL63" i="2" s="1"/>
  <c r="AK64" i="2"/>
  <c r="AL64" i="2" s="1"/>
  <c r="AK65" i="2"/>
  <c r="AL65" i="2" s="1"/>
  <c r="AK66" i="2"/>
  <c r="AL66" i="2" s="1"/>
  <c r="AK67" i="2"/>
  <c r="AL67" i="2" s="1"/>
  <c r="AK68" i="2"/>
  <c r="AL68" i="2" s="1"/>
  <c r="AK69" i="2"/>
  <c r="AL69" i="2" s="1"/>
  <c r="AK70" i="2"/>
  <c r="AL70" i="2" s="1"/>
  <c r="AL44" i="2" l="1"/>
  <c r="AL73" i="2" s="1"/>
  <c r="AK73" i="2"/>
  <c r="F146" i="2"/>
  <c r="F145" i="2"/>
  <c r="R144" i="2"/>
  <c r="J144" i="2"/>
  <c r="R143" i="2"/>
  <c r="J143" i="2"/>
  <c r="R142" i="2"/>
  <c r="J142" i="2"/>
  <c r="R141" i="2"/>
  <c r="J141" i="2"/>
  <c r="R140" i="2"/>
  <c r="J140" i="2"/>
  <c r="R139" i="2"/>
  <c r="J139" i="2"/>
  <c r="R138" i="2"/>
  <c r="J138" i="2"/>
  <c r="R137" i="2"/>
  <c r="J137" i="2"/>
  <c r="R136" i="2"/>
  <c r="J136" i="2"/>
  <c r="R135" i="2"/>
  <c r="J135" i="2"/>
  <c r="R134" i="2"/>
  <c r="J134" i="2"/>
  <c r="R133" i="2"/>
  <c r="J133" i="2"/>
  <c r="R132" i="2"/>
  <c r="J132" i="2"/>
  <c r="R131" i="2"/>
  <c r="J131" i="2"/>
  <c r="R130" i="2"/>
  <c r="J130" i="2"/>
  <c r="R129" i="2"/>
  <c r="J129" i="2"/>
  <c r="R128" i="2"/>
  <c r="R127" i="2"/>
  <c r="J127" i="2"/>
  <c r="R126" i="2"/>
  <c r="J126" i="2"/>
  <c r="R125" i="2"/>
  <c r="J125" i="2"/>
  <c r="R124" i="2"/>
  <c r="J124" i="2"/>
  <c r="R123" i="2"/>
  <c r="J123" i="2"/>
  <c r="R122" i="2"/>
  <c r="J122" i="2"/>
  <c r="R121" i="2"/>
  <c r="J121" i="2"/>
  <c r="R120" i="2"/>
  <c r="J120" i="2"/>
  <c r="R119" i="2"/>
  <c r="J119" i="2"/>
  <c r="V110" i="2"/>
  <c r="F110" i="2"/>
  <c r="U109" i="2"/>
  <c r="F109" i="2"/>
  <c r="U108" i="2"/>
  <c r="F108" i="2"/>
  <c r="I108" i="2" s="1"/>
  <c r="J108" i="2" s="1"/>
  <c r="U107" i="2"/>
  <c r="F107" i="2"/>
  <c r="I107" i="2" s="1"/>
  <c r="J107" i="2" s="1"/>
  <c r="U106" i="2"/>
  <c r="F106" i="2"/>
  <c r="I106" i="2" s="1"/>
  <c r="J106" i="2" s="1"/>
  <c r="U105" i="2"/>
  <c r="F105" i="2"/>
  <c r="I105" i="2" s="1"/>
  <c r="J105" i="2" s="1"/>
  <c r="U104" i="2"/>
  <c r="F104" i="2"/>
  <c r="I104" i="2" s="1"/>
  <c r="J104" i="2" s="1"/>
  <c r="U103" i="2"/>
  <c r="F103" i="2"/>
  <c r="I103" i="2" s="1"/>
  <c r="J103" i="2" s="1"/>
  <c r="U102" i="2"/>
  <c r="F102" i="2"/>
  <c r="I102" i="2" s="1"/>
  <c r="J102" i="2" s="1"/>
  <c r="U101" i="2"/>
  <c r="F101" i="2"/>
  <c r="I101" i="2" s="1"/>
  <c r="J101" i="2" s="1"/>
  <c r="U100" i="2"/>
  <c r="F100" i="2"/>
  <c r="I100" i="2" s="1"/>
  <c r="J100" i="2" s="1"/>
  <c r="U99" i="2"/>
  <c r="F99" i="2"/>
  <c r="I99" i="2" s="1"/>
  <c r="J99" i="2" s="1"/>
  <c r="U98" i="2"/>
  <c r="F98" i="2"/>
  <c r="I98" i="2" s="1"/>
  <c r="J98" i="2" s="1"/>
  <c r="U97" i="2"/>
  <c r="F97" i="2"/>
  <c r="I97" i="2" s="1"/>
  <c r="J97" i="2" s="1"/>
  <c r="U96" i="2"/>
  <c r="F96" i="2"/>
  <c r="I96" i="2" s="1"/>
  <c r="J96" i="2" s="1"/>
  <c r="U95" i="2"/>
  <c r="F95" i="2"/>
  <c r="I95" i="2" s="1"/>
  <c r="J95" i="2" s="1"/>
  <c r="U94" i="2"/>
  <c r="F94" i="2"/>
  <c r="I94" i="2" s="1"/>
  <c r="J94" i="2" s="1"/>
  <c r="U93" i="2"/>
  <c r="F93" i="2"/>
  <c r="I93" i="2" s="1"/>
  <c r="J93" i="2" s="1"/>
  <c r="U92" i="2"/>
  <c r="F92" i="2"/>
  <c r="I92" i="2" s="1"/>
  <c r="J92" i="2" s="1"/>
  <c r="U91" i="2"/>
  <c r="F91" i="2"/>
  <c r="I91" i="2" s="1"/>
  <c r="J91" i="2" s="1"/>
  <c r="U90" i="2"/>
  <c r="F90" i="2"/>
  <c r="I90" i="2" s="1"/>
  <c r="J90" i="2" s="1"/>
  <c r="F89" i="2"/>
  <c r="I89" i="2" s="1"/>
  <c r="J89" i="2" s="1"/>
  <c r="U88" i="2"/>
  <c r="F88" i="2"/>
  <c r="I88" i="2" s="1"/>
  <c r="J88" i="2" s="1"/>
  <c r="U87" i="2"/>
  <c r="F87" i="2"/>
  <c r="I87" i="2" s="1"/>
  <c r="J87" i="2" s="1"/>
  <c r="U86" i="2"/>
  <c r="F86" i="2"/>
  <c r="I86" i="2" s="1"/>
  <c r="J86" i="2" s="1"/>
  <c r="U85" i="2"/>
  <c r="F85" i="2"/>
  <c r="I85" i="2" s="1"/>
  <c r="J85" i="2" s="1"/>
  <c r="U84" i="2"/>
  <c r="F84" i="2"/>
  <c r="I84" i="2" s="1"/>
  <c r="J84" i="2" s="1"/>
  <c r="F83" i="2"/>
  <c r="I83" i="2" s="1"/>
  <c r="J83" i="2" s="1"/>
  <c r="F82" i="2"/>
  <c r="I82" i="2" s="1"/>
  <c r="J82" i="2" s="1"/>
  <c r="J111" i="2" l="1"/>
  <c r="J118" i="2"/>
  <c r="J147" i="2" s="1"/>
  <c r="J128" i="2"/>
  <c r="W100" i="2"/>
  <c r="Y100" i="2" s="1"/>
  <c r="Z100" i="2" s="1"/>
  <c r="W101" i="2"/>
  <c r="Y101" i="2" s="1"/>
  <c r="Z101" i="2" s="1"/>
  <c r="W102" i="2"/>
  <c r="Y102" i="2" s="1"/>
  <c r="Z102" i="2" s="1"/>
  <c r="W103" i="2"/>
  <c r="Y103" i="2" s="1"/>
  <c r="Z103" i="2" s="1"/>
  <c r="W104" i="2"/>
  <c r="Y104" i="2" s="1"/>
  <c r="Z104" i="2" s="1"/>
  <c r="W105" i="2"/>
  <c r="Y105" i="2" s="1"/>
  <c r="Z105" i="2" s="1"/>
  <c r="W106" i="2"/>
  <c r="Y106" i="2" s="1"/>
  <c r="Z106" i="2" s="1"/>
  <c r="W107" i="2"/>
  <c r="Y107" i="2" s="1"/>
  <c r="Z107" i="2" s="1"/>
  <c r="W108" i="2"/>
  <c r="Y108" i="2" s="1"/>
  <c r="Z108" i="2" s="1"/>
  <c r="W109" i="2"/>
  <c r="W110" i="2"/>
  <c r="W99" i="2"/>
  <c r="Y99" i="2" s="1"/>
  <c r="Z99" i="2" s="1"/>
  <c r="Y82" i="2"/>
  <c r="Z82" i="2" s="1"/>
  <c r="W83" i="2"/>
  <c r="Y83" i="2" s="1"/>
  <c r="Z83" i="2" s="1"/>
  <c r="W84" i="2"/>
  <c r="Y84" i="2" s="1"/>
  <c r="Z84" i="2" s="1"/>
  <c r="W85" i="2"/>
  <c r="Y85" i="2" s="1"/>
  <c r="Z85" i="2" s="1"/>
  <c r="W86" i="2"/>
  <c r="Y86" i="2" s="1"/>
  <c r="Z86" i="2" s="1"/>
  <c r="W87" i="2"/>
  <c r="Y87" i="2" s="1"/>
  <c r="Z87" i="2" s="1"/>
  <c r="W88" i="2"/>
  <c r="Y88" i="2" s="1"/>
  <c r="Z88" i="2" s="1"/>
  <c r="W89" i="2"/>
  <c r="Y89" i="2" s="1"/>
  <c r="W90" i="2"/>
  <c r="Y90" i="2" s="1"/>
  <c r="Z90" i="2" s="1"/>
  <c r="W91" i="2"/>
  <c r="Y91" i="2" s="1"/>
  <c r="Z91" i="2" s="1"/>
  <c r="W92" i="2"/>
  <c r="Y92" i="2" s="1"/>
  <c r="Z92" i="2" s="1"/>
  <c r="W93" i="2"/>
  <c r="Y93" i="2" s="1"/>
  <c r="Z93" i="2" s="1"/>
  <c r="W94" i="2"/>
  <c r="Y94" i="2" s="1"/>
  <c r="Z94" i="2" s="1"/>
  <c r="W95" i="2"/>
  <c r="Y95" i="2" s="1"/>
  <c r="Z95" i="2" s="1"/>
  <c r="W96" i="2"/>
  <c r="Y96" i="2" s="1"/>
  <c r="Z96" i="2" s="1"/>
  <c r="W97" i="2"/>
  <c r="Y97" i="2" s="1"/>
  <c r="Z97" i="2" s="1"/>
  <c r="W98" i="2"/>
  <c r="Y98" i="2" s="1"/>
  <c r="Z98" i="2" s="1"/>
  <c r="T117" i="2"/>
  <c r="T118" i="2"/>
  <c r="V118" i="2" s="1"/>
  <c r="W118" i="2" s="1"/>
  <c r="T119" i="2"/>
  <c r="V119" i="2" s="1"/>
  <c r="W119" i="2" s="1"/>
  <c r="T120" i="2"/>
  <c r="V120" i="2" s="1"/>
  <c r="W120" i="2" s="1"/>
  <c r="T121" i="2"/>
  <c r="V121" i="2" s="1"/>
  <c r="W121" i="2" s="1"/>
  <c r="T122" i="2"/>
  <c r="V122" i="2" s="1"/>
  <c r="W122" i="2" s="1"/>
  <c r="T123" i="2"/>
  <c r="V123" i="2" s="1"/>
  <c r="W123" i="2" s="1"/>
  <c r="T124" i="2"/>
  <c r="V124" i="2" s="1"/>
  <c r="W124" i="2" s="1"/>
  <c r="T125" i="2"/>
  <c r="V125" i="2" s="1"/>
  <c r="W125" i="2" s="1"/>
  <c r="T126" i="2"/>
  <c r="V126" i="2" s="1"/>
  <c r="W126" i="2" s="1"/>
  <c r="T127" i="2"/>
  <c r="V127" i="2" s="1"/>
  <c r="W127" i="2" s="1"/>
  <c r="T128" i="2"/>
  <c r="V128" i="2" s="1"/>
  <c r="W128" i="2" s="1"/>
  <c r="T129" i="2"/>
  <c r="V129" i="2" s="1"/>
  <c r="W129" i="2" s="1"/>
  <c r="T130" i="2"/>
  <c r="V130" i="2" s="1"/>
  <c r="W130" i="2" s="1"/>
  <c r="T131" i="2"/>
  <c r="V131" i="2" s="1"/>
  <c r="W131" i="2" s="1"/>
  <c r="T132" i="2"/>
  <c r="V132" i="2" s="1"/>
  <c r="W132" i="2" s="1"/>
  <c r="T133" i="2"/>
  <c r="V133" i="2" s="1"/>
  <c r="W133" i="2" s="1"/>
  <c r="T134" i="2"/>
  <c r="V134" i="2" s="1"/>
  <c r="W134" i="2" s="1"/>
  <c r="T135" i="2"/>
  <c r="V135" i="2" s="1"/>
  <c r="W135" i="2" s="1"/>
  <c r="T136" i="2"/>
  <c r="V136" i="2" s="1"/>
  <c r="W136" i="2" s="1"/>
  <c r="T137" i="2"/>
  <c r="V137" i="2" s="1"/>
  <c r="W137" i="2" s="1"/>
  <c r="T138" i="2"/>
  <c r="V138" i="2" s="1"/>
  <c r="W138" i="2" s="1"/>
  <c r="T139" i="2"/>
  <c r="V139" i="2" s="1"/>
  <c r="W139" i="2" s="1"/>
  <c r="T140" i="2"/>
  <c r="V140" i="2" s="1"/>
  <c r="W140" i="2" s="1"/>
  <c r="T141" i="2"/>
  <c r="V141" i="2" s="1"/>
  <c r="W141" i="2" s="1"/>
  <c r="T142" i="2"/>
  <c r="V142" i="2" s="1"/>
  <c r="W142" i="2" s="1"/>
  <c r="T143" i="2"/>
  <c r="V143" i="2" s="1"/>
  <c r="W143" i="2" s="1"/>
  <c r="T144" i="2"/>
  <c r="V144" i="2" s="1"/>
  <c r="W144" i="2" s="1"/>
  <c r="T145" i="2" l="1"/>
  <c r="V117" i="2"/>
  <c r="Y111" i="2"/>
  <c r="Z89" i="2"/>
  <c r="Z111" i="2" s="1"/>
  <c r="I111" i="2"/>
  <c r="I71" i="2"/>
  <c r="J71" i="2" s="1"/>
  <c r="F43" i="2"/>
  <c r="I43" i="2" s="1"/>
  <c r="F44" i="2"/>
  <c r="I44" i="2" s="1"/>
  <c r="J44" i="2" s="1"/>
  <c r="F45" i="2"/>
  <c r="I45" i="2" s="1"/>
  <c r="J45" i="2" s="1"/>
  <c r="F46" i="2"/>
  <c r="I46" i="2" s="1"/>
  <c r="J46" i="2" s="1"/>
  <c r="F47" i="2"/>
  <c r="I47" i="2" s="1"/>
  <c r="J47" i="2" s="1"/>
  <c r="F48" i="2"/>
  <c r="I48" i="2" s="1"/>
  <c r="J48" i="2" s="1"/>
  <c r="F49" i="2"/>
  <c r="I49" i="2" s="1"/>
  <c r="J49" i="2" s="1"/>
  <c r="F50" i="2"/>
  <c r="I50" i="2" s="1"/>
  <c r="J50" i="2" s="1"/>
  <c r="F51" i="2"/>
  <c r="I51" i="2" s="1"/>
  <c r="J51" i="2" s="1"/>
  <c r="F52" i="2"/>
  <c r="I52" i="2" s="1"/>
  <c r="J52" i="2" s="1"/>
  <c r="F53" i="2"/>
  <c r="I53" i="2" s="1"/>
  <c r="J53" i="2" s="1"/>
  <c r="F54" i="2"/>
  <c r="I54" i="2" s="1"/>
  <c r="J54" i="2" s="1"/>
  <c r="F55" i="2"/>
  <c r="I55" i="2" s="1"/>
  <c r="J55" i="2" s="1"/>
  <c r="F56" i="2"/>
  <c r="I56" i="2" s="1"/>
  <c r="J56" i="2" s="1"/>
  <c r="F57" i="2"/>
  <c r="I57" i="2" s="1"/>
  <c r="J57" i="2" s="1"/>
  <c r="F58" i="2"/>
  <c r="I58" i="2" s="1"/>
  <c r="J58" i="2" s="1"/>
  <c r="F59" i="2"/>
  <c r="I59" i="2" s="1"/>
  <c r="J59" i="2" s="1"/>
  <c r="F60" i="2"/>
  <c r="I60" i="2" s="1"/>
  <c r="J60" i="2" s="1"/>
  <c r="F61" i="2"/>
  <c r="I61" i="2" s="1"/>
  <c r="J61" i="2" s="1"/>
  <c r="F62" i="2"/>
  <c r="I62" i="2" s="1"/>
  <c r="J62" i="2" s="1"/>
  <c r="F63" i="2"/>
  <c r="I63" i="2" s="1"/>
  <c r="J63" i="2" s="1"/>
  <c r="F64" i="2"/>
  <c r="I64" i="2" s="1"/>
  <c r="J64" i="2" s="1"/>
  <c r="F65" i="2"/>
  <c r="I65" i="2" s="1"/>
  <c r="J65" i="2" s="1"/>
  <c r="F66" i="2"/>
  <c r="I66" i="2" s="1"/>
  <c r="J66" i="2" s="1"/>
  <c r="F67" i="2"/>
  <c r="I67" i="2" s="1"/>
  <c r="J67" i="2" s="1"/>
  <c r="F68" i="2"/>
  <c r="I68" i="2" s="1"/>
  <c r="J68" i="2" s="1"/>
  <c r="F69" i="2"/>
  <c r="I69" i="2" s="1"/>
  <c r="J69" i="2" s="1"/>
  <c r="F70" i="2"/>
  <c r="I70" i="2" s="1"/>
  <c r="J70" i="2" s="1"/>
  <c r="F71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" i="2"/>
  <c r="Y7" i="2" s="1"/>
  <c r="Z7" i="2" s="1"/>
  <c r="U8" i="2"/>
  <c r="U9" i="2"/>
  <c r="Y9" i="2" s="1"/>
  <c r="Z9" i="2" s="1"/>
  <c r="U10" i="2"/>
  <c r="U11" i="2"/>
  <c r="Y11" i="2" s="1"/>
  <c r="Z11" i="2" s="1"/>
  <c r="U12" i="2"/>
  <c r="U13" i="2"/>
  <c r="Y13" i="2" s="1"/>
  <c r="Z13" i="2" s="1"/>
  <c r="U14" i="2"/>
  <c r="U15" i="2"/>
  <c r="Y15" i="2" s="1"/>
  <c r="Z15" i="2" s="1"/>
  <c r="U16" i="2"/>
  <c r="U17" i="2"/>
  <c r="Y17" i="2" s="1"/>
  <c r="Z17" i="2" s="1"/>
  <c r="U18" i="2"/>
  <c r="U19" i="2"/>
  <c r="Y19" i="2" s="1"/>
  <c r="Z19" i="2" s="1"/>
  <c r="U20" i="2"/>
  <c r="U21" i="2"/>
  <c r="Y21" i="2" s="1"/>
  <c r="Z21" i="2" s="1"/>
  <c r="U22" i="2"/>
  <c r="U23" i="2"/>
  <c r="Y23" i="2" s="1"/>
  <c r="Z23" i="2" s="1"/>
  <c r="U24" i="2"/>
  <c r="U25" i="2"/>
  <c r="Y25" i="2" s="1"/>
  <c r="Z25" i="2" s="1"/>
  <c r="U26" i="2"/>
  <c r="U27" i="2"/>
  <c r="Y27" i="2" s="1"/>
  <c r="Z27" i="2" s="1"/>
  <c r="U28" i="2"/>
  <c r="U29" i="2"/>
  <c r="Y29" i="2" s="1"/>
  <c r="Z29" i="2" s="1"/>
  <c r="U30" i="2"/>
  <c r="U31" i="2"/>
  <c r="Y31" i="2" s="1"/>
  <c r="Z31" i="2" s="1"/>
  <c r="U32" i="2"/>
  <c r="U33" i="2"/>
  <c r="Y33" i="2" s="1"/>
  <c r="Z33" i="2" s="1"/>
  <c r="U34" i="2"/>
  <c r="U35" i="2"/>
  <c r="Y35" i="2" s="1"/>
  <c r="Z35" i="2" s="1"/>
  <c r="U6" i="2"/>
  <c r="V145" i="2" l="1"/>
  <c r="W117" i="2"/>
  <c r="W145" i="2" s="1"/>
  <c r="J43" i="2"/>
  <c r="J73" i="2" s="1"/>
  <c r="I73" i="2"/>
  <c r="U73" i="2"/>
  <c r="Y71" i="2"/>
  <c r="Z71" i="2" s="1"/>
  <c r="Y69" i="2"/>
  <c r="Z69" i="2" s="1"/>
  <c r="Y67" i="2"/>
  <c r="Z67" i="2" s="1"/>
  <c r="Y65" i="2"/>
  <c r="Z65" i="2" s="1"/>
  <c r="Y63" i="2"/>
  <c r="Z63" i="2" s="1"/>
  <c r="Y61" i="2"/>
  <c r="Z61" i="2" s="1"/>
  <c r="Y59" i="2"/>
  <c r="Z59" i="2" s="1"/>
  <c r="Y57" i="2"/>
  <c r="Z57" i="2" s="1"/>
  <c r="Y55" i="2"/>
  <c r="Z55" i="2" s="1"/>
  <c r="Y53" i="2"/>
  <c r="Z53" i="2" s="1"/>
  <c r="Y51" i="2"/>
  <c r="Z51" i="2" s="1"/>
  <c r="Y49" i="2"/>
  <c r="Z49" i="2" s="1"/>
  <c r="Y47" i="2"/>
  <c r="Z47" i="2" s="1"/>
  <c r="Y45" i="2"/>
  <c r="Z45" i="2" s="1"/>
  <c r="Y43" i="2"/>
  <c r="J24" i="2"/>
  <c r="J22" i="2"/>
  <c r="J20" i="2"/>
  <c r="J18" i="2"/>
  <c r="J16" i="2"/>
  <c r="J14" i="2"/>
  <c r="J12" i="2"/>
  <c r="J10" i="2"/>
  <c r="Y70" i="2"/>
  <c r="Z70" i="2" s="1"/>
  <c r="Y68" i="2"/>
  <c r="Z68" i="2" s="1"/>
  <c r="Y66" i="2"/>
  <c r="Z66" i="2" s="1"/>
  <c r="Y64" i="2"/>
  <c r="Z64" i="2" s="1"/>
  <c r="Y62" i="2"/>
  <c r="Z62" i="2" s="1"/>
  <c r="Y60" i="2"/>
  <c r="Z60" i="2" s="1"/>
  <c r="Y58" i="2"/>
  <c r="Z58" i="2" s="1"/>
  <c r="Y56" i="2"/>
  <c r="Z56" i="2" s="1"/>
  <c r="Y54" i="2"/>
  <c r="Z54" i="2" s="1"/>
  <c r="Y52" i="2"/>
  <c r="Z52" i="2" s="1"/>
  <c r="Y50" i="2"/>
  <c r="Z50" i="2" s="1"/>
  <c r="Y48" i="2"/>
  <c r="Z48" i="2" s="1"/>
  <c r="Y46" i="2"/>
  <c r="Z46" i="2" s="1"/>
  <c r="Y44" i="2"/>
  <c r="Z44" i="2" s="1"/>
  <c r="J33" i="2"/>
  <c r="J31" i="2"/>
  <c r="J29" i="2"/>
  <c r="J27" i="2"/>
  <c r="J25" i="2"/>
  <c r="J23" i="2"/>
  <c r="J21" i="2"/>
  <c r="J19" i="2"/>
  <c r="J17" i="2"/>
  <c r="J15" i="2"/>
  <c r="J13" i="2"/>
  <c r="J11" i="2"/>
  <c r="J9" i="2"/>
  <c r="J34" i="2"/>
  <c r="J32" i="2"/>
  <c r="J30" i="2"/>
  <c r="J28" i="2"/>
  <c r="J26" i="2"/>
  <c r="Y34" i="2"/>
  <c r="Z34" i="2" s="1"/>
  <c r="Y32" i="2"/>
  <c r="Z32" i="2" s="1"/>
  <c r="Y30" i="2"/>
  <c r="Z30" i="2" s="1"/>
  <c r="Y28" i="2"/>
  <c r="Z28" i="2" s="1"/>
  <c r="Y26" i="2"/>
  <c r="Z26" i="2" s="1"/>
  <c r="Y24" i="2"/>
  <c r="Z24" i="2" s="1"/>
  <c r="Y22" i="2"/>
  <c r="Z22" i="2" s="1"/>
  <c r="Y20" i="2"/>
  <c r="Z20" i="2" s="1"/>
  <c r="Y18" i="2"/>
  <c r="Z18" i="2" s="1"/>
  <c r="Y16" i="2"/>
  <c r="Z16" i="2" s="1"/>
  <c r="Y14" i="2"/>
  <c r="Z14" i="2" s="1"/>
  <c r="Y12" i="2"/>
  <c r="Z12" i="2" s="1"/>
  <c r="Y10" i="2"/>
  <c r="Z10" i="2" s="1"/>
  <c r="Y8" i="2"/>
  <c r="Z8" i="2" s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W124" i="1"/>
  <c r="X124" i="1" s="1"/>
  <c r="W125" i="1"/>
  <c r="X125" i="1" s="1"/>
  <c r="W126" i="1"/>
  <c r="X126" i="1" s="1"/>
  <c r="W127" i="1"/>
  <c r="X127" i="1" s="1"/>
  <c r="W128" i="1"/>
  <c r="X128" i="1" s="1"/>
  <c r="W129" i="1"/>
  <c r="X129" i="1" s="1"/>
  <c r="W130" i="1"/>
  <c r="X130" i="1" s="1"/>
  <c r="W131" i="1"/>
  <c r="X131" i="1" s="1"/>
  <c r="W132" i="1"/>
  <c r="X132" i="1" s="1"/>
  <c r="W133" i="1"/>
  <c r="X133" i="1" s="1"/>
  <c r="W134" i="1"/>
  <c r="X134" i="1" s="1"/>
  <c r="W135" i="1"/>
  <c r="X135" i="1" s="1"/>
  <c r="W136" i="1"/>
  <c r="X136" i="1" s="1"/>
  <c r="W137" i="1"/>
  <c r="X137" i="1" s="1"/>
  <c r="W138" i="1"/>
  <c r="X138" i="1" s="1"/>
  <c r="W139" i="1"/>
  <c r="X139" i="1" s="1"/>
  <c r="W140" i="1"/>
  <c r="X140" i="1" s="1"/>
  <c r="W141" i="1"/>
  <c r="X141" i="1" s="1"/>
  <c r="W142" i="1"/>
  <c r="X142" i="1" s="1"/>
  <c r="W143" i="1"/>
  <c r="X143" i="1" s="1"/>
  <c r="X144" i="1"/>
  <c r="AE115" i="1"/>
  <c r="AG115" i="1" s="1"/>
  <c r="AE116" i="1"/>
  <c r="AG116" i="1" s="1"/>
  <c r="AE117" i="1"/>
  <c r="AG117" i="1" s="1"/>
  <c r="AE118" i="1"/>
  <c r="AG118" i="1" s="1"/>
  <c r="AE119" i="1"/>
  <c r="AG119" i="1" s="1"/>
  <c r="AE120" i="1"/>
  <c r="AG120" i="1" s="1"/>
  <c r="AE121" i="1"/>
  <c r="AG121" i="1" s="1"/>
  <c r="AE122" i="1"/>
  <c r="AG122" i="1" s="1"/>
  <c r="AE123" i="1"/>
  <c r="AG123" i="1" s="1"/>
  <c r="AE124" i="1"/>
  <c r="AG124" i="1" s="1"/>
  <c r="AE125" i="1"/>
  <c r="AG125" i="1" s="1"/>
  <c r="AE126" i="1"/>
  <c r="AG126" i="1" s="1"/>
  <c r="AE127" i="1"/>
  <c r="AG127" i="1" s="1"/>
  <c r="AE128" i="1"/>
  <c r="AG128" i="1" s="1"/>
  <c r="AE129" i="1"/>
  <c r="AG129" i="1" s="1"/>
  <c r="AE130" i="1"/>
  <c r="AG130" i="1" s="1"/>
  <c r="AE131" i="1"/>
  <c r="AG131" i="1" s="1"/>
  <c r="AE132" i="1"/>
  <c r="AG132" i="1" s="1"/>
  <c r="AE133" i="1"/>
  <c r="AG133" i="1" s="1"/>
  <c r="AE134" i="1"/>
  <c r="AG134" i="1" s="1"/>
  <c r="AE135" i="1"/>
  <c r="AG135" i="1" s="1"/>
  <c r="AE136" i="1"/>
  <c r="AG136" i="1" s="1"/>
  <c r="AE137" i="1"/>
  <c r="AG137" i="1" s="1"/>
  <c r="AE138" i="1"/>
  <c r="AG138" i="1" s="1"/>
  <c r="AE140" i="1"/>
  <c r="AG140" i="1" s="1"/>
  <c r="AE141" i="1"/>
  <c r="AG141" i="1" s="1"/>
  <c r="AE142" i="1"/>
  <c r="AG142" i="1" s="1"/>
  <c r="AE143" i="1"/>
  <c r="AG143" i="1" s="1"/>
  <c r="AE144" i="1"/>
  <c r="AG144" i="1" s="1"/>
  <c r="AQ115" i="1"/>
  <c r="AS115" i="1" s="1"/>
  <c r="AQ116" i="1"/>
  <c r="AS116" i="1" s="1"/>
  <c r="AQ117" i="1"/>
  <c r="AS117" i="1" s="1"/>
  <c r="AQ118" i="1"/>
  <c r="AS118" i="1" s="1"/>
  <c r="AQ119" i="1"/>
  <c r="AS119" i="1" s="1"/>
  <c r="AQ120" i="1"/>
  <c r="AS120" i="1" s="1"/>
  <c r="AQ121" i="1"/>
  <c r="AS121" i="1" s="1"/>
  <c r="AQ122" i="1"/>
  <c r="AS122" i="1" s="1"/>
  <c r="AQ123" i="1"/>
  <c r="AS123" i="1" s="1"/>
  <c r="AQ124" i="1"/>
  <c r="AS124" i="1" s="1"/>
  <c r="AQ125" i="1"/>
  <c r="AS125" i="1" s="1"/>
  <c r="AQ126" i="1"/>
  <c r="AS126" i="1" s="1"/>
  <c r="AQ127" i="1"/>
  <c r="AS127" i="1" s="1"/>
  <c r="AQ128" i="1"/>
  <c r="AS128" i="1" s="1"/>
  <c r="AQ129" i="1"/>
  <c r="AS129" i="1" s="1"/>
  <c r="AQ130" i="1"/>
  <c r="AS130" i="1" s="1"/>
  <c r="AQ131" i="1"/>
  <c r="AS131" i="1" s="1"/>
  <c r="AQ132" i="1"/>
  <c r="AS132" i="1" s="1"/>
  <c r="AQ133" i="1"/>
  <c r="AS133" i="1" s="1"/>
  <c r="AQ134" i="1"/>
  <c r="AS134" i="1" s="1"/>
  <c r="AQ135" i="1"/>
  <c r="AS135" i="1" s="1"/>
  <c r="AQ136" i="1"/>
  <c r="AS136" i="1" s="1"/>
  <c r="AQ137" i="1"/>
  <c r="AS137" i="1" s="1"/>
  <c r="AQ138" i="1"/>
  <c r="AS138" i="1" s="1"/>
  <c r="AQ139" i="1"/>
  <c r="AS139" i="1" s="1"/>
  <c r="AQ140" i="1"/>
  <c r="AS140" i="1" s="1"/>
  <c r="AQ141" i="1"/>
  <c r="AS141" i="1" s="1"/>
  <c r="AQ142" i="1"/>
  <c r="AS142" i="1" s="1"/>
  <c r="AQ143" i="1"/>
  <c r="AS143" i="1" s="1"/>
  <c r="AQ144" i="1"/>
  <c r="AS144" i="1" s="1"/>
  <c r="AU144" i="1" l="1"/>
  <c r="AV144" i="1" s="1"/>
  <c r="AU142" i="1"/>
  <c r="AV142" i="1" s="1"/>
  <c r="AU140" i="1"/>
  <c r="AV140" i="1" s="1"/>
  <c r="AU138" i="1"/>
  <c r="AV138" i="1" s="1"/>
  <c r="AU136" i="1"/>
  <c r="AV136" i="1" s="1"/>
  <c r="AU134" i="1"/>
  <c r="AV134" i="1" s="1"/>
  <c r="AU132" i="1"/>
  <c r="AV132" i="1" s="1"/>
  <c r="AU130" i="1"/>
  <c r="AV130" i="1" s="1"/>
  <c r="AU128" i="1"/>
  <c r="AV128" i="1" s="1"/>
  <c r="AU126" i="1"/>
  <c r="AV126" i="1" s="1"/>
  <c r="AU124" i="1"/>
  <c r="AV124" i="1" s="1"/>
  <c r="AU122" i="1"/>
  <c r="AV122" i="1" s="1"/>
  <c r="AU120" i="1"/>
  <c r="AV120" i="1" s="1"/>
  <c r="AU118" i="1"/>
  <c r="AV118" i="1" s="1"/>
  <c r="AU116" i="1"/>
  <c r="AV116" i="1" s="1"/>
  <c r="AU114" i="1"/>
  <c r="AU143" i="1"/>
  <c r="AV143" i="1" s="1"/>
  <c r="AU141" i="1"/>
  <c r="AV141" i="1" s="1"/>
  <c r="AU139" i="1"/>
  <c r="AV139" i="1" s="1"/>
  <c r="AU137" i="1"/>
  <c r="AV137" i="1" s="1"/>
  <c r="AU135" i="1"/>
  <c r="AV135" i="1" s="1"/>
  <c r="AU133" i="1"/>
  <c r="AV133" i="1" s="1"/>
  <c r="AU131" i="1"/>
  <c r="AV131" i="1" s="1"/>
  <c r="AU129" i="1"/>
  <c r="AV129" i="1" s="1"/>
  <c r="AU127" i="1"/>
  <c r="AV127" i="1" s="1"/>
  <c r="AU125" i="1"/>
  <c r="AV125" i="1" s="1"/>
  <c r="AU123" i="1"/>
  <c r="AV123" i="1" s="1"/>
  <c r="AU121" i="1"/>
  <c r="AV121" i="1" s="1"/>
  <c r="AU119" i="1"/>
  <c r="AV119" i="1" s="1"/>
  <c r="AU117" i="1"/>
  <c r="AV117" i="1" s="1"/>
  <c r="AU115" i="1"/>
  <c r="AV115" i="1" s="1"/>
  <c r="AI143" i="1"/>
  <c r="AJ143" i="1" s="1"/>
  <c r="AI141" i="1"/>
  <c r="AJ141" i="1" s="1"/>
  <c r="AI139" i="1"/>
  <c r="AJ139" i="1" s="1"/>
  <c r="AI137" i="1"/>
  <c r="AJ137" i="1" s="1"/>
  <c r="AI135" i="1"/>
  <c r="AJ135" i="1" s="1"/>
  <c r="AI133" i="1"/>
  <c r="AJ133" i="1" s="1"/>
  <c r="AI131" i="1"/>
  <c r="AJ131" i="1" s="1"/>
  <c r="AI129" i="1"/>
  <c r="AJ129" i="1" s="1"/>
  <c r="AI127" i="1"/>
  <c r="AJ127" i="1" s="1"/>
  <c r="AI125" i="1"/>
  <c r="AJ125" i="1" s="1"/>
  <c r="AI144" i="1"/>
  <c r="AJ144" i="1" s="1"/>
  <c r="AI142" i="1"/>
  <c r="AJ142" i="1" s="1"/>
  <c r="AI140" i="1"/>
  <c r="AJ140" i="1" s="1"/>
  <c r="AI138" i="1"/>
  <c r="AJ138" i="1" s="1"/>
  <c r="AI136" i="1"/>
  <c r="AJ136" i="1" s="1"/>
  <c r="AI134" i="1"/>
  <c r="AJ134" i="1" s="1"/>
  <c r="AI132" i="1"/>
  <c r="AJ132" i="1" s="1"/>
  <c r="AI130" i="1"/>
  <c r="AJ130" i="1" s="1"/>
  <c r="AI128" i="1"/>
  <c r="AJ128" i="1" s="1"/>
  <c r="AI126" i="1"/>
  <c r="AJ126" i="1" s="1"/>
  <c r="AI123" i="1"/>
  <c r="AJ123" i="1" s="1"/>
  <c r="AI121" i="1"/>
  <c r="AJ121" i="1" s="1"/>
  <c r="AI119" i="1"/>
  <c r="AJ119" i="1" s="1"/>
  <c r="AI117" i="1"/>
  <c r="AJ117" i="1" s="1"/>
  <c r="AI115" i="1"/>
  <c r="AJ115" i="1" s="1"/>
  <c r="AI124" i="1"/>
  <c r="AJ124" i="1" s="1"/>
  <c r="AI122" i="1"/>
  <c r="AJ122" i="1" s="1"/>
  <c r="AI120" i="1"/>
  <c r="AJ120" i="1" s="1"/>
  <c r="AI118" i="1"/>
  <c r="AJ118" i="1" s="1"/>
  <c r="AI116" i="1"/>
  <c r="AJ116" i="1" s="1"/>
  <c r="W114" i="1"/>
  <c r="J143" i="1"/>
  <c r="K143" i="1" s="1"/>
  <c r="J141" i="1"/>
  <c r="K141" i="1" s="1"/>
  <c r="J139" i="1"/>
  <c r="K139" i="1" s="1"/>
  <c r="J137" i="1"/>
  <c r="K137" i="1" s="1"/>
  <c r="J135" i="1"/>
  <c r="K135" i="1" s="1"/>
  <c r="J133" i="1"/>
  <c r="K133" i="1" s="1"/>
  <c r="J131" i="1"/>
  <c r="K131" i="1" s="1"/>
  <c r="J129" i="1"/>
  <c r="K129" i="1" s="1"/>
  <c r="J127" i="1"/>
  <c r="K127" i="1" s="1"/>
  <c r="J125" i="1"/>
  <c r="K125" i="1" s="1"/>
  <c r="J123" i="1"/>
  <c r="K123" i="1" s="1"/>
  <c r="J121" i="1"/>
  <c r="K121" i="1" s="1"/>
  <c r="J119" i="1"/>
  <c r="K119" i="1" s="1"/>
  <c r="J117" i="1"/>
  <c r="K117" i="1" s="1"/>
  <c r="K115" i="1"/>
  <c r="J144" i="1"/>
  <c r="K144" i="1" s="1"/>
  <c r="J142" i="1"/>
  <c r="K142" i="1" s="1"/>
  <c r="J140" i="1"/>
  <c r="K140" i="1" s="1"/>
  <c r="J138" i="1"/>
  <c r="K138" i="1" s="1"/>
  <c r="J136" i="1"/>
  <c r="K136" i="1" s="1"/>
  <c r="J134" i="1"/>
  <c r="K134" i="1" s="1"/>
  <c r="J132" i="1"/>
  <c r="K132" i="1" s="1"/>
  <c r="J130" i="1"/>
  <c r="K130" i="1" s="1"/>
  <c r="J128" i="1"/>
  <c r="K128" i="1" s="1"/>
  <c r="J126" i="1"/>
  <c r="K126" i="1" s="1"/>
  <c r="J124" i="1"/>
  <c r="K124" i="1" s="1"/>
  <c r="J122" i="1"/>
  <c r="K122" i="1" s="1"/>
  <c r="J120" i="1"/>
  <c r="J118" i="1"/>
  <c r="K118" i="1" s="1"/>
  <c r="J116" i="1"/>
  <c r="K116" i="1" s="1"/>
  <c r="Z43" i="2"/>
  <c r="J8" i="2"/>
  <c r="J37" i="2" s="1"/>
  <c r="Z37" i="2"/>
  <c r="Y42" i="2"/>
  <c r="Y73" i="2" s="1"/>
  <c r="V73" i="2"/>
  <c r="W73" i="2" s="1"/>
  <c r="Y37" i="2"/>
  <c r="K120" i="1" l="1"/>
  <c r="X114" i="1"/>
  <c r="AJ145" i="1"/>
  <c r="AU146" i="1"/>
  <c r="AV114" i="1"/>
  <c r="AV145" i="1" s="1"/>
  <c r="AI146" i="1"/>
  <c r="Z42" i="2"/>
  <c r="Z73" i="2" s="1"/>
  <c r="AQ78" i="1" l="1"/>
  <c r="AS78" i="1" s="1"/>
  <c r="AQ79" i="1"/>
  <c r="AS79" i="1" s="1"/>
  <c r="AQ80" i="1"/>
  <c r="AS80" i="1" s="1"/>
  <c r="AQ81" i="1"/>
  <c r="AS81" i="1" s="1"/>
  <c r="AQ82" i="1"/>
  <c r="AS82" i="1" s="1"/>
  <c r="AQ83" i="1"/>
  <c r="AS83" i="1" s="1"/>
  <c r="AQ84" i="1"/>
  <c r="AS84" i="1" s="1"/>
  <c r="AQ85" i="1"/>
  <c r="AS85" i="1" s="1"/>
  <c r="AQ86" i="1"/>
  <c r="AS86" i="1" s="1"/>
  <c r="AQ87" i="1"/>
  <c r="AS87" i="1" s="1"/>
  <c r="AQ88" i="1"/>
  <c r="AS88" i="1" s="1"/>
  <c r="AQ89" i="1"/>
  <c r="AS89" i="1" s="1"/>
  <c r="AQ90" i="1"/>
  <c r="AS90" i="1" s="1"/>
  <c r="AQ91" i="1"/>
  <c r="AS91" i="1" s="1"/>
  <c r="AQ92" i="1"/>
  <c r="AS92" i="1" s="1"/>
  <c r="AQ93" i="1"/>
  <c r="AS93" i="1" s="1"/>
  <c r="AQ94" i="1"/>
  <c r="AS94" i="1" s="1"/>
  <c r="AQ95" i="1"/>
  <c r="AS95" i="1" s="1"/>
  <c r="AQ96" i="1"/>
  <c r="AS96" i="1" s="1"/>
  <c r="AQ97" i="1"/>
  <c r="AS97" i="1" s="1"/>
  <c r="AQ98" i="1"/>
  <c r="AS98" i="1" s="1"/>
  <c r="AQ99" i="1"/>
  <c r="AS99" i="1" s="1"/>
  <c r="AQ100" i="1"/>
  <c r="AS100" i="1" s="1"/>
  <c r="AQ101" i="1"/>
  <c r="AS101" i="1" s="1"/>
  <c r="AQ102" i="1"/>
  <c r="AS102" i="1" s="1"/>
  <c r="AQ103" i="1"/>
  <c r="AS103" i="1" s="1"/>
  <c r="AQ104" i="1"/>
  <c r="AS104" i="1" s="1"/>
  <c r="AQ105" i="1"/>
  <c r="AS105" i="1" s="1"/>
  <c r="AQ106" i="1"/>
  <c r="AS106" i="1" s="1"/>
  <c r="AQ107" i="1"/>
  <c r="AS107" i="1" s="1"/>
  <c r="AE78" i="1"/>
  <c r="AG78" i="1" s="1"/>
  <c r="AE79" i="1"/>
  <c r="AG79" i="1" s="1"/>
  <c r="AE80" i="1"/>
  <c r="AG80" i="1" s="1"/>
  <c r="AE81" i="1"/>
  <c r="AG81" i="1" s="1"/>
  <c r="AE82" i="1"/>
  <c r="AG82" i="1" s="1"/>
  <c r="AE83" i="1"/>
  <c r="AG83" i="1" s="1"/>
  <c r="AE84" i="1"/>
  <c r="AG84" i="1" s="1"/>
  <c r="AE85" i="1"/>
  <c r="AG85" i="1" s="1"/>
  <c r="AE86" i="1"/>
  <c r="AG86" i="1" s="1"/>
  <c r="AE87" i="1"/>
  <c r="AG87" i="1" s="1"/>
  <c r="AE88" i="1"/>
  <c r="AG88" i="1" s="1"/>
  <c r="AE89" i="1"/>
  <c r="AG89" i="1" s="1"/>
  <c r="AE90" i="1"/>
  <c r="AG90" i="1" s="1"/>
  <c r="AE91" i="1"/>
  <c r="AG91" i="1" s="1"/>
  <c r="AE92" i="1"/>
  <c r="AG92" i="1" s="1"/>
  <c r="AE93" i="1"/>
  <c r="AG93" i="1" s="1"/>
  <c r="AE94" i="1"/>
  <c r="AG94" i="1" s="1"/>
  <c r="AE95" i="1"/>
  <c r="AG95" i="1" s="1"/>
  <c r="AE96" i="1"/>
  <c r="AG96" i="1" s="1"/>
  <c r="AE97" i="1"/>
  <c r="AG97" i="1" s="1"/>
  <c r="AE98" i="1"/>
  <c r="AG98" i="1" s="1"/>
  <c r="AE99" i="1"/>
  <c r="AG99" i="1" s="1"/>
  <c r="AE100" i="1"/>
  <c r="AG100" i="1" s="1"/>
  <c r="AE101" i="1"/>
  <c r="AG101" i="1" s="1"/>
  <c r="AE102" i="1"/>
  <c r="AG102" i="1" s="1"/>
  <c r="AE103" i="1"/>
  <c r="AG103" i="1" s="1"/>
  <c r="AE104" i="1"/>
  <c r="AG104" i="1" s="1"/>
  <c r="AE105" i="1"/>
  <c r="AG105" i="1" s="1"/>
  <c r="AE106" i="1"/>
  <c r="AG106" i="1" s="1"/>
  <c r="AI106" i="1" l="1"/>
  <c r="AJ106" i="1" s="1"/>
  <c r="AI104" i="1"/>
  <c r="AJ104" i="1" s="1"/>
  <c r="AI102" i="1"/>
  <c r="AJ102" i="1" s="1"/>
  <c r="AI100" i="1"/>
  <c r="AJ100" i="1" s="1"/>
  <c r="AI98" i="1"/>
  <c r="AJ98" i="1" s="1"/>
  <c r="AI96" i="1"/>
  <c r="AJ96" i="1" s="1"/>
  <c r="AI94" i="1"/>
  <c r="AJ94" i="1" s="1"/>
  <c r="AI92" i="1"/>
  <c r="AJ92" i="1" s="1"/>
  <c r="AI90" i="1"/>
  <c r="AJ90" i="1" s="1"/>
  <c r="AI88" i="1"/>
  <c r="AJ88" i="1" s="1"/>
  <c r="AI86" i="1"/>
  <c r="AJ86" i="1" s="1"/>
  <c r="AI84" i="1"/>
  <c r="AJ84" i="1" s="1"/>
  <c r="AI82" i="1"/>
  <c r="AJ82" i="1" s="1"/>
  <c r="AI80" i="1"/>
  <c r="AJ80" i="1" s="1"/>
  <c r="AI78" i="1"/>
  <c r="AJ78" i="1" s="1"/>
  <c r="AI91" i="1"/>
  <c r="AJ91" i="1" s="1"/>
  <c r="AI87" i="1"/>
  <c r="AJ87" i="1" s="1"/>
  <c r="AI83" i="1"/>
  <c r="AJ83" i="1" s="1"/>
  <c r="AI79" i="1"/>
  <c r="AJ79" i="1" s="1"/>
  <c r="AI77" i="1"/>
  <c r="AJ77" i="1" s="1"/>
  <c r="AI105" i="1"/>
  <c r="AJ105" i="1" s="1"/>
  <c r="AI103" i="1"/>
  <c r="AJ103" i="1" s="1"/>
  <c r="AI101" i="1"/>
  <c r="AJ101" i="1" s="1"/>
  <c r="AI99" i="1"/>
  <c r="AJ99" i="1" s="1"/>
  <c r="AI97" i="1"/>
  <c r="AJ97" i="1" s="1"/>
  <c r="AI95" i="1"/>
  <c r="AJ95" i="1" s="1"/>
  <c r="AI93" i="1"/>
  <c r="AJ93" i="1" s="1"/>
  <c r="AI89" i="1"/>
  <c r="AJ89" i="1" s="1"/>
  <c r="AI85" i="1"/>
  <c r="AJ85" i="1" s="1"/>
  <c r="AI81" i="1"/>
  <c r="AJ81" i="1" s="1"/>
  <c r="AU106" i="1"/>
  <c r="AV106" i="1" s="1"/>
  <c r="AU104" i="1"/>
  <c r="AV104" i="1" s="1"/>
  <c r="AU102" i="1"/>
  <c r="AV102" i="1" s="1"/>
  <c r="AU100" i="1"/>
  <c r="AV100" i="1" s="1"/>
  <c r="AU98" i="1"/>
  <c r="AV98" i="1" s="1"/>
  <c r="AU105" i="1"/>
  <c r="AV105" i="1" s="1"/>
  <c r="AU103" i="1"/>
  <c r="AV103" i="1" s="1"/>
  <c r="AU101" i="1"/>
  <c r="AV101" i="1" s="1"/>
  <c r="AU99" i="1"/>
  <c r="AV99" i="1" s="1"/>
  <c r="AU97" i="1"/>
  <c r="AV97" i="1" s="1"/>
  <c r="AU95" i="1"/>
  <c r="AV95" i="1" s="1"/>
  <c r="AU93" i="1"/>
  <c r="AV93" i="1" s="1"/>
  <c r="AU91" i="1"/>
  <c r="AV91" i="1" s="1"/>
  <c r="AU89" i="1"/>
  <c r="AV89" i="1" s="1"/>
  <c r="AU87" i="1"/>
  <c r="AV87" i="1" s="1"/>
  <c r="AU85" i="1"/>
  <c r="AV85" i="1" s="1"/>
  <c r="AU83" i="1"/>
  <c r="AV83" i="1" s="1"/>
  <c r="AU81" i="1"/>
  <c r="AV81" i="1" s="1"/>
  <c r="AU79" i="1"/>
  <c r="AV79" i="1" s="1"/>
  <c r="AU96" i="1"/>
  <c r="AV96" i="1" s="1"/>
  <c r="AU94" i="1"/>
  <c r="AV94" i="1" s="1"/>
  <c r="AU92" i="1"/>
  <c r="AV92" i="1" s="1"/>
  <c r="AU90" i="1"/>
  <c r="AV90" i="1" s="1"/>
  <c r="AU88" i="1"/>
  <c r="AV88" i="1" s="1"/>
  <c r="AU86" i="1"/>
  <c r="AV86" i="1" s="1"/>
  <c r="AU84" i="1"/>
  <c r="AV84" i="1" s="1"/>
  <c r="AU82" i="1"/>
  <c r="AV82" i="1" s="1"/>
  <c r="AU80" i="1"/>
  <c r="AV80" i="1" s="1"/>
  <c r="AU78" i="1"/>
  <c r="AV78" i="1" s="1"/>
  <c r="S78" i="1"/>
  <c r="U78" i="1" s="1"/>
  <c r="S79" i="1"/>
  <c r="U79" i="1" s="1"/>
  <c r="S80" i="1"/>
  <c r="U80" i="1" s="1"/>
  <c r="S81" i="1"/>
  <c r="U81" i="1" s="1"/>
  <c r="S82" i="1"/>
  <c r="S83" i="1"/>
  <c r="U83" i="1" s="1"/>
  <c r="S84" i="1"/>
  <c r="U84" i="1" s="1"/>
  <c r="S85" i="1"/>
  <c r="U85" i="1" s="1"/>
  <c r="S86" i="1"/>
  <c r="U86" i="1" s="1"/>
  <c r="S87" i="1"/>
  <c r="U87" i="1" s="1"/>
  <c r="S88" i="1"/>
  <c r="U88" i="1" s="1"/>
  <c r="S89" i="1"/>
  <c r="U89" i="1" s="1"/>
  <c r="S90" i="1"/>
  <c r="U90" i="1" s="1"/>
  <c r="S91" i="1"/>
  <c r="U91" i="1" s="1"/>
  <c r="S92" i="1"/>
  <c r="U92" i="1" s="1"/>
  <c r="S93" i="1"/>
  <c r="U93" i="1" s="1"/>
  <c r="S94" i="1"/>
  <c r="U94" i="1" s="1"/>
  <c r="S95" i="1"/>
  <c r="U95" i="1" s="1"/>
  <c r="S96" i="1"/>
  <c r="U96" i="1" s="1"/>
  <c r="S97" i="1"/>
  <c r="U97" i="1" s="1"/>
  <c r="S98" i="1"/>
  <c r="U98" i="1" s="1"/>
  <c r="S99" i="1"/>
  <c r="U99" i="1" s="1"/>
  <c r="S100" i="1"/>
  <c r="U100" i="1" s="1"/>
  <c r="S101" i="1"/>
  <c r="U101" i="1" s="1"/>
  <c r="S102" i="1"/>
  <c r="U102" i="1" s="1"/>
  <c r="S103" i="1"/>
  <c r="U103" i="1" s="1"/>
  <c r="S104" i="1"/>
  <c r="U104" i="1" s="1"/>
  <c r="S105" i="1"/>
  <c r="U105" i="1" s="1"/>
  <c r="F78" i="1"/>
  <c r="H78" i="1" s="1"/>
  <c r="J78" i="1" s="1"/>
  <c r="F79" i="1"/>
  <c r="H79" i="1" s="1"/>
  <c r="J79" i="1" s="1"/>
  <c r="K79" i="1" s="1"/>
  <c r="F80" i="1"/>
  <c r="H80" i="1" s="1"/>
  <c r="J80" i="1" s="1"/>
  <c r="K80" i="1" s="1"/>
  <c r="F87" i="1"/>
  <c r="H87" i="1" s="1"/>
  <c r="J87" i="1" s="1"/>
  <c r="K87" i="1" s="1"/>
  <c r="F88" i="1"/>
  <c r="H88" i="1" s="1"/>
  <c r="J88" i="1" s="1"/>
  <c r="K88" i="1" s="1"/>
  <c r="F90" i="1"/>
  <c r="H90" i="1" s="1"/>
  <c r="J90" i="1" s="1"/>
  <c r="K90" i="1" s="1"/>
  <c r="F91" i="1"/>
  <c r="H91" i="1" s="1"/>
  <c r="J91" i="1" s="1"/>
  <c r="K91" i="1" s="1"/>
  <c r="H95" i="1"/>
  <c r="J95" i="1" s="1"/>
  <c r="AQ45" i="1"/>
  <c r="AS45" i="1" s="1"/>
  <c r="AU45" i="1" s="1"/>
  <c r="AV45" i="1" s="1"/>
  <c r="AQ46" i="1"/>
  <c r="AS46" i="1" s="1"/>
  <c r="AQ47" i="1"/>
  <c r="AS47" i="1" s="1"/>
  <c r="AQ48" i="1"/>
  <c r="AS48" i="1" s="1"/>
  <c r="AQ49" i="1"/>
  <c r="AS49" i="1" s="1"/>
  <c r="AQ50" i="1"/>
  <c r="AS50" i="1" s="1"/>
  <c r="AQ51" i="1"/>
  <c r="AS51" i="1" s="1"/>
  <c r="AQ52" i="1"/>
  <c r="AS52" i="1" s="1"/>
  <c r="AQ53" i="1"/>
  <c r="AS53" i="1" s="1"/>
  <c r="AQ54" i="1"/>
  <c r="AS54" i="1" s="1"/>
  <c r="AQ55" i="1"/>
  <c r="AS55" i="1" s="1"/>
  <c r="AQ56" i="1"/>
  <c r="AS56" i="1" s="1"/>
  <c r="AQ57" i="1"/>
  <c r="AS57" i="1" s="1"/>
  <c r="AQ58" i="1"/>
  <c r="AS58" i="1" s="1"/>
  <c r="AQ59" i="1"/>
  <c r="AS59" i="1" s="1"/>
  <c r="AQ60" i="1"/>
  <c r="AS60" i="1" s="1"/>
  <c r="AQ61" i="1"/>
  <c r="AS61" i="1" s="1"/>
  <c r="AQ62" i="1"/>
  <c r="AS62" i="1" s="1"/>
  <c r="AQ63" i="1"/>
  <c r="AS63" i="1" s="1"/>
  <c r="AQ64" i="1"/>
  <c r="AS64" i="1" s="1"/>
  <c r="AQ65" i="1"/>
  <c r="AS65" i="1" s="1"/>
  <c r="AQ66" i="1"/>
  <c r="AS66" i="1" s="1"/>
  <c r="AQ67" i="1"/>
  <c r="AS67" i="1" s="1"/>
  <c r="AQ68" i="1"/>
  <c r="AS68" i="1" s="1"/>
  <c r="AQ69" i="1"/>
  <c r="AS69" i="1" s="1"/>
  <c r="AQ70" i="1"/>
  <c r="AS70" i="1" s="1"/>
  <c r="AQ71" i="1"/>
  <c r="AS71" i="1" s="1"/>
  <c r="AQ72" i="1"/>
  <c r="AS72" i="1" s="1"/>
  <c r="AE44" i="1"/>
  <c r="AG44" i="1" s="1"/>
  <c r="AE45" i="1"/>
  <c r="AG45" i="1" s="1"/>
  <c r="AE46" i="1"/>
  <c r="AG46" i="1" s="1"/>
  <c r="AE47" i="1"/>
  <c r="AG47" i="1" s="1"/>
  <c r="AE48" i="1"/>
  <c r="AG48" i="1" s="1"/>
  <c r="AE49" i="1"/>
  <c r="AG49" i="1" s="1"/>
  <c r="AE50" i="1"/>
  <c r="AG50" i="1" s="1"/>
  <c r="AE51" i="1"/>
  <c r="AG51" i="1" s="1"/>
  <c r="AE52" i="1"/>
  <c r="AG52" i="1" s="1"/>
  <c r="AE53" i="1"/>
  <c r="AG53" i="1" s="1"/>
  <c r="AE54" i="1"/>
  <c r="AG54" i="1" s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AQ15" i="1"/>
  <c r="AS15" i="1" s="1"/>
  <c r="AQ16" i="1"/>
  <c r="AS16" i="1" s="1"/>
  <c r="AQ17" i="1"/>
  <c r="AS17" i="1" s="1"/>
  <c r="AQ18" i="1"/>
  <c r="AS18" i="1" s="1"/>
  <c r="AQ19" i="1"/>
  <c r="AS19" i="1" s="1"/>
  <c r="AQ20" i="1"/>
  <c r="AS20" i="1" s="1"/>
  <c r="AQ21" i="1"/>
  <c r="AS21" i="1" s="1"/>
  <c r="AQ22" i="1"/>
  <c r="AS22" i="1" s="1"/>
  <c r="AQ23" i="1"/>
  <c r="AS23" i="1" s="1"/>
  <c r="AQ24" i="1"/>
  <c r="AS24" i="1" s="1"/>
  <c r="AQ25" i="1"/>
  <c r="AS25" i="1" s="1"/>
  <c r="AQ26" i="1"/>
  <c r="AS26" i="1" s="1"/>
  <c r="AQ27" i="1"/>
  <c r="AS27" i="1" s="1"/>
  <c r="AQ28" i="1"/>
  <c r="AS28" i="1" s="1"/>
  <c r="AQ29" i="1"/>
  <c r="AS29" i="1" s="1"/>
  <c r="AQ30" i="1"/>
  <c r="AS30" i="1" s="1"/>
  <c r="AQ31" i="1"/>
  <c r="AS31" i="1" s="1"/>
  <c r="AQ32" i="1"/>
  <c r="AS32" i="1" s="1"/>
  <c r="AQ33" i="1"/>
  <c r="AS33" i="1" s="1"/>
  <c r="AQ34" i="1"/>
  <c r="AS34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AG23" i="1" s="1"/>
  <c r="AE24" i="1"/>
  <c r="AG24" i="1" s="1"/>
  <c r="AE25" i="1"/>
  <c r="AG25" i="1" s="1"/>
  <c r="AE26" i="1"/>
  <c r="AG26" i="1" s="1"/>
  <c r="AE27" i="1"/>
  <c r="AG27" i="1" s="1"/>
  <c r="AE28" i="1"/>
  <c r="AG28" i="1" s="1"/>
  <c r="AE29" i="1"/>
  <c r="AG29" i="1" s="1"/>
  <c r="AE30" i="1"/>
  <c r="AG30" i="1" s="1"/>
  <c r="AE31" i="1"/>
  <c r="AG31" i="1" s="1"/>
  <c r="AE32" i="1"/>
  <c r="AG32" i="1" s="1"/>
  <c r="AE33" i="1"/>
  <c r="AG33" i="1" s="1"/>
  <c r="AE34" i="1"/>
  <c r="AG34" i="1" s="1"/>
  <c r="S16" i="1"/>
  <c r="U16" i="1" s="1"/>
  <c r="W16" i="1" s="1"/>
  <c r="X16" i="1" s="1"/>
  <c r="S17" i="1"/>
  <c r="U17" i="1" s="1"/>
  <c r="W17" i="1" s="1"/>
  <c r="X17" i="1" s="1"/>
  <c r="S29" i="1"/>
  <c r="U29" i="1" s="1"/>
  <c r="W29" i="1" s="1"/>
  <c r="X29" i="1" s="1"/>
  <c r="S30" i="1"/>
  <c r="U30" i="1" s="1"/>
  <c r="W30" i="1" s="1"/>
  <c r="X30" i="1" s="1"/>
  <c r="S31" i="1"/>
  <c r="U31" i="1" s="1"/>
  <c r="W31" i="1" s="1"/>
  <c r="X31" i="1" s="1"/>
  <c r="S32" i="1"/>
  <c r="U32" i="1" s="1"/>
  <c r="W32" i="1" s="1"/>
  <c r="X32" i="1" s="1"/>
  <c r="S33" i="1"/>
  <c r="U33" i="1" s="1"/>
  <c r="W33" i="1" s="1"/>
  <c r="X33" i="1" s="1"/>
  <c r="S34" i="1"/>
  <c r="U34" i="1" s="1"/>
  <c r="W34" i="1" s="1"/>
  <c r="X34" i="1" s="1"/>
  <c r="J14" i="1"/>
  <c r="K14" i="1" s="1"/>
  <c r="F17" i="1"/>
  <c r="H17" i="1" s="1"/>
  <c r="F18" i="1"/>
  <c r="H1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H47" i="1"/>
  <c r="J47" i="1" s="1"/>
  <c r="H57" i="1"/>
  <c r="J57" i="1" s="1"/>
  <c r="K78" i="1" l="1"/>
  <c r="U82" i="1"/>
  <c r="W82" i="1" s="1"/>
  <c r="X82" i="1" s="1"/>
  <c r="AJ107" i="1"/>
  <c r="AV108" i="1"/>
  <c r="K47" i="1"/>
  <c r="J69" i="1"/>
  <c r="K95" i="1"/>
  <c r="K57" i="1"/>
  <c r="K69" i="1" s="1"/>
  <c r="J34" i="1"/>
  <c r="K34" i="1" s="1"/>
  <c r="J30" i="1"/>
  <c r="K30" i="1" s="1"/>
  <c r="J16" i="1"/>
  <c r="K16" i="1" s="1"/>
  <c r="J32" i="1"/>
  <c r="K32" i="1" s="1"/>
  <c r="J18" i="1"/>
  <c r="K18" i="1" s="1"/>
  <c r="AI43" i="1"/>
  <c r="J33" i="1"/>
  <c r="K33" i="1" s="1"/>
  <c r="J31" i="1"/>
  <c r="K31" i="1" s="1"/>
  <c r="J29" i="1"/>
  <c r="K29" i="1" s="1"/>
  <c r="J17" i="1"/>
  <c r="K17" i="1" s="1"/>
  <c r="J15" i="1"/>
  <c r="K15" i="1" s="1"/>
  <c r="AI16" i="1"/>
  <c r="AJ16" i="1" s="1"/>
  <c r="AI34" i="1"/>
  <c r="AJ34" i="1" s="1"/>
  <c r="AI32" i="1"/>
  <c r="AJ32" i="1" s="1"/>
  <c r="AI30" i="1"/>
  <c r="AJ30" i="1" s="1"/>
  <c r="AI28" i="1"/>
  <c r="AJ28" i="1" s="1"/>
  <c r="AI26" i="1"/>
  <c r="AJ26" i="1" s="1"/>
  <c r="AI24" i="1"/>
  <c r="AJ24" i="1" s="1"/>
  <c r="AI22" i="1"/>
  <c r="AJ22" i="1" s="1"/>
  <c r="AI20" i="1"/>
  <c r="AJ20" i="1" s="1"/>
  <c r="AI18" i="1"/>
  <c r="AJ18" i="1" s="1"/>
  <c r="AI15" i="1"/>
  <c r="AJ15" i="1" s="1"/>
  <c r="AI33" i="1"/>
  <c r="AJ33" i="1" s="1"/>
  <c r="AI31" i="1"/>
  <c r="AJ31" i="1" s="1"/>
  <c r="AI29" i="1"/>
  <c r="AJ29" i="1" s="1"/>
  <c r="AI27" i="1"/>
  <c r="AJ27" i="1" s="1"/>
  <c r="AI25" i="1"/>
  <c r="AJ25" i="1" s="1"/>
  <c r="AI23" i="1"/>
  <c r="AJ23" i="1" s="1"/>
  <c r="AI21" i="1"/>
  <c r="AJ21" i="1" s="1"/>
  <c r="AI19" i="1"/>
  <c r="AJ19" i="1" s="1"/>
  <c r="AI17" i="1"/>
  <c r="AJ17" i="1" s="1"/>
  <c r="AU34" i="1"/>
  <c r="AV34" i="1" s="1"/>
  <c r="AU32" i="1"/>
  <c r="AV32" i="1" s="1"/>
  <c r="AU30" i="1"/>
  <c r="AV30" i="1" s="1"/>
  <c r="AU28" i="1"/>
  <c r="AV28" i="1" s="1"/>
  <c r="AU26" i="1"/>
  <c r="AV26" i="1" s="1"/>
  <c r="AU24" i="1"/>
  <c r="AV24" i="1" s="1"/>
  <c r="AU22" i="1"/>
  <c r="AV22" i="1" s="1"/>
  <c r="AU20" i="1"/>
  <c r="AV20" i="1" s="1"/>
  <c r="AU18" i="1"/>
  <c r="AV18" i="1" s="1"/>
  <c r="AU16" i="1"/>
  <c r="AV16" i="1" s="1"/>
  <c r="U69" i="1"/>
  <c r="W69" i="1" s="1"/>
  <c r="X69" i="1" s="1"/>
  <c r="U67" i="1"/>
  <c r="W67" i="1" s="1"/>
  <c r="X67" i="1" s="1"/>
  <c r="U65" i="1"/>
  <c r="W65" i="1" s="1"/>
  <c r="X65" i="1" s="1"/>
  <c r="U63" i="1"/>
  <c r="W63" i="1" s="1"/>
  <c r="X63" i="1" s="1"/>
  <c r="U61" i="1"/>
  <c r="W61" i="1" s="1"/>
  <c r="X61" i="1" s="1"/>
  <c r="U59" i="1"/>
  <c r="U57" i="1"/>
  <c r="W57" i="1" s="1"/>
  <c r="X57" i="1" s="1"/>
  <c r="U55" i="1"/>
  <c r="W55" i="1" s="1"/>
  <c r="X55" i="1" s="1"/>
  <c r="U53" i="1"/>
  <c r="W53" i="1" s="1"/>
  <c r="X53" i="1" s="1"/>
  <c r="U51" i="1"/>
  <c r="W51" i="1" s="1"/>
  <c r="X51" i="1" s="1"/>
  <c r="U49" i="1"/>
  <c r="W49" i="1" s="1"/>
  <c r="X49" i="1" s="1"/>
  <c r="U47" i="1"/>
  <c r="W47" i="1" s="1"/>
  <c r="X47" i="1" s="1"/>
  <c r="U45" i="1"/>
  <c r="W45" i="1" s="1"/>
  <c r="X45" i="1" s="1"/>
  <c r="U43" i="1"/>
  <c r="W43" i="1" s="1"/>
  <c r="X43" i="1" s="1"/>
  <c r="U70" i="1"/>
  <c r="W70" i="1" s="1"/>
  <c r="X70" i="1" s="1"/>
  <c r="U68" i="1"/>
  <c r="W68" i="1" s="1"/>
  <c r="X68" i="1" s="1"/>
  <c r="U66" i="1"/>
  <c r="W66" i="1" s="1"/>
  <c r="X66" i="1" s="1"/>
  <c r="U64" i="1"/>
  <c r="W64" i="1" s="1"/>
  <c r="X64" i="1" s="1"/>
  <c r="U62" i="1"/>
  <c r="W62" i="1" s="1"/>
  <c r="X62" i="1" s="1"/>
  <c r="U60" i="1"/>
  <c r="W60" i="1" s="1"/>
  <c r="X60" i="1" s="1"/>
  <c r="U58" i="1"/>
  <c r="W58" i="1" s="1"/>
  <c r="X58" i="1" s="1"/>
  <c r="U56" i="1"/>
  <c r="W56" i="1" s="1"/>
  <c r="X56" i="1" s="1"/>
  <c r="U54" i="1"/>
  <c r="W54" i="1" s="1"/>
  <c r="X54" i="1" s="1"/>
  <c r="U52" i="1"/>
  <c r="W52" i="1" s="1"/>
  <c r="X52" i="1" s="1"/>
  <c r="U50" i="1"/>
  <c r="W50" i="1" s="1"/>
  <c r="X50" i="1" s="1"/>
  <c r="U48" i="1"/>
  <c r="W48" i="1" s="1"/>
  <c r="X48" i="1" s="1"/>
  <c r="U46" i="1"/>
  <c r="W46" i="1" s="1"/>
  <c r="X46" i="1" s="1"/>
  <c r="U44" i="1"/>
  <c r="W44" i="1" s="1"/>
  <c r="X44" i="1" s="1"/>
  <c r="W42" i="1"/>
  <c r="X42" i="1" s="1"/>
  <c r="AI72" i="1"/>
  <c r="AJ72" i="1" s="1"/>
  <c r="AI70" i="1"/>
  <c r="AJ70" i="1" s="1"/>
  <c r="AI68" i="1"/>
  <c r="AJ68" i="1" s="1"/>
  <c r="AI66" i="1"/>
  <c r="AJ66" i="1" s="1"/>
  <c r="AI64" i="1"/>
  <c r="AJ64" i="1" s="1"/>
  <c r="AI62" i="1"/>
  <c r="AJ62" i="1" s="1"/>
  <c r="AI60" i="1"/>
  <c r="AJ60" i="1" s="1"/>
  <c r="AI58" i="1"/>
  <c r="AJ58" i="1" s="1"/>
  <c r="AI56" i="1"/>
  <c r="AJ56" i="1" s="1"/>
  <c r="AI54" i="1"/>
  <c r="AJ54" i="1" s="1"/>
  <c r="AI52" i="1"/>
  <c r="AJ52" i="1" s="1"/>
  <c r="AI50" i="1"/>
  <c r="AJ50" i="1" s="1"/>
  <c r="AI48" i="1"/>
  <c r="AJ48" i="1" s="1"/>
  <c r="AI46" i="1"/>
  <c r="AJ46" i="1" s="1"/>
  <c r="AI44" i="1"/>
  <c r="AJ44" i="1" s="1"/>
  <c r="AU72" i="1"/>
  <c r="AV72" i="1" s="1"/>
  <c r="AU70" i="1"/>
  <c r="AV70" i="1" s="1"/>
  <c r="AU68" i="1"/>
  <c r="AV68" i="1" s="1"/>
  <c r="AU66" i="1"/>
  <c r="AV66" i="1" s="1"/>
  <c r="AU64" i="1"/>
  <c r="AV64" i="1" s="1"/>
  <c r="AU62" i="1"/>
  <c r="AV62" i="1" s="1"/>
  <c r="AU60" i="1"/>
  <c r="AV60" i="1" s="1"/>
  <c r="AU58" i="1"/>
  <c r="AV58" i="1" s="1"/>
  <c r="AU56" i="1"/>
  <c r="AV56" i="1" s="1"/>
  <c r="AU54" i="1"/>
  <c r="AV54" i="1" s="1"/>
  <c r="AU52" i="1"/>
  <c r="AV52" i="1" s="1"/>
  <c r="AU50" i="1"/>
  <c r="AV50" i="1" s="1"/>
  <c r="AU48" i="1"/>
  <c r="AV48" i="1" s="1"/>
  <c r="AU46" i="1"/>
  <c r="AV46" i="1" s="1"/>
  <c r="AU44" i="1"/>
  <c r="AV44" i="1" s="1"/>
  <c r="AI107" i="1"/>
  <c r="AU33" i="1"/>
  <c r="AV33" i="1" s="1"/>
  <c r="AU31" i="1"/>
  <c r="AV31" i="1" s="1"/>
  <c r="AU29" i="1"/>
  <c r="AV29" i="1" s="1"/>
  <c r="AU27" i="1"/>
  <c r="AV27" i="1" s="1"/>
  <c r="AU25" i="1"/>
  <c r="AV25" i="1" s="1"/>
  <c r="AU23" i="1"/>
  <c r="AV23" i="1" s="1"/>
  <c r="AU21" i="1"/>
  <c r="AV21" i="1" s="1"/>
  <c r="AU19" i="1"/>
  <c r="AV19" i="1" s="1"/>
  <c r="AU17" i="1"/>
  <c r="AV17" i="1" s="1"/>
  <c r="AU15" i="1"/>
  <c r="AV15" i="1" s="1"/>
  <c r="AI71" i="1"/>
  <c r="AJ71" i="1" s="1"/>
  <c r="AI69" i="1"/>
  <c r="AJ69" i="1" s="1"/>
  <c r="AI67" i="1"/>
  <c r="AJ67" i="1" s="1"/>
  <c r="AI65" i="1"/>
  <c r="AJ65" i="1" s="1"/>
  <c r="AI63" i="1"/>
  <c r="AJ63" i="1" s="1"/>
  <c r="AI61" i="1"/>
  <c r="AJ61" i="1" s="1"/>
  <c r="AI59" i="1"/>
  <c r="AJ59" i="1" s="1"/>
  <c r="AI57" i="1"/>
  <c r="AJ57" i="1" s="1"/>
  <c r="AI55" i="1"/>
  <c r="AJ55" i="1" s="1"/>
  <c r="AI53" i="1"/>
  <c r="AJ53" i="1" s="1"/>
  <c r="AI51" i="1"/>
  <c r="AJ51" i="1" s="1"/>
  <c r="AI49" i="1"/>
  <c r="AJ49" i="1" s="1"/>
  <c r="AI47" i="1"/>
  <c r="AJ47" i="1" s="1"/>
  <c r="AI45" i="1"/>
  <c r="AJ45" i="1" s="1"/>
  <c r="AU43" i="1"/>
  <c r="AU71" i="1"/>
  <c r="AV71" i="1" s="1"/>
  <c r="AU69" i="1"/>
  <c r="AV69" i="1" s="1"/>
  <c r="AU67" i="1"/>
  <c r="AV67" i="1" s="1"/>
  <c r="AU65" i="1"/>
  <c r="AV65" i="1" s="1"/>
  <c r="AU63" i="1"/>
  <c r="AV63" i="1" s="1"/>
  <c r="AU61" i="1"/>
  <c r="AV61" i="1" s="1"/>
  <c r="AU59" i="1"/>
  <c r="AV59" i="1" s="1"/>
  <c r="AU57" i="1"/>
  <c r="AV57" i="1" s="1"/>
  <c r="AU55" i="1"/>
  <c r="AV55" i="1" s="1"/>
  <c r="AU53" i="1"/>
  <c r="AV53" i="1" s="1"/>
  <c r="AU51" i="1"/>
  <c r="AV51" i="1" s="1"/>
  <c r="AU49" i="1"/>
  <c r="AV49" i="1" s="1"/>
  <c r="AU47" i="1"/>
  <c r="AV47" i="1" s="1"/>
  <c r="AU108" i="1"/>
  <c r="W77" i="1"/>
  <c r="X77" i="1" s="1"/>
  <c r="W105" i="1"/>
  <c r="X105" i="1" s="1"/>
  <c r="W103" i="1"/>
  <c r="X103" i="1" s="1"/>
  <c r="W101" i="1"/>
  <c r="X101" i="1" s="1"/>
  <c r="W99" i="1"/>
  <c r="X99" i="1" s="1"/>
  <c r="W97" i="1"/>
  <c r="X97" i="1" s="1"/>
  <c r="W95" i="1"/>
  <c r="X95" i="1" s="1"/>
  <c r="W93" i="1"/>
  <c r="X93" i="1" s="1"/>
  <c r="W91" i="1"/>
  <c r="X91" i="1" s="1"/>
  <c r="W89" i="1"/>
  <c r="X89" i="1" s="1"/>
  <c r="W87" i="1"/>
  <c r="X87" i="1" s="1"/>
  <c r="W85" i="1"/>
  <c r="X85" i="1" s="1"/>
  <c r="W83" i="1"/>
  <c r="X83" i="1" s="1"/>
  <c r="W80" i="1"/>
  <c r="X80" i="1" s="1"/>
  <c r="W78" i="1"/>
  <c r="X78" i="1" s="1"/>
  <c r="W106" i="1"/>
  <c r="X106" i="1" s="1"/>
  <c r="W104" i="1"/>
  <c r="X104" i="1" s="1"/>
  <c r="W102" i="1"/>
  <c r="X102" i="1" s="1"/>
  <c r="W100" i="1"/>
  <c r="X100" i="1" s="1"/>
  <c r="W98" i="1"/>
  <c r="X98" i="1" s="1"/>
  <c r="W96" i="1"/>
  <c r="X96" i="1" s="1"/>
  <c r="W94" i="1"/>
  <c r="X94" i="1" s="1"/>
  <c r="W92" i="1"/>
  <c r="X92" i="1" s="1"/>
  <c r="W90" i="1"/>
  <c r="X90" i="1" s="1"/>
  <c r="W88" i="1"/>
  <c r="X88" i="1" s="1"/>
  <c r="W86" i="1"/>
  <c r="X86" i="1" s="1"/>
  <c r="W84" i="1"/>
  <c r="X84" i="1" s="1"/>
  <c r="W81" i="1"/>
  <c r="X81" i="1" s="1"/>
  <c r="W79" i="1"/>
  <c r="X79" i="1" s="1"/>
  <c r="D22" i="1"/>
  <c r="F22" i="1" s="1"/>
  <c r="H22" i="1" s="1"/>
  <c r="D28" i="1"/>
  <c r="F28" i="1" s="1"/>
  <c r="H28" i="1" s="1"/>
  <c r="Q28" i="1"/>
  <c r="S28" i="1" s="1"/>
  <c r="U28" i="1" s="1"/>
  <c r="W28" i="1" s="1"/>
  <c r="X28" i="1" s="1"/>
  <c r="O27" i="1"/>
  <c r="Q27" i="1"/>
  <c r="S27" i="1" s="1"/>
  <c r="U27" i="1" s="1"/>
  <c r="W27" i="1" s="1"/>
  <c r="X27" i="1" s="1"/>
  <c r="D27" i="1"/>
  <c r="F27" i="1" s="1"/>
  <c r="H27" i="1" s="1"/>
  <c r="B27" i="1"/>
  <c r="D26" i="1"/>
  <c r="F26" i="1" s="1"/>
  <c r="H26" i="1" s="1"/>
  <c r="Q26" i="1"/>
  <c r="S26" i="1" s="1"/>
  <c r="U26" i="1" s="1"/>
  <c r="W26" i="1" s="1"/>
  <c r="X26" i="1" s="1"/>
  <c r="Q25" i="1"/>
  <c r="S25" i="1" s="1"/>
  <c r="U25" i="1" s="1"/>
  <c r="W25" i="1" s="1"/>
  <c r="X25" i="1" s="1"/>
  <c r="D25" i="1"/>
  <c r="F25" i="1" s="1"/>
  <c r="H25" i="1" s="1"/>
  <c r="Q24" i="1"/>
  <c r="S24" i="1" s="1"/>
  <c r="U24" i="1" s="1"/>
  <c r="W24" i="1" s="1"/>
  <c r="X24" i="1" s="1"/>
  <c r="O24" i="1"/>
  <c r="D24" i="1"/>
  <c r="F24" i="1" s="1"/>
  <c r="H24" i="1" s="1"/>
  <c r="B24" i="1"/>
  <c r="D23" i="1"/>
  <c r="F23" i="1" s="1"/>
  <c r="H23" i="1" s="1"/>
  <c r="B23" i="1"/>
  <c r="Q23" i="1"/>
  <c r="S23" i="1" s="1"/>
  <c r="U23" i="1" s="1"/>
  <c r="W23" i="1" s="1"/>
  <c r="X23" i="1" s="1"/>
  <c r="O23" i="1"/>
  <c r="Q22" i="1"/>
  <c r="S22" i="1" s="1"/>
  <c r="U22" i="1" s="1"/>
  <c r="W22" i="1" s="1"/>
  <c r="X22" i="1" s="1"/>
  <c r="O22" i="1"/>
  <c r="B22" i="1"/>
  <c r="O21" i="1"/>
  <c r="Q21" i="1"/>
  <c r="S21" i="1" s="1"/>
  <c r="U21" i="1" s="1"/>
  <c r="W21" i="1" s="1"/>
  <c r="X21" i="1" s="1"/>
  <c r="D21" i="1"/>
  <c r="F21" i="1" s="1"/>
  <c r="H21" i="1" s="1"/>
  <c r="B21" i="1"/>
  <c r="D20" i="1"/>
  <c r="F20" i="1" s="1"/>
  <c r="H20" i="1" s="1"/>
  <c r="B20" i="1"/>
  <c r="O20" i="1"/>
  <c r="Q20" i="1"/>
  <c r="S20" i="1" s="1"/>
  <c r="U20" i="1" s="1"/>
  <c r="W20" i="1" s="1"/>
  <c r="X20" i="1" s="1"/>
  <c r="Q19" i="1"/>
  <c r="S19" i="1" s="1"/>
  <c r="U19" i="1" s="1"/>
  <c r="W19" i="1" s="1"/>
  <c r="X19" i="1" s="1"/>
  <c r="O19" i="1"/>
  <c r="D19" i="1"/>
  <c r="F19" i="1" s="1"/>
  <c r="H19" i="1" s="1"/>
  <c r="B19" i="1"/>
  <c r="Q18" i="1"/>
  <c r="S18" i="1" s="1"/>
  <c r="U18" i="1" s="1"/>
  <c r="W18" i="1" s="1"/>
  <c r="X18" i="1" s="1"/>
  <c r="X35" i="1" s="1"/>
  <c r="O18" i="1"/>
  <c r="B18" i="1"/>
  <c r="B17" i="1"/>
  <c r="B16" i="1"/>
  <c r="O16" i="1"/>
  <c r="O15" i="1"/>
  <c r="B15" i="1"/>
  <c r="B14" i="1"/>
  <c r="B26" i="1"/>
  <c r="O26" i="1"/>
  <c r="B35" i="1" l="1"/>
  <c r="X107" i="1"/>
  <c r="AV43" i="1"/>
  <c r="AV73" i="1" s="1"/>
  <c r="AU73" i="1"/>
  <c r="AJ35" i="1"/>
  <c r="AI73" i="1"/>
  <c r="AJ43" i="1"/>
  <c r="AJ73" i="1" s="1"/>
  <c r="K107" i="1"/>
  <c r="W59" i="1"/>
  <c r="U71" i="1"/>
  <c r="AS35" i="1"/>
  <c r="AS36" i="1" s="1"/>
  <c r="AU14" i="1"/>
  <c r="AI35" i="1"/>
  <c r="W107" i="1"/>
  <c r="AG35" i="1"/>
  <c r="AG36" i="1" s="1"/>
  <c r="J19" i="1"/>
  <c r="K19" i="1" s="1"/>
  <c r="K35" i="1" s="1"/>
  <c r="J20" i="1"/>
  <c r="K20" i="1" s="1"/>
  <c r="J21" i="1"/>
  <c r="K21" i="1" s="1"/>
  <c r="J25" i="1"/>
  <c r="K25" i="1" s="1"/>
  <c r="J22" i="1"/>
  <c r="K22" i="1" s="1"/>
  <c r="J23" i="1"/>
  <c r="K23" i="1" s="1"/>
  <c r="J24" i="1"/>
  <c r="K24" i="1" s="1"/>
  <c r="J26" i="1"/>
  <c r="K26" i="1" s="1"/>
  <c r="J27" i="1"/>
  <c r="K27" i="1" s="1"/>
  <c r="J28" i="1"/>
  <c r="K28" i="1" s="1"/>
  <c r="O25" i="1"/>
  <c r="B25" i="1"/>
  <c r="W71" i="1" l="1"/>
  <c r="X59" i="1"/>
  <c r="X71" i="1" s="1"/>
  <c r="J35" i="1"/>
  <c r="W35" i="1"/>
  <c r="H35" i="1"/>
  <c r="U35" i="1"/>
  <c r="U36" i="1" s="1"/>
</calcChain>
</file>

<file path=xl/sharedStrings.xml><?xml version="1.0" encoding="utf-8"?>
<sst xmlns="http://schemas.openxmlformats.org/spreadsheetml/2006/main" count="1281" uniqueCount="113">
  <si>
    <t xml:space="preserve">FECHA </t>
  </si>
  <si>
    <t xml:space="preserve">TOTAL AMBOS </t>
  </si>
  <si>
    <t xml:space="preserve">TOTAL DISPONIBLE </t>
  </si>
  <si>
    <t xml:space="preserve">DIVISA </t>
  </si>
  <si>
    <t>TASA DIA</t>
  </si>
  <si>
    <t xml:space="preserve">BANCRECER MODELO </t>
  </si>
  <si>
    <t>BANCRECER EXPRESS</t>
  </si>
  <si>
    <t xml:space="preserve">BIOPAGOS </t>
  </si>
  <si>
    <t>DEBITO</t>
  </si>
  <si>
    <t>CREDITO</t>
  </si>
  <si>
    <t>PROVINCIAL EXPRESS</t>
  </si>
  <si>
    <t>CREDITO BRUTO</t>
  </si>
  <si>
    <t>DEBITO BRUTO</t>
  </si>
  <si>
    <t>DEBITO DESCUENTO</t>
  </si>
  <si>
    <t>CREDITO DESCUENTO</t>
  </si>
  <si>
    <t>BIOPAGO NETO</t>
  </si>
  <si>
    <t>MONEDERO NETO</t>
  </si>
  <si>
    <t xml:space="preserve">BIOPAGO CON DESCUENTO </t>
  </si>
  <si>
    <t xml:space="preserve">MONEDERO DESCUENTO </t>
  </si>
  <si>
    <t xml:space="preserve">DEBITO NETO </t>
  </si>
  <si>
    <t>CREDITO NETO</t>
  </si>
  <si>
    <t>DEBITO neto</t>
  </si>
  <si>
    <t>DEBITO desc</t>
  </si>
  <si>
    <t>DEBITO NETO</t>
  </si>
  <si>
    <t>DEBITO DESC</t>
  </si>
  <si>
    <t>CREDITO DESC</t>
  </si>
  <si>
    <t>BIOPAGO MODELO</t>
  </si>
  <si>
    <t>PROVINCIAL  EXPRESS</t>
  </si>
  <si>
    <t>BANCRECER MODELO</t>
  </si>
  <si>
    <t>debito DSC</t>
  </si>
  <si>
    <t>CREDITO DSC</t>
  </si>
  <si>
    <t>express</t>
  </si>
  <si>
    <t>C</t>
  </si>
  <si>
    <t>total</t>
  </si>
  <si>
    <t xml:space="preserve">LAGUNETICA </t>
  </si>
  <si>
    <t>BANCRECER</t>
  </si>
  <si>
    <t>modelo</t>
  </si>
  <si>
    <t xml:space="preserve">PROVINCIAL  HOYADA </t>
  </si>
  <si>
    <t>$</t>
  </si>
  <si>
    <t>bancrecer modelo</t>
  </si>
  <si>
    <t>total$</t>
  </si>
  <si>
    <t>total $</t>
  </si>
  <si>
    <t>bancrecer express</t>
  </si>
  <si>
    <t>total  $</t>
  </si>
  <si>
    <t>biopago modelo</t>
  </si>
  <si>
    <t xml:space="preserve">total </t>
  </si>
  <si>
    <t>provincial express</t>
  </si>
  <si>
    <t xml:space="preserve">fecha </t>
  </si>
  <si>
    <t>dolares</t>
  </si>
  <si>
    <t xml:space="preserve">al cambio </t>
  </si>
  <si>
    <t>euro</t>
  </si>
  <si>
    <t>bs *euro</t>
  </si>
  <si>
    <t>ZELLE</t>
  </si>
  <si>
    <t>Bs.s x ZELLE</t>
  </si>
  <si>
    <t>paipal</t>
  </si>
  <si>
    <t>bs paipal</t>
  </si>
  <si>
    <t xml:space="preserve">total divisa </t>
  </si>
  <si>
    <t>efectivo</t>
  </si>
  <si>
    <t>divisas</t>
  </si>
  <si>
    <t>total en divisas</t>
  </si>
  <si>
    <t xml:space="preserve">efectivo </t>
  </si>
  <si>
    <t>biopago</t>
  </si>
  <si>
    <t>provincial expres</t>
  </si>
  <si>
    <t>zelle</t>
  </si>
  <si>
    <t>total dolares</t>
  </si>
  <si>
    <t>soberano</t>
  </si>
  <si>
    <t>bancrecer expres</t>
  </si>
  <si>
    <t>IGTF</t>
  </si>
  <si>
    <t>ITF</t>
  </si>
  <si>
    <t xml:space="preserve">DEBITO </t>
  </si>
  <si>
    <t xml:space="preserve">CREDITO </t>
  </si>
  <si>
    <t>CAMBIO</t>
  </si>
  <si>
    <t>TASA</t>
  </si>
  <si>
    <t>FECHA</t>
  </si>
  <si>
    <t>EXPRESS</t>
  </si>
  <si>
    <t>BIOPAGO</t>
  </si>
  <si>
    <t>MONEDERO</t>
  </si>
  <si>
    <t>31/04/2022</t>
  </si>
  <si>
    <t>PROINCIAL EXPRESS</t>
  </si>
  <si>
    <t>IGFT</t>
  </si>
  <si>
    <t>provincial HOYADA</t>
  </si>
  <si>
    <t>ITGF</t>
  </si>
  <si>
    <t>TOTAL</t>
  </si>
  <si>
    <t>BANCRECER EXPRES</t>
  </si>
  <si>
    <t>BIOAPGO MODELO</t>
  </si>
  <si>
    <t>PROVICIAL EXPRESS</t>
  </si>
  <si>
    <t>MODELO</t>
  </si>
  <si>
    <t xml:space="preserve">DEBITO BRUTO </t>
  </si>
  <si>
    <t>BIOPAGO BRUTO</t>
  </si>
  <si>
    <t>MONEDERO BRUTO</t>
  </si>
  <si>
    <t>PAIPAL</t>
  </si>
  <si>
    <t>EURO</t>
  </si>
  <si>
    <t>EFECTIVO</t>
  </si>
  <si>
    <t>DOLARES</t>
  </si>
  <si>
    <t>PAIPALL</t>
  </si>
  <si>
    <t>PROVINCIAL EXPRES</t>
  </si>
  <si>
    <t xml:space="preserve">debito </t>
  </si>
  <si>
    <t>credito bruto</t>
  </si>
  <si>
    <t>debito desc</t>
  </si>
  <si>
    <t>credito desc</t>
  </si>
  <si>
    <t>debito</t>
  </si>
  <si>
    <t>credito</t>
  </si>
  <si>
    <t>tasa</t>
  </si>
  <si>
    <t>c/bancaria</t>
  </si>
  <si>
    <t>provincial hoyada</t>
  </si>
  <si>
    <t xml:space="preserve">EFECTIVIDAD </t>
  </si>
  <si>
    <t>DIVISA</t>
  </si>
  <si>
    <t>LAGUNETICA 2022 MAYO</t>
  </si>
  <si>
    <t>DIFERENCIA</t>
  </si>
  <si>
    <t>LAGUNETICA ABRIL 2022</t>
  </si>
  <si>
    <t>LAGUNETICA  ABRIL</t>
  </si>
  <si>
    <t>SOBRANTE</t>
  </si>
  <si>
    <t>PROVINCIAL HOYADA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</si>
</sst>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0" fontId="0" fillId="2" borderId="1" xfId="0" applyFill="1" applyBorder="1"/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43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43" fontId="0" fillId="2" borderId="1" xfId="1" applyFont="1" applyFill="1" applyBorder="1" applyAlignment="1">
      <alignment horizontal="center" wrapText="1"/>
    </xf>
    <xf numFmtId="14" fontId="0" fillId="3" borderId="1" xfId="0" applyNumberFormat="1" applyFill="1" applyBorder="1"/>
    <xf numFmtId="43" fontId="0" fillId="4" borderId="1" xfId="1" applyFont="1" applyFill="1" applyBorder="1"/>
    <xf numFmtId="14" fontId="0" fillId="4" borderId="1" xfId="0" applyNumberFormat="1" applyFill="1" applyBorder="1"/>
    <xf numFmtId="0" fontId="0" fillId="4" borderId="1" xfId="0" applyNumberFormat="1" applyFill="1" applyBorder="1"/>
    <xf numFmtId="0" fontId="0" fillId="0" borderId="1" xfId="0" applyNumberFormat="1" applyBorder="1"/>
    <xf numFmtId="43" fontId="2" fillId="0" borderId="1" xfId="1" applyFont="1" applyBorder="1"/>
    <xf numFmtId="0" fontId="0" fillId="0" borderId="1" xfId="1" applyNumberFormat="1" applyFont="1" applyBorder="1"/>
    <xf numFmtId="43" fontId="0" fillId="4" borderId="1" xfId="0" applyNumberFormat="1" applyFill="1" applyBorder="1"/>
    <xf numFmtId="0" fontId="0" fillId="2" borderId="1" xfId="0" applyNumberFormat="1" applyFill="1" applyBorder="1"/>
    <xf numFmtId="43" fontId="0" fillId="2" borderId="1" xfId="1" applyFont="1" applyFill="1" applyBorder="1"/>
    <xf numFmtId="14" fontId="0" fillId="2" borderId="1" xfId="0" applyNumberFormat="1" applyFill="1" applyBorder="1"/>
    <xf numFmtId="0" fontId="0" fillId="2" borderId="1" xfId="1" applyNumberFormat="1" applyFont="1" applyFill="1" applyBorder="1"/>
    <xf numFmtId="43" fontId="0" fillId="0" borderId="1" xfId="0" applyNumberFormat="1" applyBorder="1"/>
    <xf numFmtId="43" fontId="0" fillId="0" borderId="0" xfId="0" applyNumberFormat="1"/>
    <xf numFmtId="43" fontId="0" fillId="2" borderId="0" xfId="1" applyFont="1" applyFill="1"/>
    <xf numFmtId="43" fontId="0" fillId="2" borderId="0" xfId="0" applyNumberFormat="1" applyFill="1"/>
    <xf numFmtId="43" fontId="2" fillId="2" borderId="1" xfId="1" applyFont="1" applyFill="1" applyBorder="1"/>
    <xf numFmtId="165" fontId="0" fillId="0" borderId="1" xfId="1" applyNumberFormat="1" applyFont="1" applyBorder="1"/>
    <xf numFmtId="2" fontId="0" fillId="0" borderId="1" xfId="0" applyNumberFormat="1" applyBorder="1"/>
    <xf numFmtId="2" fontId="0" fillId="4" borderId="1" xfId="0" applyNumberFormat="1" applyFill="1" applyBorder="1"/>
    <xf numFmtId="2" fontId="0" fillId="2" borderId="0" xfId="0" applyNumberFormat="1" applyFill="1"/>
    <xf numFmtId="2" fontId="0" fillId="5" borderId="0" xfId="0" applyNumberFormat="1" applyFill="1"/>
    <xf numFmtId="0" fontId="0" fillId="0" borderId="1" xfId="0" applyFill="1" applyBorder="1"/>
    <xf numFmtId="43" fontId="0" fillId="0" borderId="1" xfId="1" applyFont="1" applyFill="1" applyBorder="1"/>
    <xf numFmtId="0" fontId="0" fillId="5" borderId="0" xfId="0" applyFill="1"/>
    <xf numFmtId="43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/>
    <xf numFmtId="43" fontId="0" fillId="5" borderId="1" xfId="0" applyNumberFormat="1" applyFill="1" applyBorder="1"/>
    <xf numFmtId="43" fontId="0" fillId="0" borderId="0" xfId="1" applyFont="1"/>
    <xf numFmtId="2" fontId="0" fillId="0" borderId="0" xfId="0" applyNumberFormat="1"/>
    <xf numFmtId="43" fontId="0" fillId="6" borderId="0" xfId="0" applyNumberFormat="1" applyFill="1"/>
    <xf numFmtId="43" fontId="0" fillId="7" borderId="0" xfId="0" applyNumberFormat="1" applyFill="1"/>
    <xf numFmtId="0" fontId="0" fillId="0" borderId="1" xfId="0" applyFill="1" applyBorder="1" applyAlignment="1">
      <alignment horizontal="center"/>
    </xf>
    <xf numFmtId="0" fontId="0" fillId="6" borderId="1" xfId="0" applyFill="1" applyBorder="1"/>
    <xf numFmtId="43" fontId="0" fillId="4" borderId="0" xfId="0" applyNumberFormat="1" applyFill="1"/>
    <xf numFmtId="0" fontId="0" fillId="6" borderId="1" xfId="0" applyFill="1" applyBorder="1" applyAlignment="1">
      <alignment horizontal="center"/>
    </xf>
    <xf numFmtId="43" fontId="0" fillId="6" borderId="0" xfId="1" applyFont="1" applyFill="1"/>
    <xf numFmtId="0" fontId="0" fillId="6" borderId="1" xfId="0" applyFill="1" applyBorder="1" applyAlignment="1">
      <alignment horizont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5" xfId="0" applyFill="1" applyBorder="1"/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2" fontId="0" fillId="0" borderId="1" xfId="0" applyNumberFormat="1" applyBorder="1" applyProtection="1"/>
    <xf numFmtId="2" fontId="0" fillId="0" borderId="7" xfId="0" applyNumberFormat="1" applyBorder="1" applyProtection="1"/>
    <xf numFmtId="0" fontId="0" fillId="6" borderId="5" xfId="0" applyFill="1" applyBorder="1" applyAlignment="1">
      <alignment horizontal="center" wrapText="1"/>
    </xf>
    <xf numFmtId="43" fontId="0" fillId="7" borderId="5" xfId="1" applyFont="1" applyFill="1" applyBorder="1"/>
    <xf numFmtId="2" fontId="0" fillId="7" borderId="0" xfId="0" applyNumberFormat="1" applyFill="1"/>
    <xf numFmtId="43" fontId="0" fillId="6" borderId="1" xfId="1" applyFont="1" applyFill="1" applyBorder="1" applyAlignment="1">
      <alignment horizontal="center" wrapText="1"/>
    </xf>
    <xf numFmtId="4" fontId="0" fillId="0" borderId="1" xfId="0" applyNumberFormat="1" applyBorder="1" applyProtection="1">
      <protection locked="0"/>
    </xf>
    <xf numFmtId="0" fontId="0" fillId="4" borderId="8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43" fontId="0" fillId="0" borderId="0" xfId="0" applyNumberFormat="1" applyBorder="1"/>
    <xf numFmtId="0" fontId="0" fillId="4" borderId="0" xfId="0" applyFill="1"/>
    <xf numFmtId="14" fontId="0" fillId="0" borderId="0" xfId="0" applyNumberFormat="1"/>
    <xf numFmtId="0" fontId="0" fillId="4" borderId="1" xfId="0" applyFill="1" applyBorder="1" applyAlignment="1">
      <alignment horizontal="center"/>
    </xf>
    <xf numFmtId="43" fontId="0" fillId="5" borderId="0" xfId="1" applyFont="1" applyFill="1"/>
    <xf numFmtId="43" fontId="0" fillId="0" borderId="5" xfId="0" applyNumberFormat="1" applyFill="1" applyBorder="1"/>
    <xf numFmtId="43" fontId="0" fillId="0" borderId="0" xfId="0" applyNumberFormat="1" applyFill="1" applyBorder="1"/>
    <xf numFmtId="0" fontId="0" fillId="2" borderId="7" xfId="0" applyFill="1" applyBorder="1" applyAlignment="1">
      <alignment horizontal="center"/>
    </xf>
    <xf numFmtId="2" fontId="0" fillId="4" borderId="7" xfId="0" applyNumberFormat="1" applyFill="1" applyBorder="1"/>
    <xf numFmtId="43" fontId="0" fillId="0" borderId="9" xfId="0" applyNumberFormat="1" applyBorder="1"/>
    <xf numFmtId="0" fontId="0" fillId="8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43" fontId="0" fillId="5" borderId="1" xfId="1" applyFont="1" applyFill="1" applyBorder="1"/>
    <xf numFmtId="43" fontId="0" fillId="7" borderId="0" xfId="1" applyFont="1" applyFill="1"/>
    <xf numFmtId="0" fontId="0" fillId="8" borderId="1" xfId="0" applyFill="1" applyBorder="1" applyAlignment="1">
      <alignment horizontal="center" wrapText="1"/>
    </xf>
    <xf numFmtId="43" fontId="0" fillId="8" borderId="1" xfId="1" applyFont="1" applyFill="1" applyBorder="1" applyAlignment="1">
      <alignment horizontal="center" wrapText="1"/>
    </xf>
    <xf numFmtId="0" fontId="0" fillId="8" borderId="1" xfId="0" applyFill="1" applyBorder="1"/>
    <xf numFmtId="9" fontId="0" fillId="8" borderId="1" xfId="0" applyNumberForma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ill="1"/>
    <xf numFmtId="0" fontId="0" fillId="8" borderId="0" xfId="0" applyFill="1" applyBorder="1" applyAlignment="1">
      <alignment horizontal="center"/>
    </xf>
    <xf numFmtId="0" fontId="0" fillId="8" borderId="5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43" fontId="0" fillId="9" borderId="1" xfId="1" applyFont="1" applyFill="1" applyBorder="1" applyAlignment="1">
      <alignment horizontal="center" wrapText="1"/>
    </xf>
    <xf numFmtId="0" fontId="0" fillId="9" borderId="1" xfId="0" applyFill="1" applyBorder="1"/>
    <xf numFmtId="9" fontId="0" fillId="9" borderId="1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3" fontId="0" fillId="9" borderId="1" xfId="0" applyNumberFormat="1" applyFill="1" applyBorder="1"/>
    <xf numFmtId="0" fontId="0" fillId="2" borderId="5" xfId="0" applyFill="1" applyBorder="1" applyAlignment="1">
      <alignment horizontal="center"/>
    </xf>
    <xf numFmtId="43" fontId="0" fillId="0" borderId="7" xfId="0" applyNumberFormat="1" applyBorder="1"/>
    <xf numFmtId="0" fontId="0" fillId="9" borderId="0" xfId="0" applyFill="1"/>
    <xf numFmtId="0" fontId="0" fillId="9" borderId="5" xfId="0" applyFill="1" applyBorder="1" applyAlignment="1">
      <alignment horizontal="center"/>
    </xf>
    <xf numFmtId="43" fontId="0" fillId="9" borderId="0" xfId="1" applyFont="1" applyFill="1"/>
    <xf numFmtId="43" fontId="0" fillId="9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2" fontId="0" fillId="4" borderId="0" xfId="0" applyNumberFormat="1" applyFill="1" applyBorder="1"/>
    <xf numFmtId="43" fontId="0" fillId="4" borderId="0" xfId="0" applyNumberForma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2" borderId="7" xfId="0" applyFill="1" applyBorder="1" applyAlignment="1">
      <alignment horizontal="center" wrapText="1"/>
    </xf>
    <xf numFmtId="0" fontId="0" fillId="3" borderId="7" xfId="0" applyFill="1" applyBorder="1"/>
    <xf numFmtId="165" fontId="0" fillId="0" borderId="7" xfId="1" applyNumberFormat="1" applyFont="1" applyBorder="1"/>
    <xf numFmtId="2" fontId="0" fillId="0" borderId="7" xfId="0" applyNumberFormat="1" applyBorder="1"/>
    <xf numFmtId="0" fontId="0" fillId="11" borderId="1" xfId="0" applyFill="1" applyBorder="1"/>
    <xf numFmtId="0" fontId="0" fillId="10" borderId="1" xfId="0" applyFill="1" applyBorder="1"/>
    <xf numFmtId="0" fontId="0" fillId="12" borderId="1" xfId="0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center" wrapText="1"/>
    </xf>
    <xf numFmtId="43" fontId="0" fillId="11" borderId="1" xfId="1" applyFont="1" applyFill="1" applyBorder="1" applyAlignment="1">
      <alignment horizontal="center" wrapText="1"/>
    </xf>
    <xf numFmtId="9" fontId="0" fillId="11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wrapText="1"/>
    </xf>
    <xf numFmtId="43" fontId="0" fillId="10" borderId="1" xfId="1" applyFont="1" applyFill="1" applyBorder="1" applyAlignment="1">
      <alignment horizontal="center" wrapText="1"/>
    </xf>
    <xf numFmtId="9" fontId="0" fillId="10" borderId="1" xfId="0" applyNumberFormat="1" applyFill="1" applyBorder="1" applyAlignment="1">
      <alignment horizontal="center"/>
    </xf>
    <xf numFmtId="43" fontId="0" fillId="4" borderId="0" xfId="1" applyFont="1" applyFill="1"/>
    <xf numFmtId="43" fontId="0" fillId="10" borderId="1" xfId="1" applyFont="1" applyFill="1" applyBorder="1" applyAlignment="1">
      <alignment horizontal="center"/>
    </xf>
    <xf numFmtId="0" fontId="0" fillId="10" borderId="1" xfId="0" applyNumberFormat="1" applyFill="1" applyBorder="1" applyAlignment="1">
      <alignment horizontal="center"/>
    </xf>
    <xf numFmtId="43" fontId="0" fillId="4" borderId="5" xfId="1" applyFont="1" applyFill="1" applyBorder="1"/>
    <xf numFmtId="0" fontId="0" fillId="13" borderId="1" xfId="0" applyFill="1" applyBorder="1"/>
    <xf numFmtId="43" fontId="0" fillId="11" borderId="1" xfId="1" applyFon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43" fontId="0" fillId="6" borderId="1" xfId="1" applyFont="1" applyFill="1" applyBorder="1" applyAlignment="1">
      <alignment horizontal="center"/>
    </xf>
    <xf numFmtId="164" fontId="0" fillId="5" borderId="0" xfId="0" applyNumberFormat="1" applyFill="1"/>
    <xf numFmtId="165" fontId="0" fillId="13" borderId="7" xfId="1" applyNumberFormat="1" applyFont="1" applyFill="1" applyBorder="1"/>
    <xf numFmtId="165" fontId="0" fillId="0" borderId="0" xfId="0" applyNumberFormat="1"/>
    <xf numFmtId="0" fontId="0" fillId="13" borderId="7" xfId="0" applyFill="1" applyBorder="1"/>
    <xf numFmtId="165" fontId="0" fillId="0" borderId="1" xfId="0" applyNumberFormat="1" applyBorder="1"/>
    <xf numFmtId="165" fontId="0" fillId="5" borderId="0" xfId="0" applyNumberFormat="1" applyFill="1"/>
    <xf numFmtId="14" fontId="0" fillId="0" borderId="11" xfId="0" applyNumberFormat="1" applyBorder="1"/>
    <xf numFmtId="0" fontId="0" fillId="3" borderId="11" xfId="0" applyFill="1" applyBorder="1"/>
    <xf numFmtId="14" fontId="0" fillId="3" borderId="11" xfId="0" applyNumberFormat="1" applyFill="1" applyBorder="1"/>
    <xf numFmtId="165" fontId="0" fillId="13" borderId="12" xfId="1" applyNumberFormat="1" applyFont="1" applyFill="1" applyBorder="1"/>
    <xf numFmtId="0" fontId="0" fillId="13" borderId="12" xfId="0" applyFill="1" applyBorder="1"/>
    <xf numFmtId="0" fontId="0" fillId="13" borderId="11" xfId="0" applyFill="1" applyBorder="1"/>
    <xf numFmtId="0" fontId="0" fillId="4" borderId="11" xfId="0" applyFill="1" applyBorder="1"/>
    <xf numFmtId="14" fontId="0" fillId="4" borderId="11" xfId="0" applyNumberFormat="1" applyFill="1" applyBorder="1"/>
    <xf numFmtId="165" fontId="0" fillId="4" borderId="12" xfId="1" applyNumberFormat="1" applyFont="1" applyFill="1" applyBorder="1"/>
    <xf numFmtId="43" fontId="0" fillId="0" borderId="7" xfId="1" applyFont="1" applyBorder="1"/>
    <xf numFmtId="43" fontId="0" fillId="4" borderId="12" xfId="1" applyFont="1" applyFill="1" applyBorder="1"/>
    <xf numFmtId="43" fontId="0" fillId="4" borderId="11" xfId="1" applyFont="1" applyFill="1" applyBorder="1"/>
    <xf numFmtId="43" fontId="0" fillId="12" borderId="1" xfId="1" applyFont="1" applyFill="1" applyBorder="1"/>
    <xf numFmtId="43" fontId="0" fillId="12" borderId="1" xfId="0" applyNumberFormat="1" applyFill="1" applyBorder="1"/>
    <xf numFmtId="43" fontId="0" fillId="3" borderId="1" xfId="1" applyFont="1" applyFill="1" applyBorder="1"/>
    <xf numFmtId="165" fontId="0" fillId="3" borderId="7" xfId="1" applyNumberFormat="1" applyFont="1" applyFill="1" applyBorder="1"/>
    <xf numFmtId="43" fontId="0" fillId="3" borderId="1" xfId="0" applyNumberFormat="1" applyFill="1" applyBorder="1"/>
    <xf numFmtId="2" fontId="0" fillId="3" borderId="1" xfId="0" applyNumberFormat="1" applyFill="1" applyBorder="1"/>
    <xf numFmtId="2" fontId="0" fillId="4" borderId="11" xfId="0" applyNumberFormat="1" applyFill="1" applyBorder="1"/>
    <xf numFmtId="2" fontId="0" fillId="4" borderId="1" xfId="1" applyNumberFormat="1" applyFont="1" applyFill="1" applyBorder="1"/>
    <xf numFmtId="2" fontId="0" fillId="3" borderId="1" xfId="1" applyNumberFormat="1" applyFont="1" applyFill="1" applyBorder="1"/>
    <xf numFmtId="165" fontId="0" fillId="4" borderId="1" xfId="0" applyNumberFormat="1" applyFill="1" applyBorder="1"/>
    <xf numFmtId="43" fontId="0" fillId="5" borderId="5" xfId="0" applyNumberFormat="1" applyFill="1" applyBorder="1"/>
    <xf numFmtId="2" fontId="0" fillId="0" borderId="0" xfId="0" applyNumberFormat="1" applyFill="1" applyBorder="1"/>
    <xf numFmtId="2" fontId="0" fillId="4" borderId="12" xfId="1" applyNumberFormat="1" applyFont="1" applyFill="1" applyBorder="1"/>
    <xf numFmtId="14" fontId="0" fillId="12" borderId="1" xfId="0" applyNumberFormat="1" applyFill="1" applyBorder="1"/>
    <xf numFmtId="2" fontId="0" fillId="0" borderId="1" xfId="1" applyNumberFormat="1" applyFont="1" applyBorder="1"/>
    <xf numFmtId="43" fontId="0" fillId="0" borderId="7" xfId="1" applyNumberFormat="1" applyFont="1" applyBorder="1"/>
    <xf numFmtId="43" fontId="0" fillId="0" borderId="10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 applyAlignment="1">
      <alignment horizontal="center" wrapText="1"/>
    </xf>
    <xf numFmtId="43" fontId="0" fillId="14" borderId="1" xfId="1" applyFont="1" applyFill="1" applyBorder="1" applyAlignment="1">
      <alignment horizontal="center" wrapText="1"/>
    </xf>
    <xf numFmtId="0" fontId="0" fillId="14" borderId="1" xfId="0" applyFill="1" applyBorder="1"/>
    <xf numFmtId="9" fontId="0" fillId="14" borderId="1" xfId="0" applyNumberForma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0" xfId="0" applyFill="1"/>
    <xf numFmtId="0" fontId="0" fillId="14" borderId="5" xfId="0" applyFill="1" applyBorder="1" applyAlignment="1">
      <alignment horizontal="center"/>
    </xf>
    <xf numFmtId="43" fontId="0" fillId="0" borderId="9" xfId="1" applyFont="1" applyBorder="1"/>
    <xf numFmtId="0" fontId="0" fillId="0" borderId="9" xfId="0" applyBorder="1"/>
    <xf numFmtId="43" fontId="0" fillId="0" borderId="1" xfId="1" applyFont="1" applyBorder="1" applyAlignment="1">
      <alignment horizontal="center"/>
    </xf>
    <xf numFmtId="0" fontId="0" fillId="0" borderId="13" xfId="0" applyBorder="1"/>
    <xf numFmtId="0" fontId="0" fillId="8" borderId="10" xfId="0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/>
    <xf numFmtId="43" fontId="0" fillId="4" borderId="9" xfId="1" applyFont="1" applyFill="1" applyBorder="1"/>
    <xf numFmtId="0" fontId="0" fillId="4" borderId="9" xfId="0" applyFill="1" applyBorder="1"/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6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-pc/Desktop/RESPALDO/Documentos/CUADRES%202021%20AGOSTO%20SEPTIEMBRE/CUADROS%20GENERALES%202022%20AUDITORIA/INFORME%20AUDITORIA%20MES%20DE%20ENERO%202022/INFORME%20AUDITORIA%20%20LAGUNETICA%202022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 DE VENTAS"/>
      <sheetName val="PROVINCIAL"/>
      <sheetName val="BANESCO"/>
      <sheetName val="VENEZUELA"/>
      <sheetName val="PLAZA"/>
      <sheetName val="TESORO"/>
      <sheetName val="VENTAS A CREDITO"/>
      <sheetName val="DIVISAS Y TRANSFERENCIAS"/>
      <sheetName val="DIA 1"/>
      <sheetName val="DIA 2"/>
      <sheetName val="DIA 3"/>
      <sheetName val="DIA 4"/>
      <sheetName val="DIA 5"/>
      <sheetName val="DIA 6"/>
      <sheetName val="DIA 7"/>
      <sheetName val="DIA 8"/>
      <sheetName val="DIA 9"/>
      <sheetName val="DIA 10"/>
      <sheetName val="DIA 11"/>
      <sheetName val="DIA 12"/>
      <sheetName val="DIA 13"/>
      <sheetName val="DIA 14"/>
      <sheetName val="DIA 15"/>
      <sheetName val="DIA 16"/>
      <sheetName val="DIA 17"/>
      <sheetName val="DIA 18"/>
      <sheetName val="DIA 19"/>
      <sheetName val="DIA 20"/>
      <sheetName val="DIA 21"/>
      <sheetName val="DIA 22"/>
      <sheetName val="DIA 23"/>
      <sheetName val="DIA 24"/>
      <sheetName val="DIA 25"/>
      <sheetName val="DIA 26"/>
      <sheetName val="DIA 27"/>
      <sheetName val="DIA 28"/>
      <sheetName val="DIA 29"/>
      <sheetName val="DIA 30"/>
      <sheetName val="DIA 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X437"/>
  <sheetViews>
    <sheetView topLeftCell="A88" workbookViewId="0">
      <selection activeCell="A99" sqref="A99"/>
    </sheetView>
  </sheetViews>
  <sheetFormatPr baseColWidth="10" defaultRowHeight="15" x14ac:dyDescent="0.25"/>
  <cols>
    <col min="2" max="2" width="18" customWidth="1"/>
    <col min="3" max="3" width="21.42578125" customWidth="1"/>
    <col min="4" max="4" width="17.85546875" customWidth="1"/>
    <col min="5" max="5" width="13.5703125" bestFit="1" customWidth="1"/>
    <col min="6" max="6" width="15.85546875" customWidth="1"/>
    <col min="7" max="7" width="15.140625" customWidth="1"/>
    <col min="8" max="8" width="17.28515625" bestFit="1" customWidth="1"/>
    <col min="9" max="9" width="12.5703125" bestFit="1" customWidth="1"/>
    <col min="10" max="10" width="11.42578125" customWidth="1"/>
    <col min="15" max="15" width="18.28515625" customWidth="1"/>
    <col min="16" max="16" width="13.5703125" bestFit="1" customWidth="1"/>
    <col min="17" max="17" width="16.85546875" customWidth="1"/>
    <col min="18" max="18" width="13.5703125" customWidth="1"/>
    <col min="19" max="19" width="16.42578125" customWidth="1"/>
    <col min="20" max="20" width="13.5703125" bestFit="1" customWidth="1"/>
    <col min="21" max="21" width="17.28515625" bestFit="1" customWidth="1"/>
    <col min="27" max="27" width="16.28515625" bestFit="1" customWidth="1"/>
    <col min="28" max="28" width="16.28515625" customWidth="1"/>
    <col min="29" max="31" width="16" customWidth="1"/>
    <col min="32" max="32" width="13.5703125" bestFit="1" customWidth="1"/>
    <col min="33" max="33" width="17.5703125" customWidth="1"/>
    <col min="39" max="39" width="16.28515625" bestFit="1" customWidth="1"/>
    <col min="40" max="40" width="13.5703125" bestFit="1" customWidth="1"/>
    <col min="41" max="41" width="17.85546875" customWidth="1"/>
    <col min="42" max="42" width="14.5703125" customWidth="1"/>
    <col min="43" max="43" width="17.5703125" customWidth="1"/>
    <col min="44" max="44" width="13.5703125" bestFit="1" customWidth="1"/>
    <col min="45" max="45" width="18.140625" customWidth="1"/>
    <col min="46" max="46" width="16.28515625" bestFit="1" customWidth="1"/>
    <col min="48" max="48" width="13.5703125" bestFit="1" customWidth="1"/>
    <col min="53" max="53" width="14.140625" customWidth="1"/>
    <col min="54" max="54" width="14.42578125" customWidth="1"/>
    <col min="58" max="58" width="12.5703125" customWidth="1"/>
    <col min="72" max="72" width="13.5703125" customWidth="1"/>
    <col min="73" max="73" width="15.140625" customWidth="1"/>
  </cols>
  <sheetData>
    <row r="2" spans="1:76" x14ac:dyDescent="0.25">
      <c r="E2" s="184" t="s">
        <v>5</v>
      </c>
      <c r="F2" s="184"/>
      <c r="G2" s="184"/>
      <c r="P2" s="184" t="s">
        <v>6</v>
      </c>
      <c r="Q2" s="184"/>
      <c r="R2" s="184"/>
      <c r="S2" s="184"/>
      <c r="T2" s="184"/>
      <c r="AE2" s="184" t="s">
        <v>7</v>
      </c>
      <c r="AF2" s="184"/>
      <c r="AG2" s="184"/>
      <c r="AQ2" s="184" t="s">
        <v>10</v>
      </c>
      <c r="AR2" s="184"/>
    </row>
    <row r="3" spans="1:76" x14ac:dyDescent="0.25">
      <c r="BD3" t="s">
        <v>35</v>
      </c>
      <c r="BE3" t="s">
        <v>36</v>
      </c>
      <c r="BH3" t="s">
        <v>34</v>
      </c>
      <c r="BN3" t="s">
        <v>35</v>
      </c>
      <c r="BO3" t="s">
        <v>36</v>
      </c>
    </row>
    <row r="4" spans="1:76" ht="30" x14ac:dyDescent="0.25">
      <c r="A4" s="3" t="s">
        <v>0</v>
      </c>
      <c r="B4" s="7" t="s">
        <v>12</v>
      </c>
      <c r="C4" s="7" t="s">
        <v>11</v>
      </c>
      <c r="D4" s="11" t="s">
        <v>13</v>
      </c>
      <c r="E4" s="7" t="s">
        <v>14</v>
      </c>
      <c r="F4" s="5" t="s">
        <v>1</v>
      </c>
      <c r="G4" s="6"/>
      <c r="H4" s="7" t="s">
        <v>2</v>
      </c>
      <c r="I4" s="109" t="s">
        <v>4</v>
      </c>
      <c r="J4" s="3" t="s">
        <v>3</v>
      </c>
      <c r="K4" s="3" t="s">
        <v>67</v>
      </c>
      <c r="L4" s="107"/>
      <c r="N4" s="3" t="s">
        <v>0</v>
      </c>
      <c r="O4" s="4" t="s">
        <v>19</v>
      </c>
      <c r="P4" s="3" t="s">
        <v>20</v>
      </c>
      <c r="Q4" s="3" t="s">
        <v>24</v>
      </c>
      <c r="R4" s="3" t="s">
        <v>25</v>
      </c>
      <c r="S4" s="5" t="s">
        <v>1</v>
      </c>
      <c r="T4" s="6"/>
      <c r="U4" s="7" t="s">
        <v>2</v>
      </c>
      <c r="V4" s="7" t="s">
        <v>4</v>
      </c>
      <c r="W4" s="73" t="s">
        <v>3</v>
      </c>
      <c r="X4" s="3" t="s">
        <v>67</v>
      </c>
      <c r="Z4" s="3" t="s">
        <v>0</v>
      </c>
      <c r="AA4" s="11" t="s">
        <v>15</v>
      </c>
      <c r="AB4" s="7" t="s">
        <v>16</v>
      </c>
      <c r="AC4" s="7" t="s">
        <v>17</v>
      </c>
      <c r="AD4" s="7" t="s">
        <v>18</v>
      </c>
      <c r="AE4" s="5" t="s">
        <v>1</v>
      </c>
      <c r="AF4" s="6"/>
      <c r="AG4" s="7" t="s">
        <v>2</v>
      </c>
      <c r="AH4" s="7" t="s">
        <v>4</v>
      </c>
      <c r="AI4" s="3" t="s">
        <v>3</v>
      </c>
      <c r="AJ4" s="3" t="s">
        <v>67</v>
      </c>
      <c r="AL4" s="3" t="s">
        <v>0</v>
      </c>
      <c r="AM4" s="4" t="s">
        <v>21</v>
      </c>
      <c r="AN4" s="3" t="s">
        <v>20</v>
      </c>
      <c r="AO4" s="3" t="s">
        <v>29</v>
      </c>
      <c r="AP4" s="3" t="s">
        <v>25</v>
      </c>
      <c r="AQ4" s="5" t="s">
        <v>1</v>
      </c>
      <c r="AR4" s="6"/>
      <c r="AS4" s="7" t="s">
        <v>2</v>
      </c>
      <c r="AT4" s="7" t="s">
        <v>4</v>
      </c>
      <c r="AU4" s="3" t="s">
        <v>3</v>
      </c>
      <c r="AV4" s="3" t="s">
        <v>67</v>
      </c>
    </row>
    <row r="5" spans="1:76" ht="45" x14ac:dyDescent="0.25">
      <c r="A5" s="2">
        <v>44440</v>
      </c>
      <c r="B5" s="9"/>
      <c r="C5" s="12"/>
      <c r="D5" s="9"/>
      <c r="E5" s="9"/>
      <c r="F5" s="9"/>
      <c r="G5" s="9"/>
      <c r="H5" s="9"/>
      <c r="I5" s="110"/>
      <c r="J5" s="9"/>
      <c r="K5" s="9"/>
      <c r="L5" s="108"/>
      <c r="N5" s="2">
        <v>44440</v>
      </c>
      <c r="O5" s="9"/>
      <c r="P5" s="9"/>
      <c r="Q5" s="9"/>
      <c r="R5" s="9"/>
      <c r="S5" s="9"/>
      <c r="T5" s="9"/>
      <c r="U5" s="9"/>
      <c r="V5" s="9"/>
      <c r="W5" s="110"/>
      <c r="X5" s="9"/>
      <c r="Z5" s="2">
        <v>44440</v>
      </c>
      <c r="AA5" s="9"/>
      <c r="AB5" s="9"/>
      <c r="AC5" s="9"/>
      <c r="AD5" s="9"/>
      <c r="AE5" s="9"/>
      <c r="AF5" s="9"/>
      <c r="AG5" s="9"/>
      <c r="AH5" s="9"/>
      <c r="AI5" s="9"/>
      <c r="AJ5" s="9"/>
      <c r="AL5" s="2">
        <v>44440</v>
      </c>
      <c r="AM5" s="9"/>
      <c r="AN5" s="9"/>
      <c r="AO5" s="9"/>
      <c r="AP5" s="9"/>
      <c r="AQ5" s="9"/>
      <c r="AR5" s="9"/>
      <c r="AS5" s="9"/>
      <c r="AT5" s="9"/>
      <c r="AU5" s="9"/>
      <c r="AV5" s="9"/>
      <c r="BA5" s="78" t="s">
        <v>0</v>
      </c>
      <c r="BB5" s="81" t="s">
        <v>12</v>
      </c>
      <c r="BC5" s="81" t="s">
        <v>11</v>
      </c>
      <c r="BD5" s="82" t="s">
        <v>13</v>
      </c>
      <c r="BE5" s="81" t="s">
        <v>14</v>
      </c>
      <c r="BF5" s="83" t="s">
        <v>1</v>
      </c>
      <c r="BG5" s="81" t="s">
        <v>2</v>
      </c>
      <c r="BH5" s="81" t="s">
        <v>4</v>
      </c>
      <c r="BI5" s="78" t="s">
        <v>3</v>
      </c>
      <c r="BJ5" s="78" t="s">
        <v>67</v>
      </c>
      <c r="BM5" s="1" t="s">
        <v>69</v>
      </c>
      <c r="BN5" s="1" t="s">
        <v>70</v>
      </c>
      <c r="BO5" s="1" t="s">
        <v>1</v>
      </c>
      <c r="BP5" s="77" t="s">
        <v>72</v>
      </c>
      <c r="BQ5" s="1" t="s">
        <v>71</v>
      </c>
    </row>
    <row r="6" spans="1:76" x14ac:dyDescent="0.25">
      <c r="A6" s="2">
        <v>44441</v>
      </c>
      <c r="B6" s="9"/>
      <c r="C6" s="12"/>
      <c r="D6" s="9"/>
      <c r="E6" s="9"/>
      <c r="F6" s="9"/>
      <c r="G6" s="9"/>
      <c r="H6" s="9"/>
      <c r="I6" s="110"/>
      <c r="J6" s="9"/>
      <c r="K6" s="9"/>
      <c r="L6" s="108"/>
      <c r="N6" s="2">
        <v>44441</v>
      </c>
      <c r="O6" s="9"/>
      <c r="P6" s="9"/>
      <c r="Q6" s="9"/>
      <c r="R6" s="9"/>
      <c r="S6" s="9"/>
      <c r="T6" s="9"/>
      <c r="U6" s="9"/>
      <c r="V6" s="9"/>
      <c r="W6" s="110"/>
      <c r="X6" s="9"/>
      <c r="Z6" s="2">
        <v>44441</v>
      </c>
      <c r="AA6" s="9"/>
      <c r="AB6" s="9"/>
      <c r="AC6" s="9"/>
      <c r="AD6" s="9"/>
      <c r="AE6" s="9"/>
      <c r="AF6" s="9"/>
      <c r="AG6" s="9"/>
      <c r="AH6" s="9"/>
      <c r="AI6" s="9"/>
      <c r="AJ6" s="9"/>
      <c r="AL6" s="2">
        <v>44441</v>
      </c>
      <c r="AM6" s="9"/>
      <c r="AN6" s="9"/>
      <c r="AO6" s="9"/>
      <c r="AP6" s="9"/>
      <c r="AQ6" s="9"/>
      <c r="AR6" s="9"/>
      <c r="AS6" s="9"/>
      <c r="AT6" s="9"/>
      <c r="AU6" s="9"/>
      <c r="AV6" s="9"/>
      <c r="BA6" s="2">
        <v>44621</v>
      </c>
      <c r="BB6" s="13">
        <v>1342.81</v>
      </c>
      <c r="BC6" s="15">
        <v>12.45</v>
      </c>
      <c r="BD6" s="13">
        <v>1332.74</v>
      </c>
      <c r="BE6" s="10">
        <v>11.6</v>
      </c>
      <c r="BF6" s="19">
        <f>BD6+BE6</f>
        <v>1344.34</v>
      </c>
      <c r="BG6" s="19"/>
      <c r="BH6" s="13">
        <v>4.4000000000000004</v>
      </c>
      <c r="BI6" s="31">
        <f>BF6/BH6</f>
        <v>305.53181818181815</v>
      </c>
      <c r="BJ6" s="8">
        <f>BI6*2%</f>
        <v>6.1106363636363632</v>
      </c>
      <c r="BL6" s="68">
        <v>44621</v>
      </c>
      <c r="BM6" s="24">
        <f>BB6-BD6</f>
        <v>10.069999999999936</v>
      </c>
      <c r="BN6" s="1">
        <f>BC6-BE6</f>
        <v>0.84999999999999964</v>
      </c>
      <c r="BO6" s="24">
        <f>BM6+BN6</f>
        <v>10.919999999999936</v>
      </c>
      <c r="BP6" s="13">
        <v>4.4000000000000004</v>
      </c>
      <c r="BQ6" s="8">
        <f>BO6/BP6</f>
        <v>2.4818181818181673</v>
      </c>
      <c r="BT6" s="187" t="s">
        <v>39</v>
      </c>
      <c r="BU6" s="187"/>
    </row>
    <row r="7" spans="1:76" x14ac:dyDescent="0.25">
      <c r="A7" s="2">
        <v>44442</v>
      </c>
      <c r="B7" s="9"/>
      <c r="C7" s="12"/>
      <c r="D7" s="9"/>
      <c r="E7" s="9"/>
      <c r="F7" s="9"/>
      <c r="G7" s="9"/>
      <c r="H7" s="9"/>
      <c r="I7" s="110"/>
      <c r="J7" s="9"/>
      <c r="K7" s="9"/>
      <c r="L7" s="108"/>
      <c r="N7" s="2">
        <v>44442</v>
      </c>
      <c r="O7" s="9"/>
      <c r="P7" s="9"/>
      <c r="Q7" s="9"/>
      <c r="R7" s="9"/>
      <c r="S7" s="9"/>
      <c r="T7" s="9"/>
      <c r="U7" s="9"/>
      <c r="V7" s="9"/>
      <c r="W7" s="110"/>
      <c r="X7" s="9"/>
      <c r="Z7" s="2">
        <v>44442</v>
      </c>
      <c r="AA7" s="9"/>
      <c r="AB7" s="9"/>
      <c r="AC7" s="9"/>
      <c r="AD7" s="9"/>
      <c r="AE7" s="9"/>
      <c r="AF7" s="9"/>
      <c r="AG7" s="9"/>
      <c r="AH7" s="9"/>
      <c r="AI7" s="9"/>
      <c r="AJ7" s="9"/>
      <c r="AL7" s="2">
        <v>44442</v>
      </c>
      <c r="AM7" s="9"/>
      <c r="AN7" s="9"/>
      <c r="AO7" s="9"/>
      <c r="AP7" s="9"/>
      <c r="AQ7" s="9"/>
      <c r="AR7" s="9"/>
      <c r="AS7" s="9"/>
      <c r="AT7" s="9"/>
      <c r="AU7" s="9"/>
      <c r="AV7" s="9"/>
      <c r="BA7" s="2">
        <v>44622</v>
      </c>
      <c r="BB7" s="13">
        <v>831.16</v>
      </c>
      <c r="BC7" s="13"/>
      <c r="BD7" s="13">
        <v>824.93</v>
      </c>
      <c r="BE7" s="13"/>
      <c r="BF7" s="19">
        <f>BD7+BE7</f>
        <v>824.93</v>
      </c>
      <c r="BG7" s="19"/>
      <c r="BH7" s="13">
        <v>4.4000000000000004</v>
      </c>
      <c r="BI7" s="31">
        <f t="shared" ref="BI7:BI36" si="0">BF7/BH7</f>
        <v>187.4840909090909</v>
      </c>
      <c r="BJ7" s="8">
        <f t="shared" ref="BJ7:BJ36" si="1">BI7*2%</f>
        <v>3.7496818181818181</v>
      </c>
      <c r="BL7" s="68">
        <v>44622</v>
      </c>
      <c r="BM7" s="24">
        <f>BB7-BD7</f>
        <v>6.2300000000000182</v>
      </c>
      <c r="BN7" s="1">
        <f t="shared" ref="BN7:BN36" si="2">BC7-BE7</f>
        <v>0</v>
      </c>
      <c r="BO7" s="24">
        <f>BM7+BN7</f>
        <v>6.2300000000000182</v>
      </c>
      <c r="BP7" s="13">
        <v>4.4000000000000004</v>
      </c>
      <c r="BQ7" s="8">
        <f t="shared" ref="BQ7:BQ36" si="3">BO7/BP7</f>
        <v>1.415909090909095</v>
      </c>
      <c r="BS7" s="47" t="s">
        <v>0</v>
      </c>
      <c r="BT7" s="47" t="s">
        <v>12</v>
      </c>
      <c r="BU7" s="47" t="s">
        <v>11</v>
      </c>
      <c r="BV7" s="49" t="s">
        <v>33</v>
      </c>
      <c r="BW7" s="49" t="s">
        <v>38</v>
      </c>
      <c r="BX7" s="49" t="s">
        <v>40</v>
      </c>
    </row>
    <row r="8" spans="1:76" x14ac:dyDescent="0.25">
      <c r="A8" s="2">
        <v>44443</v>
      </c>
      <c r="B8" s="9"/>
      <c r="C8" s="12"/>
      <c r="D8" s="9"/>
      <c r="E8" s="9"/>
      <c r="F8" s="9"/>
      <c r="G8" s="9"/>
      <c r="H8" s="9"/>
      <c r="I8" s="110"/>
      <c r="J8" s="9"/>
      <c r="K8" s="9"/>
      <c r="L8" s="108"/>
      <c r="N8" s="2">
        <v>44443</v>
      </c>
      <c r="O8" s="9"/>
      <c r="P8" s="9"/>
      <c r="Q8" s="9"/>
      <c r="R8" s="9"/>
      <c r="S8" s="9"/>
      <c r="T8" s="9"/>
      <c r="U8" s="9"/>
      <c r="V8" s="9"/>
      <c r="W8" s="110"/>
      <c r="X8" s="9"/>
      <c r="Z8" s="2">
        <v>44443</v>
      </c>
      <c r="AA8" s="9"/>
      <c r="AB8" s="9"/>
      <c r="AC8" s="9"/>
      <c r="AD8" s="9"/>
      <c r="AE8" s="9"/>
      <c r="AF8" s="9"/>
      <c r="AG8" s="9"/>
      <c r="AH8" s="9"/>
      <c r="AI8" s="9"/>
      <c r="AJ8" s="9"/>
      <c r="AL8" s="2">
        <v>44443</v>
      </c>
      <c r="AM8" s="9"/>
      <c r="AN8" s="9"/>
      <c r="AO8" s="9"/>
      <c r="AP8" s="9"/>
      <c r="AQ8" s="9"/>
      <c r="AR8" s="9"/>
      <c r="AS8" s="9"/>
      <c r="AT8" s="9"/>
      <c r="AU8" s="9"/>
      <c r="AV8" s="9"/>
      <c r="BA8" s="2">
        <v>44623</v>
      </c>
      <c r="BB8" s="13">
        <v>919.31</v>
      </c>
      <c r="BC8" s="15"/>
      <c r="BD8" s="13">
        <v>912.42</v>
      </c>
      <c r="BE8" s="10"/>
      <c r="BF8" s="19">
        <f t="shared" ref="BF8:BF36" si="4">BD8+BE8</f>
        <v>912.42</v>
      </c>
      <c r="BG8" s="19"/>
      <c r="BH8" s="13">
        <v>4.38</v>
      </c>
      <c r="BI8" s="31">
        <f t="shared" si="0"/>
        <v>208.31506849315068</v>
      </c>
      <c r="BJ8" s="8">
        <f t="shared" si="1"/>
        <v>4.1663013698630138</v>
      </c>
      <c r="BL8" s="68">
        <v>44623</v>
      </c>
      <c r="BM8" s="24">
        <f t="shared" ref="BM8:BM34" si="5">BB8-BD8</f>
        <v>6.8899999999999864</v>
      </c>
      <c r="BN8" s="1">
        <f t="shared" si="2"/>
        <v>0</v>
      </c>
      <c r="BO8" s="24">
        <f>BM8+BN8</f>
        <v>6.8899999999999864</v>
      </c>
      <c r="BP8" s="13">
        <v>4.38</v>
      </c>
      <c r="BQ8" s="8">
        <f t="shared" si="3"/>
        <v>1.5730593607305905</v>
      </c>
      <c r="BS8" s="2">
        <v>44621</v>
      </c>
      <c r="BT8" s="1">
        <v>1342.81</v>
      </c>
      <c r="BU8" s="1">
        <v>12.45</v>
      </c>
      <c r="BV8" s="1">
        <f>BT8+BU8</f>
        <v>1355.26</v>
      </c>
      <c r="BW8" s="8">
        <v>4.4000000000000004</v>
      </c>
      <c r="BX8" s="8">
        <f>BV8/BW8</f>
        <v>308.01363636363635</v>
      </c>
    </row>
    <row r="9" spans="1:76" x14ac:dyDescent="0.25">
      <c r="A9" s="2">
        <v>44444</v>
      </c>
      <c r="B9" s="9"/>
      <c r="C9" s="12"/>
      <c r="D9" s="9"/>
      <c r="E9" s="9"/>
      <c r="F9" s="9"/>
      <c r="G9" s="9"/>
      <c r="H9" s="9"/>
      <c r="I9" s="110"/>
      <c r="J9" s="9"/>
      <c r="K9" s="9"/>
      <c r="L9" s="108"/>
      <c r="N9" s="2">
        <v>44444</v>
      </c>
      <c r="O9" s="9"/>
      <c r="P9" s="9"/>
      <c r="Q9" s="9"/>
      <c r="R9" s="9"/>
      <c r="S9" s="9"/>
      <c r="T9" s="9"/>
      <c r="U9" s="9"/>
      <c r="V9" s="9"/>
      <c r="W9" s="110"/>
      <c r="X9" s="9"/>
      <c r="Z9" s="2">
        <v>44444</v>
      </c>
      <c r="AA9" s="9"/>
      <c r="AB9" s="9"/>
      <c r="AC9" s="9"/>
      <c r="AD9" s="9"/>
      <c r="AE9" s="9"/>
      <c r="AF9" s="9"/>
      <c r="AG9" s="9"/>
      <c r="AH9" s="9"/>
      <c r="AI9" s="9"/>
      <c r="AJ9" s="9"/>
      <c r="AL9" s="2">
        <v>44444</v>
      </c>
      <c r="AM9" s="9"/>
      <c r="AN9" s="9"/>
      <c r="AO9" s="9"/>
      <c r="AP9" s="9"/>
      <c r="AQ9" s="9"/>
      <c r="AR9" s="9"/>
      <c r="AS9" s="9"/>
      <c r="AT9" s="9"/>
      <c r="AU9" s="9"/>
      <c r="AV9" s="9"/>
      <c r="BA9" s="2">
        <v>44624</v>
      </c>
      <c r="BB9" s="13">
        <v>1286.71</v>
      </c>
      <c r="BC9" s="15">
        <v>15.59</v>
      </c>
      <c r="BD9" s="13">
        <v>1277.06</v>
      </c>
      <c r="BE9" s="10">
        <v>14.53</v>
      </c>
      <c r="BF9" s="19">
        <f t="shared" si="4"/>
        <v>1291.5899999999999</v>
      </c>
      <c r="BG9" s="19"/>
      <c r="BH9" s="13">
        <v>4.38</v>
      </c>
      <c r="BI9" s="31">
        <f t="shared" si="0"/>
        <v>294.88356164383561</v>
      </c>
      <c r="BJ9" s="8">
        <f t="shared" si="1"/>
        <v>5.8976712328767125</v>
      </c>
      <c r="BL9" s="68">
        <v>44624</v>
      </c>
      <c r="BM9" s="24">
        <f t="shared" si="5"/>
        <v>9.6500000000000909</v>
      </c>
      <c r="BN9" s="1">
        <f t="shared" si="2"/>
        <v>1.0600000000000005</v>
      </c>
      <c r="BO9" s="24">
        <f t="shared" ref="BO9:BO36" si="6">BM9+BN9</f>
        <v>10.710000000000091</v>
      </c>
      <c r="BP9" s="13">
        <v>4.38</v>
      </c>
      <c r="BQ9" s="8">
        <f t="shared" si="3"/>
        <v>2.4452054794520759</v>
      </c>
      <c r="BS9" s="2">
        <v>44622</v>
      </c>
      <c r="BT9" s="1">
        <v>831.16</v>
      </c>
      <c r="BU9" s="1"/>
      <c r="BV9" s="1">
        <f t="shared" ref="BV9:BV38" si="7">BT9+BU9</f>
        <v>831.16</v>
      </c>
      <c r="BW9" s="8">
        <v>4.4000000000000004</v>
      </c>
      <c r="BX9" s="8">
        <f t="shared" ref="BX9:BX38" si="8">BV9/BW9</f>
        <v>188.89999999999998</v>
      </c>
    </row>
    <row r="10" spans="1:76" x14ac:dyDescent="0.25">
      <c r="A10" s="2">
        <v>44445</v>
      </c>
      <c r="B10" s="9"/>
      <c r="C10" s="12"/>
      <c r="D10" s="9"/>
      <c r="E10" s="9"/>
      <c r="F10" s="9"/>
      <c r="G10" s="9"/>
      <c r="H10" s="9"/>
      <c r="I10" s="110"/>
      <c r="J10" s="9"/>
      <c r="K10" s="9"/>
      <c r="L10" s="108"/>
      <c r="N10" s="2">
        <v>44445</v>
      </c>
      <c r="O10" s="9"/>
      <c r="P10" s="9"/>
      <c r="Q10" s="9"/>
      <c r="R10" s="9"/>
      <c r="S10" s="9"/>
      <c r="T10" s="9"/>
      <c r="U10" s="9"/>
      <c r="V10" s="9"/>
      <c r="W10" s="110"/>
      <c r="X10" s="9"/>
      <c r="Z10" s="2">
        <v>44445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L10" s="2">
        <v>44445</v>
      </c>
      <c r="AM10" s="9"/>
      <c r="AN10" s="9"/>
      <c r="AO10" s="9"/>
      <c r="AP10" s="9"/>
      <c r="AQ10" s="9"/>
      <c r="AR10" s="9"/>
      <c r="AS10" s="9"/>
      <c r="AT10" s="9"/>
      <c r="AU10" s="9"/>
      <c r="AV10" s="9"/>
      <c r="BA10" s="2">
        <v>44625</v>
      </c>
      <c r="BB10" s="13">
        <v>3335.16</v>
      </c>
      <c r="BC10" s="15"/>
      <c r="BD10" s="13">
        <v>3310.15</v>
      </c>
      <c r="BE10" s="13"/>
      <c r="BF10" s="19">
        <f t="shared" si="4"/>
        <v>3310.15</v>
      </c>
      <c r="BG10" s="19"/>
      <c r="BH10" s="13">
        <v>4.38</v>
      </c>
      <c r="BI10" s="31">
        <f t="shared" si="0"/>
        <v>755.74200913242009</v>
      </c>
      <c r="BJ10" s="8">
        <f t="shared" si="1"/>
        <v>15.114840182648402</v>
      </c>
      <c r="BL10" s="68">
        <v>44625</v>
      </c>
      <c r="BM10" s="24">
        <f t="shared" si="5"/>
        <v>25.009999999999764</v>
      </c>
      <c r="BN10" s="1">
        <f t="shared" si="2"/>
        <v>0</v>
      </c>
      <c r="BO10" s="24">
        <f t="shared" si="6"/>
        <v>25.009999999999764</v>
      </c>
      <c r="BP10" s="13">
        <v>4.38</v>
      </c>
      <c r="BQ10" s="8">
        <f t="shared" si="3"/>
        <v>5.710045662100403</v>
      </c>
      <c r="BS10" s="2">
        <v>44623</v>
      </c>
      <c r="BT10" s="1">
        <v>919.31</v>
      </c>
      <c r="BU10" s="1"/>
      <c r="BV10" s="1">
        <f t="shared" si="7"/>
        <v>919.31</v>
      </c>
      <c r="BW10" s="8">
        <v>4.38</v>
      </c>
      <c r="BX10" s="8">
        <f t="shared" si="8"/>
        <v>209.88812785388126</v>
      </c>
    </row>
    <row r="11" spans="1:76" x14ac:dyDescent="0.25">
      <c r="A11" s="2">
        <v>44446</v>
      </c>
      <c r="B11" s="9"/>
      <c r="C11" s="12"/>
      <c r="D11" s="9"/>
      <c r="E11" s="9"/>
      <c r="F11" s="9"/>
      <c r="G11" s="9"/>
      <c r="H11" s="9"/>
      <c r="I11" s="110"/>
      <c r="J11" s="9"/>
      <c r="K11" s="9"/>
      <c r="L11" s="108"/>
      <c r="N11" s="2">
        <v>44446</v>
      </c>
      <c r="O11" s="9"/>
      <c r="P11" s="9"/>
      <c r="Q11" s="9"/>
      <c r="R11" s="9"/>
      <c r="S11" s="9"/>
      <c r="T11" s="9"/>
      <c r="U11" s="9"/>
      <c r="V11" s="9"/>
      <c r="W11" s="110"/>
      <c r="X11" s="9"/>
      <c r="Z11" s="2">
        <v>44446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L11" s="2">
        <v>44446</v>
      </c>
      <c r="AM11" s="9"/>
      <c r="AN11" s="9"/>
      <c r="AO11" s="9"/>
      <c r="AP11" s="9"/>
      <c r="AQ11" s="9"/>
      <c r="AR11" s="9"/>
      <c r="AS11" s="9"/>
      <c r="AT11" s="9"/>
      <c r="AU11" s="9"/>
      <c r="AV11" s="9"/>
      <c r="BA11" s="2">
        <v>44626</v>
      </c>
      <c r="BB11" s="13">
        <v>2272.92</v>
      </c>
      <c r="BC11" s="15"/>
      <c r="BD11" s="13">
        <v>2255.87</v>
      </c>
      <c r="BE11" s="13"/>
      <c r="BF11" s="19">
        <f t="shared" si="4"/>
        <v>2255.87</v>
      </c>
      <c r="BG11" s="19"/>
      <c r="BH11" s="13">
        <v>4.34</v>
      </c>
      <c r="BI11" s="31">
        <f t="shared" si="0"/>
        <v>519.78571428571422</v>
      </c>
      <c r="BJ11" s="8">
        <f t="shared" si="1"/>
        <v>10.395714285714284</v>
      </c>
      <c r="BL11" s="68">
        <v>44626</v>
      </c>
      <c r="BM11" s="24">
        <f t="shared" si="5"/>
        <v>17.050000000000182</v>
      </c>
      <c r="BN11" s="1">
        <f t="shared" si="2"/>
        <v>0</v>
      </c>
      <c r="BO11" s="24">
        <f t="shared" si="6"/>
        <v>17.050000000000182</v>
      </c>
      <c r="BP11" s="13">
        <v>4.34</v>
      </c>
      <c r="BQ11" s="8">
        <f t="shared" si="3"/>
        <v>3.9285714285714706</v>
      </c>
      <c r="BS11" s="2">
        <v>44624</v>
      </c>
      <c r="BT11" s="1">
        <v>1286.71</v>
      </c>
      <c r="BU11" s="1">
        <v>15.59</v>
      </c>
      <c r="BV11" s="1">
        <f t="shared" si="7"/>
        <v>1302.3</v>
      </c>
      <c r="BW11" s="8">
        <v>4.38</v>
      </c>
      <c r="BX11" s="8">
        <f t="shared" si="8"/>
        <v>297.32876712328766</v>
      </c>
    </row>
    <row r="12" spans="1:76" x14ac:dyDescent="0.25">
      <c r="A12" s="2">
        <v>44447</v>
      </c>
      <c r="B12" s="9"/>
      <c r="C12" s="12"/>
      <c r="D12" s="9"/>
      <c r="E12" s="9"/>
      <c r="F12" s="9"/>
      <c r="G12" s="9"/>
      <c r="H12" s="9"/>
      <c r="I12" s="110"/>
      <c r="J12" s="9"/>
      <c r="K12" s="9"/>
      <c r="L12" s="108"/>
      <c r="N12" s="2">
        <v>44447</v>
      </c>
      <c r="O12" s="9"/>
      <c r="P12" s="9"/>
      <c r="Q12" s="9"/>
      <c r="R12" s="9"/>
      <c r="S12" s="9"/>
      <c r="T12" s="9"/>
      <c r="U12" s="9"/>
      <c r="V12" s="9"/>
      <c r="W12" s="110"/>
      <c r="X12" s="9"/>
      <c r="Z12" s="2">
        <v>44447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L12" s="2">
        <v>44447</v>
      </c>
      <c r="AM12" s="9"/>
      <c r="AN12" s="9"/>
      <c r="AO12" s="9"/>
      <c r="AP12" s="9"/>
      <c r="AQ12" s="9"/>
      <c r="AR12" s="9"/>
      <c r="AS12" s="9"/>
      <c r="AT12" s="9"/>
      <c r="AU12" s="9"/>
      <c r="AV12" s="9"/>
      <c r="BA12" s="2">
        <v>44627</v>
      </c>
      <c r="BB12" s="13">
        <v>1004.09</v>
      </c>
      <c r="BC12" s="15">
        <v>5.74</v>
      </c>
      <c r="BD12" s="13">
        <v>996.55932500000006</v>
      </c>
      <c r="BE12" s="10">
        <v>5.35</v>
      </c>
      <c r="BF12" s="19">
        <f t="shared" si="4"/>
        <v>1001.9093250000001</v>
      </c>
      <c r="BG12" s="19"/>
      <c r="BH12" s="10">
        <v>4.34</v>
      </c>
      <c r="BI12" s="31">
        <f t="shared" si="0"/>
        <v>230.85468317972354</v>
      </c>
      <c r="BJ12" s="8">
        <f t="shared" si="1"/>
        <v>4.6170936635944706</v>
      </c>
      <c r="BL12" s="68">
        <v>44627</v>
      </c>
      <c r="BM12" s="24">
        <f t="shared" si="5"/>
        <v>7.5306749999999738</v>
      </c>
      <c r="BN12" s="1">
        <f t="shared" si="2"/>
        <v>0.39000000000000057</v>
      </c>
      <c r="BO12" s="24">
        <f t="shared" si="6"/>
        <v>7.9206749999999744</v>
      </c>
      <c r="BP12" s="10">
        <v>4.34</v>
      </c>
      <c r="BQ12" s="8">
        <f>BO12/BP12</f>
        <v>1.8250403225806393</v>
      </c>
      <c r="BS12" s="2">
        <v>44625</v>
      </c>
      <c r="BT12" s="1">
        <v>3335.16</v>
      </c>
      <c r="BU12" s="1"/>
      <c r="BV12" s="1">
        <f t="shared" si="7"/>
        <v>3335.16</v>
      </c>
      <c r="BW12" s="8">
        <v>4.38</v>
      </c>
      <c r="BX12" s="8">
        <f t="shared" si="8"/>
        <v>761.45205479452056</v>
      </c>
    </row>
    <row r="13" spans="1:76" x14ac:dyDescent="0.25">
      <c r="A13" s="2">
        <v>44448</v>
      </c>
      <c r="B13" s="9"/>
      <c r="C13" s="12"/>
      <c r="D13" s="9"/>
      <c r="E13" s="9"/>
      <c r="F13" s="9"/>
      <c r="G13" s="9"/>
      <c r="H13" s="9"/>
      <c r="I13" s="110"/>
      <c r="J13" s="9"/>
      <c r="K13" s="9"/>
      <c r="L13" s="108"/>
      <c r="N13" s="2">
        <v>44448</v>
      </c>
      <c r="O13" s="9"/>
      <c r="P13" s="9"/>
      <c r="Q13" s="9"/>
      <c r="R13" s="9"/>
      <c r="S13" s="9"/>
      <c r="T13" s="9"/>
      <c r="U13" s="9"/>
      <c r="V13" s="9"/>
      <c r="W13" s="110"/>
      <c r="X13" s="9"/>
      <c r="Z13" s="2">
        <v>44448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L13" s="2">
        <v>44448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BA13" s="2">
        <v>44628</v>
      </c>
      <c r="BB13" s="13">
        <v>667.01</v>
      </c>
      <c r="BC13" s="15">
        <v>159.49</v>
      </c>
      <c r="BD13" s="10">
        <v>662.01</v>
      </c>
      <c r="BE13" s="13">
        <v>148.63</v>
      </c>
      <c r="BF13" s="19">
        <f t="shared" si="4"/>
        <v>810.64</v>
      </c>
      <c r="BG13" s="19"/>
      <c r="BH13" s="10">
        <v>4.34</v>
      </c>
      <c r="BI13" s="31">
        <f t="shared" si="0"/>
        <v>186.78341013824885</v>
      </c>
      <c r="BJ13" s="8">
        <f t="shared" si="1"/>
        <v>3.7356682027649772</v>
      </c>
      <c r="BL13" s="68">
        <v>44628</v>
      </c>
      <c r="BM13" s="24">
        <f t="shared" si="5"/>
        <v>5</v>
      </c>
      <c r="BN13" s="1">
        <f t="shared" si="2"/>
        <v>10.860000000000014</v>
      </c>
      <c r="BO13" s="24">
        <f t="shared" si="6"/>
        <v>15.860000000000014</v>
      </c>
      <c r="BP13" s="10">
        <v>4.34</v>
      </c>
      <c r="BQ13" s="8">
        <f t="shared" si="3"/>
        <v>3.654377880184335</v>
      </c>
      <c r="BS13" s="2">
        <v>44626</v>
      </c>
      <c r="BT13" s="1">
        <v>2272.92</v>
      </c>
      <c r="BU13" s="1"/>
      <c r="BV13" s="1">
        <f t="shared" si="7"/>
        <v>2272.92</v>
      </c>
      <c r="BW13" s="8">
        <v>4.34</v>
      </c>
      <c r="BX13" s="8">
        <f t="shared" si="8"/>
        <v>523.71428571428578</v>
      </c>
    </row>
    <row r="14" spans="1:76" x14ac:dyDescent="0.25">
      <c r="A14" s="2">
        <v>44449</v>
      </c>
      <c r="B14" s="8">
        <f>42069786.56+961453270.41+809193378.26</f>
        <v>1812716435.23</v>
      </c>
      <c r="C14" s="2"/>
      <c r="D14" s="8">
        <v>1799121061.97</v>
      </c>
      <c r="E14" s="1"/>
      <c r="F14" s="8">
        <v>1799121061.97</v>
      </c>
      <c r="G14" s="8"/>
      <c r="H14" s="24">
        <f>F14</f>
        <v>1799121061.97</v>
      </c>
      <c r="I14" s="111">
        <v>4060000</v>
      </c>
      <c r="J14" s="30">
        <f>H14/I14</f>
        <v>443.13326649507388</v>
      </c>
      <c r="K14" s="30">
        <f>J14*2%</f>
        <v>8.8626653299014784</v>
      </c>
      <c r="L14" s="105"/>
      <c r="N14" s="2">
        <v>44449</v>
      </c>
      <c r="O14" s="8">
        <v>1073653108.73</v>
      </c>
      <c r="P14" s="1"/>
      <c r="Q14" s="8">
        <v>1065600710.41</v>
      </c>
      <c r="R14" s="1"/>
      <c r="S14" s="24">
        <f>Q14+R14</f>
        <v>1065600710.41</v>
      </c>
      <c r="T14" s="24"/>
      <c r="U14" s="24">
        <f>S14</f>
        <v>1065600710.41</v>
      </c>
      <c r="V14" s="29">
        <v>4060000</v>
      </c>
      <c r="W14" s="112">
        <f>U14/V14</f>
        <v>262.46322916502464</v>
      </c>
      <c r="X14" s="30">
        <f>W14*2%</f>
        <v>5.2492645833004934</v>
      </c>
      <c r="Z14" s="2">
        <v>44449</v>
      </c>
      <c r="AA14" s="21">
        <v>667314904.03999996</v>
      </c>
      <c r="AB14" s="21">
        <v>251978490.48000002</v>
      </c>
      <c r="AC14" s="13">
        <v>662310042.25970006</v>
      </c>
      <c r="AD14" s="13">
        <v>248198813.12279999</v>
      </c>
      <c r="AE14" s="19">
        <f>AC14+AD14</f>
        <v>910508855.38250005</v>
      </c>
      <c r="AF14" s="19"/>
      <c r="AG14" s="19">
        <f>AE14</f>
        <v>910508855.38250005</v>
      </c>
      <c r="AH14" s="29">
        <v>4060000</v>
      </c>
      <c r="AI14" s="31">
        <f>AG14/AH14</f>
        <v>224.26326487253695</v>
      </c>
      <c r="AJ14" s="31">
        <f>AI14*2%</f>
        <v>4.4852652974507388</v>
      </c>
      <c r="AL14" s="2">
        <v>44449</v>
      </c>
      <c r="AM14" s="21">
        <v>670070260</v>
      </c>
      <c r="AN14" s="5"/>
      <c r="AO14" s="8">
        <v>665044733.04999995</v>
      </c>
      <c r="AP14" s="1"/>
      <c r="AQ14" s="24">
        <f>AO14+AP14</f>
        <v>665044733.04999995</v>
      </c>
      <c r="AR14" s="24"/>
      <c r="AS14" s="24">
        <f>AQ14</f>
        <v>665044733.04999995</v>
      </c>
      <c r="AT14" s="8">
        <v>4060000</v>
      </c>
      <c r="AU14" s="30">
        <f>AS14/AT14</f>
        <v>163.80412144088669</v>
      </c>
      <c r="AV14" s="8">
        <f>AU14*2%</f>
        <v>3.2760824288177339</v>
      </c>
      <c r="BA14" s="2">
        <v>44629</v>
      </c>
      <c r="BB14" s="13">
        <v>1101.04</v>
      </c>
      <c r="BC14" s="15"/>
      <c r="BD14" s="10">
        <v>1092.78</v>
      </c>
      <c r="BE14" s="13"/>
      <c r="BF14" s="19">
        <f t="shared" si="4"/>
        <v>1092.78</v>
      </c>
      <c r="BG14" s="19"/>
      <c r="BH14" s="10">
        <v>4.34</v>
      </c>
      <c r="BI14" s="31">
        <f t="shared" si="0"/>
        <v>251.7926267281106</v>
      </c>
      <c r="BJ14" s="8">
        <f t="shared" si="1"/>
        <v>5.0358525345622125</v>
      </c>
      <c r="BL14" s="68">
        <v>44629</v>
      </c>
      <c r="BM14" s="24">
        <f t="shared" si="5"/>
        <v>8.2599999999999909</v>
      </c>
      <c r="BN14" s="1">
        <f t="shared" si="2"/>
        <v>0</v>
      </c>
      <c r="BO14" s="24">
        <f t="shared" si="6"/>
        <v>8.2599999999999909</v>
      </c>
      <c r="BP14" s="10">
        <v>4.34</v>
      </c>
      <c r="BQ14" s="8">
        <f t="shared" si="3"/>
        <v>1.9032258064516108</v>
      </c>
      <c r="BS14" s="2">
        <v>44627</v>
      </c>
      <c r="BT14" s="1">
        <v>1004.09</v>
      </c>
      <c r="BU14" s="1">
        <v>5.74</v>
      </c>
      <c r="BV14" s="1">
        <f t="shared" si="7"/>
        <v>1009.83</v>
      </c>
      <c r="BW14" s="1">
        <v>4.34</v>
      </c>
      <c r="BX14" s="8">
        <f t="shared" si="8"/>
        <v>232.67972350230417</v>
      </c>
    </row>
    <row r="15" spans="1:76" x14ac:dyDescent="0.25">
      <c r="A15" s="2">
        <v>44450</v>
      </c>
      <c r="B15" s="8">
        <f>974465848.02+1794054297.2+740684190.48</f>
        <v>3509204335.7000003</v>
      </c>
      <c r="C15" s="8">
        <v>22421897.920000002</v>
      </c>
      <c r="D15" s="8">
        <v>3482885303.1799998</v>
      </c>
      <c r="E15" s="8">
        <v>20894889.354758624</v>
      </c>
      <c r="F15" s="24">
        <f>D15+E15</f>
        <v>3503780192.5347586</v>
      </c>
      <c r="G15" s="8"/>
      <c r="H15" s="24">
        <f t="shared" ref="H15:H34" si="9">F15</f>
        <v>3503780192.5347586</v>
      </c>
      <c r="I15" s="111">
        <v>4060000</v>
      </c>
      <c r="J15" s="30">
        <f t="shared" ref="J15:J34" si="10">H15/I15</f>
        <v>863.00004742235433</v>
      </c>
      <c r="K15" s="30">
        <f t="shared" ref="K15:K34" si="11">J15*2%</f>
        <v>17.260000948447086</v>
      </c>
      <c r="L15" s="104"/>
      <c r="N15" s="2">
        <v>44450</v>
      </c>
      <c r="O15" s="8">
        <f>357585626.68+1938784906.19</f>
        <v>2296370532.8699999</v>
      </c>
      <c r="P15" s="8">
        <v>94922717.75999999</v>
      </c>
      <c r="Q15" s="8">
        <v>2279147753.8699999</v>
      </c>
      <c r="R15" s="8">
        <v>88458153.360827565</v>
      </c>
      <c r="S15" s="24">
        <f>Q15+R15</f>
        <v>2367605907.2308273</v>
      </c>
      <c r="T15" s="24"/>
      <c r="U15" s="24">
        <f t="shared" ref="U15:U34" si="12">S15</f>
        <v>2367605907.2308273</v>
      </c>
      <c r="V15" s="29">
        <v>4060000</v>
      </c>
      <c r="W15" s="112">
        <f t="shared" ref="W15:W34" si="13">U15/V15</f>
        <v>583.15416434256827</v>
      </c>
      <c r="X15" s="30">
        <f t="shared" ref="X15:X34" si="14">W15*2%</f>
        <v>11.663083286851366</v>
      </c>
      <c r="Z15" s="2">
        <v>44450</v>
      </c>
      <c r="AA15" s="21">
        <v>289952328.88</v>
      </c>
      <c r="AB15" s="21">
        <v>713321840.74000001</v>
      </c>
      <c r="AC15" s="8">
        <v>287777686.41339999</v>
      </c>
      <c r="AD15" s="8">
        <v>702622013.12890005</v>
      </c>
      <c r="AE15" s="19">
        <f>AC15+AD15</f>
        <v>990399699.54229999</v>
      </c>
      <c r="AF15" s="19"/>
      <c r="AG15" s="19">
        <f t="shared" ref="AG15:AG34" si="15">AE15</f>
        <v>990399699.54229999</v>
      </c>
      <c r="AH15" s="29">
        <v>4060000</v>
      </c>
      <c r="AI15" s="31">
        <f t="shared" ref="AI15:AI34" si="16">AG15/AH15</f>
        <v>243.94081269514777</v>
      </c>
      <c r="AJ15" s="31">
        <f t="shared" ref="AJ15:AJ34" si="17">AI15*2%</f>
        <v>4.8788162539029551</v>
      </c>
      <c r="AL15" s="2">
        <v>44450</v>
      </c>
      <c r="AM15" s="21">
        <v>1075425722.5</v>
      </c>
      <c r="AN15" s="5"/>
      <c r="AO15" s="8">
        <v>1067360029.58125</v>
      </c>
      <c r="AP15" s="1"/>
      <c r="AQ15" s="24">
        <f t="shared" ref="AQ15:AQ34" si="18">AO15+AP15</f>
        <v>1067360029.58125</v>
      </c>
      <c r="AR15" s="24"/>
      <c r="AS15" s="24">
        <f t="shared" ref="AS15:AS34" si="19">AQ15</f>
        <v>1067360029.58125</v>
      </c>
      <c r="AT15" s="8">
        <v>4060000</v>
      </c>
      <c r="AU15" s="30">
        <f t="shared" ref="AU15:AU34" si="20">AS15/AT15</f>
        <v>262.8965590101601</v>
      </c>
      <c r="AV15" s="8">
        <f t="shared" ref="AV15:AV34" si="21">AU15*2%</f>
        <v>5.2579311802032018</v>
      </c>
      <c r="BA15" s="2">
        <v>44630</v>
      </c>
      <c r="BB15" s="8">
        <v>1380.11</v>
      </c>
      <c r="BC15" s="16">
        <v>123.77</v>
      </c>
      <c r="BD15" s="8">
        <v>1369</v>
      </c>
      <c r="BE15" s="8">
        <v>115.34</v>
      </c>
      <c r="BF15" s="19">
        <f t="shared" si="4"/>
        <v>1484.34</v>
      </c>
      <c r="BG15" s="19"/>
      <c r="BH15" s="10">
        <v>4.2300000000000004</v>
      </c>
      <c r="BI15" s="31">
        <f t="shared" si="0"/>
        <v>350.90780141843965</v>
      </c>
      <c r="BJ15" s="8">
        <f t="shared" si="1"/>
        <v>7.0181560283687929</v>
      </c>
      <c r="BL15" s="68">
        <v>44630</v>
      </c>
      <c r="BM15" s="24">
        <f t="shared" si="5"/>
        <v>11.1099999999999</v>
      </c>
      <c r="BN15" s="1">
        <f t="shared" si="2"/>
        <v>8.4299999999999926</v>
      </c>
      <c r="BO15" s="24">
        <f t="shared" si="6"/>
        <v>19.539999999999893</v>
      </c>
      <c r="BP15" s="10">
        <v>4.2300000000000004</v>
      </c>
      <c r="BQ15" s="8">
        <f t="shared" si="3"/>
        <v>4.6193853427895721</v>
      </c>
      <c r="BS15" s="2">
        <v>44628</v>
      </c>
      <c r="BT15" s="1">
        <v>667.01</v>
      </c>
      <c r="BU15" s="1">
        <v>159.49</v>
      </c>
      <c r="BV15" s="1">
        <f t="shared" si="7"/>
        <v>826.5</v>
      </c>
      <c r="BW15" s="1">
        <v>4.34</v>
      </c>
      <c r="BX15" s="8">
        <f t="shared" si="8"/>
        <v>190.4377880184332</v>
      </c>
    </row>
    <row r="16" spans="1:76" x14ac:dyDescent="0.25">
      <c r="A16" s="2">
        <v>44451</v>
      </c>
      <c r="B16" s="8">
        <f>969765782.85+1407626545.73+1490683935.18</f>
        <v>3868076263.7600002</v>
      </c>
      <c r="C16" s="8">
        <v>10000000</v>
      </c>
      <c r="D16" s="8">
        <v>3839065691.7800002</v>
      </c>
      <c r="E16" s="8">
        <v>9318965.5172413792</v>
      </c>
      <c r="F16" s="24">
        <f>D16+E16</f>
        <v>3848384657.2972417</v>
      </c>
      <c r="G16" s="8"/>
      <c r="H16" s="24">
        <f t="shared" si="9"/>
        <v>3848384657.2972417</v>
      </c>
      <c r="I16" s="111">
        <v>4060000</v>
      </c>
      <c r="J16" s="30">
        <f t="shared" si="10"/>
        <v>947.87799440818765</v>
      </c>
      <c r="K16" s="30">
        <f t="shared" si="11"/>
        <v>18.957559888163754</v>
      </c>
      <c r="L16" s="104"/>
      <c r="N16" s="2">
        <v>44451</v>
      </c>
      <c r="O16" s="8">
        <f>956084998.4+463575252.92</f>
        <v>1419660251.3199999</v>
      </c>
      <c r="P16" s="1"/>
      <c r="Q16" s="8">
        <v>1409012799.4400001</v>
      </c>
      <c r="R16" s="1"/>
      <c r="S16" s="24">
        <f t="shared" ref="S16:S34" si="22">Q16+R16</f>
        <v>1409012799.4400001</v>
      </c>
      <c r="T16" s="24"/>
      <c r="U16" s="24">
        <f t="shared" si="12"/>
        <v>1409012799.4400001</v>
      </c>
      <c r="V16" s="29">
        <v>4060000</v>
      </c>
      <c r="W16" s="112">
        <f t="shared" si="13"/>
        <v>347.04748754679804</v>
      </c>
      <c r="X16" s="30">
        <f t="shared" si="14"/>
        <v>6.9409497509359612</v>
      </c>
      <c r="Z16" s="2">
        <v>44451</v>
      </c>
      <c r="AA16" s="21">
        <v>275018322.81999999</v>
      </c>
      <c r="AB16" s="21">
        <v>755380046.98000002</v>
      </c>
      <c r="AC16" s="8">
        <v>272955685.39885002</v>
      </c>
      <c r="AD16" s="8">
        <v>744049346.27530003</v>
      </c>
      <c r="AE16" s="19">
        <f t="shared" ref="AE16:AE34" si="23">AC16+AD16</f>
        <v>1017005031.67415</v>
      </c>
      <c r="AF16" s="19"/>
      <c r="AG16" s="19">
        <f t="shared" si="15"/>
        <v>1017005031.67415</v>
      </c>
      <c r="AH16" s="29">
        <v>4060000</v>
      </c>
      <c r="AI16" s="31">
        <f t="shared" si="16"/>
        <v>250.4938501660468</v>
      </c>
      <c r="AJ16" s="31">
        <f t="shared" si="17"/>
        <v>5.0098770033209359</v>
      </c>
      <c r="AL16" s="2">
        <v>44451</v>
      </c>
      <c r="AM16" s="21">
        <v>867145066.51999998</v>
      </c>
      <c r="AN16" s="5"/>
      <c r="AO16" s="8">
        <v>860641478.52109993</v>
      </c>
      <c r="AP16" s="1"/>
      <c r="AQ16" s="24">
        <f t="shared" si="18"/>
        <v>860641478.52109993</v>
      </c>
      <c r="AR16" s="24"/>
      <c r="AS16" s="24">
        <f t="shared" si="19"/>
        <v>860641478.52109993</v>
      </c>
      <c r="AT16" s="8">
        <v>4060000</v>
      </c>
      <c r="AU16" s="30">
        <f t="shared" si="20"/>
        <v>211.98065973426105</v>
      </c>
      <c r="AV16" s="8">
        <f t="shared" si="21"/>
        <v>4.2396131946852211</v>
      </c>
      <c r="BA16" s="2">
        <v>44631</v>
      </c>
      <c r="BB16" s="8">
        <v>1836.56</v>
      </c>
      <c r="BC16" s="8"/>
      <c r="BD16" s="8">
        <v>1822.79</v>
      </c>
      <c r="BE16" s="8"/>
      <c r="BF16" s="19">
        <f t="shared" si="4"/>
        <v>1822.79</v>
      </c>
      <c r="BG16" s="19"/>
      <c r="BH16" s="1">
        <v>4.34</v>
      </c>
      <c r="BI16" s="31">
        <f t="shared" si="0"/>
        <v>419.99769585253455</v>
      </c>
      <c r="BJ16" s="8">
        <f t="shared" si="1"/>
        <v>8.3999539170506914</v>
      </c>
      <c r="BL16" s="68">
        <v>44631</v>
      </c>
      <c r="BM16" s="24">
        <f t="shared" si="5"/>
        <v>13.769999999999982</v>
      </c>
      <c r="BN16" s="1">
        <f t="shared" si="2"/>
        <v>0</v>
      </c>
      <c r="BO16" s="24">
        <f t="shared" si="6"/>
        <v>13.769999999999982</v>
      </c>
      <c r="BP16" s="1">
        <v>4.34</v>
      </c>
      <c r="BQ16" s="8">
        <f t="shared" si="3"/>
        <v>3.1728110599078301</v>
      </c>
      <c r="BS16" s="2">
        <v>44629</v>
      </c>
      <c r="BT16" s="1">
        <v>1101.04</v>
      </c>
      <c r="BU16" s="1"/>
      <c r="BV16" s="1">
        <f t="shared" si="7"/>
        <v>1101.04</v>
      </c>
      <c r="BW16" s="1">
        <v>4.34</v>
      </c>
      <c r="BX16" s="8">
        <f t="shared" si="8"/>
        <v>253.69585253456222</v>
      </c>
    </row>
    <row r="17" spans="1:76" x14ac:dyDescent="0.25">
      <c r="A17" s="2">
        <v>44452</v>
      </c>
      <c r="B17" s="8">
        <f>1297728514.69+1154947763.08</f>
        <v>2452676277.77</v>
      </c>
      <c r="C17" s="2"/>
      <c r="D17" s="8">
        <v>2434281205.6900001</v>
      </c>
      <c r="E17" s="1"/>
      <c r="F17" s="24">
        <f t="shared" ref="F17:F34" si="24">D17+E17</f>
        <v>2434281205.6900001</v>
      </c>
      <c r="G17" s="8"/>
      <c r="H17" s="24">
        <f t="shared" si="9"/>
        <v>2434281205.6900001</v>
      </c>
      <c r="I17" s="111">
        <v>4060000</v>
      </c>
      <c r="J17" s="30">
        <f t="shared" si="10"/>
        <v>599.57665164778325</v>
      </c>
      <c r="K17" s="30">
        <f t="shared" si="11"/>
        <v>11.991533032955665</v>
      </c>
      <c r="L17" s="104"/>
      <c r="N17" s="2">
        <v>44452</v>
      </c>
      <c r="O17" s="8">
        <v>1644930031.04</v>
      </c>
      <c r="P17" s="1"/>
      <c r="Q17" s="8">
        <v>1632593055.8099999</v>
      </c>
      <c r="R17" s="1"/>
      <c r="S17" s="24">
        <f t="shared" si="22"/>
        <v>1632593055.8099999</v>
      </c>
      <c r="T17" s="24"/>
      <c r="U17" s="24">
        <f t="shared" si="12"/>
        <v>1632593055.8099999</v>
      </c>
      <c r="V17" s="29">
        <v>4060000</v>
      </c>
      <c r="W17" s="112">
        <f t="shared" si="13"/>
        <v>402.11651620935959</v>
      </c>
      <c r="X17" s="30">
        <f t="shared" si="14"/>
        <v>8.0423303241871924</v>
      </c>
      <c r="Z17" s="2">
        <v>44452</v>
      </c>
      <c r="AA17" s="21">
        <v>266031886</v>
      </c>
      <c r="AB17" s="21">
        <v>322684757.98000002</v>
      </c>
      <c r="AC17" s="8">
        <v>264036646.85500002</v>
      </c>
      <c r="AD17" s="8">
        <v>317844486.6103</v>
      </c>
      <c r="AE17" s="19">
        <f t="shared" si="23"/>
        <v>581881133.46530008</v>
      </c>
      <c r="AF17" s="19"/>
      <c r="AG17" s="19">
        <f t="shared" si="15"/>
        <v>581881133.46530008</v>
      </c>
      <c r="AH17" s="29">
        <v>4060000</v>
      </c>
      <c r="AI17" s="31">
        <f t="shared" si="16"/>
        <v>143.32047622298032</v>
      </c>
      <c r="AJ17" s="31">
        <f t="shared" si="17"/>
        <v>2.8664095244596064</v>
      </c>
      <c r="AL17" s="2">
        <v>44452</v>
      </c>
      <c r="AM17" s="21">
        <v>860909710.92999995</v>
      </c>
      <c r="AN17" s="21">
        <v>40993202.700000003</v>
      </c>
      <c r="AO17" s="8">
        <v>854452888.09802496</v>
      </c>
      <c r="AP17" s="8">
        <v>38201424.240258619</v>
      </c>
      <c r="AQ17" s="24">
        <f t="shared" si="18"/>
        <v>892654312.33828354</v>
      </c>
      <c r="AR17" s="24"/>
      <c r="AS17" s="24">
        <f t="shared" si="19"/>
        <v>892654312.33828354</v>
      </c>
      <c r="AT17" s="8">
        <v>4060000</v>
      </c>
      <c r="AU17" s="30">
        <f t="shared" si="20"/>
        <v>219.86559417199101</v>
      </c>
      <c r="AV17" s="8">
        <f t="shared" si="21"/>
        <v>4.3973118834398202</v>
      </c>
      <c r="BA17" s="2">
        <v>44632</v>
      </c>
      <c r="BB17" s="8">
        <v>1795.06</v>
      </c>
      <c r="BC17" s="8">
        <v>45.94</v>
      </c>
      <c r="BD17" s="8">
        <v>1781.6</v>
      </c>
      <c r="BE17" s="8">
        <v>42.81</v>
      </c>
      <c r="BF17" s="19">
        <f t="shared" si="4"/>
        <v>1824.4099999999999</v>
      </c>
      <c r="BG17" s="19"/>
      <c r="BH17" s="1">
        <v>4.2300000000000004</v>
      </c>
      <c r="BI17" s="31">
        <f t="shared" si="0"/>
        <v>431.30260047281314</v>
      </c>
      <c r="BJ17" s="8">
        <f t="shared" si="1"/>
        <v>8.6260520094562629</v>
      </c>
      <c r="BL17" s="68">
        <v>44632</v>
      </c>
      <c r="BM17" s="24">
        <f t="shared" si="5"/>
        <v>13.460000000000036</v>
      </c>
      <c r="BN17" s="1">
        <f t="shared" si="2"/>
        <v>3.1299999999999955</v>
      </c>
      <c r="BO17" s="24">
        <f t="shared" si="6"/>
        <v>16.590000000000032</v>
      </c>
      <c r="BP17" s="1">
        <v>4.2300000000000004</v>
      </c>
      <c r="BQ17" s="8">
        <f t="shared" si="3"/>
        <v>3.9219858156028442</v>
      </c>
      <c r="BS17" s="2">
        <v>44630</v>
      </c>
      <c r="BT17" s="1">
        <v>1380.11</v>
      </c>
      <c r="BU17" s="1">
        <v>123.77</v>
      </c>
      <c r="BV17" s="1">
        <f t="shared" si="7"/>
        <v>1503.8799999999999</v>
      </c>
      <c r="BW17" s="1">
        <v>4.2300000000000004</v>
      </c>
      <c r="BX17" s="8">
        <f t="shared" si="8"/>
        <v>355.52718676122925</v>
      </c>
    </row>
    <row r="18" spans="1:76" x14ac:dyDescent="0.25">
      <c r="A18" s="2">
        <v>44453</v>
      </c>
      <c r="B18" s="8">
        <f>1242795830.64+848616614.77</f>
        <v>2091412445.4100001</v>
      </c>
      <c r="C18" s="2"/>
      <c r="D18" s="8">
        <v>2075726852.0699999</v>
      </c>
      <c r="E18" s="1"/>
      <c r="F18" s="24">
        <f t="shared" si="24"/>
        <v>2075726852.0699999</v>
      </c>
      <c r="G18" s="8"/>
      <c r="H18" s="24">
        <f t="shared" si="9"/>
        <v>2075726852.0699999</v>
      </c>
      <c r="I18" s="111">
        <v>4060000</v>
      </c>
      <c r="J18" s="30">
        <f t="shared" si="10"/>
        <v>511.2627714458128</v>
      </c>
      <c r="K18" s="30">
        <f t="shared" si="11"/>
        <v>10.225255428916256</v>
      </c>
      <c r="L18" s="104"/>
      <c r="N18" s="2">
        <v>44453</v>
      </c>
      <c r="O18" s="8">
        <f>510727115.39+940200091.08</f>
        <v>1450927206.47</v>
      </c>
      <c r="P18" s="1"/>
      <c r="Q18" s="8">
        <f>506896662.02+933148590.4</f>
        <v>1440045252.4200001</v>
      </c>
      <c r="R18" s="1"/>
      <c r="S18" s="24">
        <f t="shared" si="22"/>
        <v>1440045252.4200001</v>
      </c>
      <c r="T18" s="24"/>
      <c r="U18" s="24">
        <f t="shared" si="12"/>
        <v>1440045252.4200001</v>
      </c>
      <c r="V18" s="29">
        <v>4060000</v>
      </c>
      <c r="W18" s="112">
        <f t="shared" si="13"/>
        <v>354.69094887192119</v>
      </c>
      <c r="X18" s="30">
        <f t="shared" si="14"/>
        <v>7.0938189774384242</v>
      </c>
      <c r="Z18" s="2">
        <v>44453</v>
      </c>
      <c r="AA18" s="21">
        <v>291643460.80000001</v>
      </c>
      <c r="AB18" s="21">
        <v>343113491.70000005</v>
      </c>
      <c r="AC18" s="8">
        <v>289456134.84400004</v>
      </c>
      <c r="AD18" s="8">
        <v>337966789.32450002</v>
      </c>
      <c r="AE18" s="19">
        <f t="shared" si="23"/>
        <v>627422924.16850007</v>
      </c>
      <c r="AF18" s="19"/>
      <c r="AG18" s="19">
        <f t="shared" si="15"/>
        <v>627422924.16850007</v>
      </c>
      <c r="AH18" s="29">
        <v>4060000</v>
      </c>
      <c r="AI18" s="31">
        <f t="shared" si="16"/>
        <v>154.53766605135471</v>
      </c>
      <c r="AJ18" s="31">
        <f>AI18*2%</f>
        <v>3.0907533210270941</v>
      </c>
      <c r="AL18" s="2">
        <v>44453</v>
      </c>
      <c r="AM18" s="21">
        <v>968985217.23000002</v>
      </c>
      <c r="AN18" s="21"/>
      <c r="AO18" s="8">
        <v>961717828.100775</v>
      </c>
      <c r="AP18" s="8"/>
      <c r="AQ18" s="24">
        <f t="shared" si="18"/>
        <v>961717828.100775</v>
      </c>
      <c r="AR18" s="24"/>
      <c r="AS18" s="24">
        <f t="shared" si="19"/>
        <v>961717828.100775</v>
      </c>
      <c r="AT18" s="29">
        <v>4060000</v>
      </c>
      <c r="AU18" s="30">
        <f t="shared" si="20"/>
        <v>236.87631234009237</v>
      </c>
      <c r="AV18" s="8">
        <f t="shared" si="21"/>
        <v>4.7375262468018473</v>
      </c>
      <c r="BA18" s="2">
        <v>44633</v>
      </c>
      <c r="BB18" s="8">
        <v>1979.28</v>
      </c>
      <c r="BC18" s="16">
        <v>245.05</v>
      </c>
      <c r="BD18" s="8">
        <v>1964.44</v>
      </c>
      <c r="BE18" s="1">
        <v>228.36</v>
      </c>
      <c r="BF18" s="19">
        <f t="shared" si="4"/>
        <v>2192.8000000000002</v>
      </c>
      <c r="BG18" s="19"/>
      <c r="BH18" s="1">
        <v>4.2300000000000004</v>
      </c>
      <c r="BI18" s="31">
        <f t="shared" si="0"/>
        <v>518.39243498817962</v>
      </c>
      <c r="BJ18" s="8">
        <f t="shared" si="1"/>
        <v>10.367848699763593</v>
      </c>
      <c r="BL18" s="68">
        <v>44633</v>
      </c>
      <c r="BM18" s="24">
        <f t="shared" si="5"/>
        <v>14.839999999999918</v>
      </c>
      <c r="BN18" s="1">
        <f t="shared" si="2"/>
        <v>16.689999999999998</v>
      </c>
      <c r="BO18" s="24">
        <f t="shared" si="6"/>
        <v>31.529999999999916</v>
      </c>
      <c r="BP18" s="1">
        <v>4.2300000000000004</v>
      </c>
      <c r="BQ18" s="8">
        <f t="shared" si="3"/>
        <v>7.4539007092198375</v>
      </c>
      <c r="BS18" s="2">
        <v>44631</v>
      </c>
      <c r="BT18" s="1">
        <v>1836.56</v>
      </c>
      <c r="BU18" s="1"/>
      <c r="BV18" s="1">
        <f t="shared" si="7"/>
        <v>1836.56</v>
      </c>
      <c r="BW18" s="1">
        <v>4.34</v>
      </c>
      <c r="BX18" s="8">
        <f t="shared" si="8"/>
        <v>423.17050691244242</v>
      </c>
    </row>
    <row r="19" spans="1:76" x14ac:dyDescent="0.25">
      <c r="A19" s="2">
        <v>44454</v>
      </c>
      <c r="B19" s="8">
        <f>903738012.96+988031310.88</f>
        <v>1891769323.8400002</v>
      </c>
      <c r="C19" s="8">
        <v>2000000</v>
      </c>
      <c r="D19" s="8">
        <f>896959977.86+980621076.05</f>
        <v>1877581053.9099998</v>
      </c>
      <c r="E19" s="8">
        <v>1863793.1034482759</v>
      </c>
      <c r="F19" s="24">
        <f t="shared" si="24"/>
        <v>1879444847.0134482</v>
      </c>
      <c r="G19" s="8"/>
      <c r="H19" s="24">
        <f t="shared" si="9"/>
        <v>1879444847.0134482</v>
      </c>
      <c r="I19" s="111">
        <v>4060000</v>
      </c>
      <c r="J19" s="30">
        <f t="shared" si="10"/>
        <v>462.91745000331235</v>
      </c>
      <c r="K19" s="30">
        <f t="shared" si="11"/>
        <v>9.2583490000662465</v>
      </c>
      <c r="L19" s="104"/>
      <c r="N19" s="2">
        <v>44454</v>
      </c>
      <c r="O19" s="8">
        <f>909563010.01+990462036.7</f>
        <v>1900025046.71</v>
      </c>
      <c r="P19" s="1"/>
      <c r="Q19" s="8">
        <f>902741287.43+983033571.42</f>
        <v>1885774858.8499999</v>
      </c>
      <c r="R19" s="1"/>
      <c r="S19" s="24">
        <f t="shared" si="22"/>
        <v>1885774858.8499999</v>
      </c>
      <c r="T19" s="24"/>
      <c r="U19" s="24">
        <f t="shared" si="12"/>
        <v>1885774858.8499999</v>
      </c>
      <c r="V19" s="29">
        <v>4060000</v>
      </c>
      <c r="W19" s="112">
        <f t="shared" si="13"/>
        <v>464.4765662192118</v>
      </c>
      <c r="X19" s="30">
        <f t="shared" si="14"/>
        <v>9.289531324384237</v>
      </c>
      <c r="Z19" s="2">
        <v>44454</v>
      </c>
      <c r="AA19" s="21">
        <v>160382599.19999999</v>
      </c>
      <c r="AB19" s="21">
        <v>208060746.89999998</v>
      </c>
      <c r="AC19" s="8">
        <v>159179729.706</v>
      </c>
      <c r="AD19" s="8">
        <v>204939835.6965</v>
      </c>
      <c r="AE19" s="19">
        <f t="shared" si="23"/>
        <v>364119565.40250003</v>
      </c>
      <c r="AF19" s="19"/>
      <c r="AG19" s="19">
        <f t="shared" si="15"/>
        <v>364119565.40250003</v>
      </c>
      <c r="AH19" s="29">
        <v>4060000</v>
      </c>
      <c r="AI19" s="31">
        <f t="shared" si="16"/>
        <v>89.684622020320205</v>
      </c>
      <c r="AJ19" s="31">
        <f t="shared" si="17"/>
        <v>1.7936924404064041</v>
      </c>
      <c r="AL19" s="2">
        <v>44454</v>
      </c>
      <c r="AM19" s="21">
        <v>1202234107.02</v>
      </c>
      <c r="AN19" s="5"/>
      <c r="AO19" s="8">
        <v>1193217351.21735</v>
      </c>
      <c r="AP19" s="1"/>
      <c r="AQ19" s="24">
        <f t="shared" si="18"/>
        <v>1193217351.21735</v>
      </c>
      <c r="AR19" s="24"/>
      <c r="AS19" s="24">
        <f t="shared" si="19"/>
        <v>1193217351.21735</v>
      </c>
      <c r="AT19" s="29">
        <v>4060000</v>
      </c>
      <c r="AU19" s="30">
        <f t="shared" si="20"/>
        <v>293.89589931461825</v>
      </c>
      <c r="AV19" s="8">
        <f t="shared" si="21"/>
        <v>5.8779179862923652</v>
      </c>
      <c r="BA19" s="2">
        <v>44634</v>
      </c>
      <c r="BB19" s="8">
        <v>2098.4499999999998</v>
      </c>
      <c r="BC19" s="16"/>
      <c r="BD19" s="8">
        <v>2082.71</v>
      </c>
      <c r="BE19" s="8"/>
      <c r="BF19" s="19">
        <f t="shared" si="4"/>
        <v>2082.71</v>
      </c>
      <c r="BG19" s="19"/>
      <c r="BH19" s="1">
        <v>4.2300000000000004</v>
      </c>
      <c r="BI19" s="31">
        <f t="shared" si="0"/>
        <v>492.36643026004725</v>
      </c>
      <c r="BJ19" s="8">
        <f t="shared" si="1"/>
        <v>9.8473286052009446</v>
      </c>
      <c r="BL19" s="68">
        <v>44634</v>
      </c>
      <c r="BM19" s="24">
        <f t="shared" si="5"/>
        <v>15.739999999999782</v>
      </c>
      <c r="BN19" s="1">
        <f t="shared" si="2"/>
        <v>0</v>
      </c>
      <c r="BO19" s="24">
        <f t="shared" si="6"/>
        <v>15.739999999999782</v>
      </c>
      <c r="BP19" s="1">
        <v>4.2300000000000004</v>
      </c>
      <c r="BQ19" s="8">
        <f t="shared" si="3"/>
        <v>3.7210401891252434</v>
      </c>
      <c r="BS19" s="2">
        <v>44632</v>
      </c>
      <c r="BT19" s="1">
        <v>1795.06</v>
      </c>
      <c r="BU19" s="1">
        <v>45.94</v>
      </c>
      <c r="BV19" s="1">
        <f t="shared" si="7"/>
        <v>1841</v>
      </c>
      <c r="BW19" s="1">
        <v>4.2300000000000004</v>
      </c>
      <c r="BX19" s="8">
        <f t="shared" si="8"/>
        <v>435.22458628841605</v>
      </c>
    </row>
    <row r="20" spans="1:76" x14ac:dyDescent="0.25">
      <c r="A20" s="2">
        <v>44455</v>
      </c>
      <c r="B20" s="8">
        <f>494666265.3+484842532.78+1389394885.49</f>
        <v>2368903683.5699997</v>
      </c>
      <c r="C20" s="2"/>
      <c r="D20" s="8">
        <f>1378974423.85+481206213.78+490956268.31</f>
        <v>2351136905.9400001</v>
      </c>
      <c r="E20" s="1"/>
      <c r="F20" s="24">
        <f>D20+E20</f>
        <v>2351136905.9400001</v>
      </c>
      <c r="G20" s="8"/>
      <c r="H20" s="24">
        <f t="shared" si="9"/>
        <v>2351136905.9400001</v>
      </c>
      <c r="I20" s="111">
        <v>4060000</v>
      </c>
      <c r="J20" s="30">
        <f t="shared" si="10"/>
        <v>579.09776008374388</v>
      </c>
      <c r="K20" s="30">
        <f t="shared" si="11"/>
        <v>11.581955201674878</v>
      </c>
      <c r="L20" s="104"/>
      <c r="N20" s="2">
        <v>44455</v>
      </c>
      <c r="O20" s="8">
        <f>864073746+806538809.1</f>
        <v>1670612555.0999999</v>
      </c>
      <c r="P20" s="1"/>
      <c r="Q20" s="8">
        <f>857593192.91+800489768.03</f>
        <v>1658082960.9400001</v>
      </c>
      <c r="R20" s="1"/>
      <c r="S20" s="24">
        <f t="shared" si="22"/>
        <v>1658082960.9400001</v>
      </c>
      <c r="T20" s="24"/>
      <c r="U20" s="24">
        <f t="shared" si="12"/>
        <v>1658082960.9400001</v>
      </c>
      <c r="V20" s="29">
        <v>4060000</v>
      </c>
      <c r="W20" s="112">
        <f t="shared" si="13"/>
        <v>408.39481796551723</v>
      </c>
      <c r="X20" s="30">
        <f t="shared" si="14"/>
        <v>8.167896359310344</v>
      </c>
      <c r="Z20" s="2">
        <v>44455</v>
      </c>
      <c r="AA20" s="21">
        <v>97783755</v>
      </c>
      <c r="AB20" s="21">
        <v>154053288.59999999</v>
      </c>
      <c r="AC20" s="8">
        <v>97050376.837500006</v>
      </c>
      <c r="AD20" s="8">
        <v>151742489.271</v>
      </c>
      <c r="AE20" s="19">
        <f t="shared" si="23"/>
        <v>248792866.1085</v>
      </c>
      <c r="AF20" s="19"/>
      <c r="AG20" s="19">
        <f t="shared" si="15"/>
        <v>248792866.1085</v>
      </c>
      <c r="AH20" s="29">
        <v>4060000</v>
      </c>
      <c r="AI20" s="31">
        <f t="shared" si="16"/>
        <v>61.279031061206901</v>
      </c>
      <c r="AJ20" s="31">
        <f t="shared" si="17"/>
        <v>1.225580621224138</v>
      </c>
      <c r="AL20" s="2">
        <v>44455</v>
      </c>
      <c r="AM20" s="5"/>
      <c r="AN20" s="5"/>
      <c r="AO20" s="1"/>
      <c r="AP20" s="1"/>
      <c r="AQ20" s="24">
        <f t="shared" si="18"/>
        <v>0</v>
      </c>
      <c r="AR20" s="24"/>
      <c r="AS20" s="24">
        <f t="shared" si="19"/>
        <v>0</v>
      </c>
      <c r="AT20" s="29">
        <v>4060000</v>
      </c>
      <c r="AU20" s="30">
        <f t="shared" si="20"/>
        <v>0</v>
      </c>
      <c r="AV20" s="8">
        <f t="shared" si="21"/>
        <v>0</v>
      </c>
      <c r="BA20" s="2">
        <v>44635</v>
      </c>
      <c r="BB20" s="8">
        <v>1675.81</v>
      </c>
      <c r="BC20" s="8"/>
      <c r="BD20" s="8">
        <v>1663.24</v>
      </c>
      <c r="BE20" s="8"/>
      <c r="BF20" s="19">
        <f t="shared" si="4"/>
        <v>1663.24</v>
      </c>
      <c r="BG20" s="19"/>
      <c r="BH20" s="1">
        <v>4.2300000000000004</v>
      </c>
      <c r="BI20" s="31">
        <f t="shared" si="0"/>
        <v>393.20094562647751</v>
      </c>
      <c r="BJ20" s="8">
        <f t="shared" si="1"/>
        <v>7.8640189125295503</v>
      </c>
      <c r="BL20" s="68">
        <v>44635</v>
      </c>
      <c r="BM20" s="24">
        <f t="shared" si="5"/>
        <v>12.569999999999936</v>
      </c>
      <c r="BN20" s="1">
        <f t="shared" si="2"/>
        <v>0</v>
      </c>
      <c r="BO20" s="24">
        <f t="shared" si="6"/>
        <v>12.569999999999936</v>
      </c>
      <c r="BP20" s="1">
        <v>4.2300000000000004</v>
      </c>
      <c r="BQ20" s="8">
        <f t="shared" si="3"/>
        <v>2.9716312056737437</v>
      </c>
      <c r="BS20" s="2">
        <v>44633</v>
      </c>
      <c r="BT20" s="1">
        <v>1979.28</v>
      </c>
      <c r="BU20" s="1">
        <v>245.05</v>
      </c>
      <c r="BV20" s="1">
        <f t="shared" si="7"/>
        <v>2224.33</v>
      </c>
      <c r="BW20" s="1">
        <v>4.2300000000000004</v>
      </c>
      <c r="BX20" s="8">
        <f t="shared" si="8"/>
        <v>525.84633569739947</v>
      </c>
    </row>
    <row r="21" spans="1:76" x14ac:dyDescent="0.25">
      <c r="A21" s="2">
        <v>44456</v>
      </c>
      <c r="B21" s="8">
        <f>526618572.81+1063287171.9+836896041.8</f>
        <v>2426801786.5100002</v>
      </c>
      <c r="C21" s="2"/>
      <c r="D21" s="8">
        <f>830619321.49+1055312518.11+522668933.51</f>
        <v>2408600773.1099997</v>
      </c>
      <c r="E21" s="1"/>
      <c r="F21" s="24">
        <f t="shared" si="24"/>
        <v>2408600773.1099997</v>
      </c>
      <c r="G21" s="8"/>
      <c r="H21" s="24">
        <f t="shared" si="9"/>
        <v>2408600773.1099997</v>
      </c>
      <c r="I21" s="111">
        <v>4060000</v>
      </c>
      <c r="J21" s="30">
        <f t="shared" si="10"/>
        <v>593.25142194827583</v>
      </c>
      <c r="K21" s="30">
        <f t="shared" si="11"/>
        <v>11.865028438965517</v>
      </c>
      <c r="L21" s="104"/>
      <c r="N21" s="2">
        <v>44456</v>
      </c>
      <c r="O21" s="8">
        <f>465613321.04+962449436.5</f>
        <v>1428062757.54</v>
      </c>
      <c r="P21" s="1"/>
      <c r="Q21" s="8">
        <f>955231065.73+462121221.13</f>
        <v>1417352286.8600001</v>
      </c>
      <c r="R21" s="1"/>
      <c r="S21" s="24">
        <f t="shared" si="22"/>
        <v>1417352286.8600001</v>
      </c>
      <c r="T21" s="24"/>
      <c r="U21" s="24">
        <f t="shared" si="12"/>
        <v>1417352286.8600001</v>
      </c>
      <c r="V21" s="29">
        <v>4060000</v>
      </c>
      <c r="W21" s="112">
        <f t="shared" si="13"/>
        <v>349.10154848768474</v>
      </c>
      <c r="X21" s="30">
        <f t="shared" si="14"/>
        <v>6.9820309697536951</v>
      </c>
      <c r="Z21" s="2">
        <v>44456</v>
      </c>
      <c r="AA21" s="21">
        <v>1624000</v>
      </c>
      <c r="AB21" s="21">
        <v>100371321</v>
      </c>
      <c r="AC21" s="8">
        <v>1611820</v>
      </c>
      <c r="AD21" s="8">
        <v>98865751.185000002</v>
      </c>
      <c r="AE21" s="19">
        <f t="shared" si="23"/>
        <v>100477571.185</v>
      </c>
      <c r="AF21" s="19"/>
      <c r="AG21" s="19">
        <f t="shared" si="15"/>
        <v>100477571.185</v>
      </c>
      <c r="AH21" s="29">
        <v>4060000</v>
      </c>
      <c r="AI21" s="31">
        <f t="shared" si="16"/>
        <v>24.748170242610836</v>
      </c>
      <c r="AJ21" s="31">
        <f t="shared" si="17"/>
        <v>0.49496340485221674</v>
      </c>
      <c r="AL21" s="2">
        <v>44456</v>
      </c>
      <c r="AM21" s="21">
        <v>1130387895.0799999</v>
      </c>
      <c r="AN21" s="5"/>
      <c r="AO21" s="8">
        <v>1121909985.8669</v>
      </c>
      <c r="AP21" s="1"/>
      <c r="AQ21" s="24">
        <f t="shared" si="18"/>
        <v>1121909985.8669</v>
      </c>
      <c r="AR21" s="24"/>
      <c r="AS21" s="24">
        <f t="shared" si="19"/>
        <v>1121909985.8669</v>
      </c>
      <c r="AT21" s="29">
        <v>4060000</v>
      </c>
      <c r="AU21" s="30">
        <f t="shared" si="20"/>
        <v>276.33250883421181</v>
      </c>
      <c r="AV21" s="8">
        <f t="shared" si="21"/>
        <v>5.5266501766842362</v>
      </c>
      <c r="BA21" s="2">
        <v>44636</v>
      </c>
      <c r="BB21" s="8">
        <v>2105.34</v>
      </c>
      <c r="BC21" s="18"/>
      <c r="BD21" s="8">
        <v>2089.5500000000002</v>
      </c>
      <c r="BE21" s="8"/>
      <c r="BF21" s="19">
        <f t="shared" si="4"/>
        <v>2089.5500000000002</v>
      </c>
      <c r="BG21" s="19"/>
      <c r="BH21" s="1">
        <v>4.28</v>
      </c>
      <c r="BI21" s="31">
        <f t="shared" si="0"/>
        <v>488.21261682242994</v>
      </c>
      <c r="BJ21" s="8">
        <f t="shared" si="1"/>
        <v>9.7642523364485996</v>
      </c>
      <c r="BL21" s="68">
        <v>44636</v>
      </c>
      <c r="BM21" s="24">
        <f t="shared" si="5"/>
        <v>15.789999999999964</v>
      </c>
      <c r="BN21" s="1">
        <f t="shared" si="2"/>
        <v>0</v>
      </c>
      <c r="BO21" s="24">
        <f t="shared" si="6"/>
        <v>15.789999999999964</v>
      </c>
      <c r="BP21" s="1">
        <v>4.28</v>
      </c>
      <c r="BQ21" s="8">
        <f t="shared" si="3"/>
        <v>3.6892523364485896</v>
      </c>
      <c r="BS21" s="2">
        <v>44634</v>
      </c>
      <c r="BT21" s="1">
        <v>2098.4499999999998</v>
      </c>
      <c r="BU21" s="1"/>
      <c r="BV21" s="1">
        <f t="shared" si="7"/>
        <v>2098.4499999999998</v>
      </c>
      <c r="BW21" s="1">
        <v>4.2300000000000004</v>
      </c>
      <c r="BX21" s="8">
        <f t="shared" si="8"/>
        <v>496.08747044917249</v>
      </c>
    </row>
    <row r="22" spans="1:76" x14ac:dyDescent="0.25">
      <c r="A22" s="2">
        <v>44457</v>
      </c>
      <c r="B22" s="8">
        <f>1315417469.7+1700940814.02</f>
        <v>3016358283.7200003</v>
      </c>
      <c r="C22" s="8">
        <v>53648068</v>
      </c>
      <c r="D22" s="8">
        <f>1305551838.68+1688183757.91</f>
        <v>2993735596.5900002</v>
      </c>
      <c r="E22" s="8">
        <v>49994449.575862065</v>
      </c>
      <c r="F22" s="24">
        <f t="shared" si="24"/>
        <v>3043730046.1658621</v>
      </c>
      <c r="G22" s="8"/>
      <c r="H22" s="24">
        <f t="shared" si="9"/>
        <v>3043730046.1658621</v>
      </c>
      <c r="I22" s="111">
        <v>4060000</v>
      </c>
      <c r="J22" s="30">
        <f t="shared" si="10"/>
        <v>749.68720348912859</v>
      </c>
      <c r="K22" s="30">
        <f t="shared" si="11"/>
        <v>14.993744069782572</v>
      </c>
      <c r="L22" s="104"/>
      <c r="N22" s="2">
        <v>44457</v>
      </c>
      <c r="O22" s="8">
        <f>989117096.4+377037246.8+959955260.9</f>
        <v>2326109604.0999999</v>
      </c>
      <c r="P22" s="8">
        <v>482000</v>
      </c>
      <c r="Q22" s="8">
        <f>981698718.18+374209467.45+952755596.44</f>
        <v>2308663782.0699997</v>
      </c>
      <c r="R22" s="8">
        <v>449174.13793103449</v>
      </c>
      <c r="S22" s="24">
        <f t="shared" si="22"/>
        <v>2309112956.2079306</v>
      </c>
      <c r="T22" s="24"/>
      <c r="U22" s="24">
        <f t="shared" si="12"/>
        <v>2309112956.2079306</v>
      </c>
      <c r="V22" s="29">
        <v>4060000</v>
      </c>
      <c r="W22" s="112">
        <f t="shared" si="13"/>
        <v>568.74703354875135</v>
      </c>
      <c r="X22" s="30">
        <f t="shared" si="14"/>
        <v>11.374940670975027</v>
      </c>
      <c r="Z22" s="2">
        <v>44457</v>
      </c>
      <c r="AA22" s="21">
        <v>21387144</v>
      </c>
      <c r="AB22" s="21">
        <v>100568351.8</v>
      </c>
      <c r="AC22" s="8">
        <v>21226740.420000002</v>
      </c>
      <c r="AD22" s="8">
        <v>99059826.522999987</v>
      </c>
      <c r="AE22" s="19">
        <f t="shared" si="23"/>
        <v>120286566.94299999</v>
      </c>
      <c r="AF22" s="19"/>
      <c r="AG22" s="19">
        <f t="shared" si="15"/>
        <v>120286566.94299999</v>
      </c>
      <c r="AH22" s="29">
        <v>4060000</v>
      </c>
      <c r="AI22" s="31">
        <f t="shared" si="16"/>
        <v>29.627233237192115</v>
      </c>
      <c r="AJ22" s="31">
        <f t="shared" si="17"/>
        <v>0.59254466474384226</v>
      </c>
      <c r="AL22" s="2">
        <v>44457</v>
      </c>
      <c r="AM22" s="21">
        <v>694552772.46000004</v>
      </c>
      <c r="AN22" s="21">
        <v>11015754.4</v>
      </c>
      <c r="AO22" s="8">
        <v>689343626.66999996</v>
      </c>
      <c r="AP22" s="8">
        <v>10265543.539999999</v>
      </c>
      <c r="AQ22" s="24">
        <f t="shared" si="18"/>
        <v>699609170.20999992</v>
      </c>
      <c r="AR22" s="24"/>
      <c r="AS22" s="24">
        <f t="shared" si="19"/>
        <v>699609170.20999992</v>
      </c>
      <c r="AT22" s="29">
        <v>4060000</v>
      </c>
      <c r="AU22" s="30">
        <f t="shared" si="20"/>
        <v>172.31752960837437</v>
      </c>
      <c r="AV22" s="8">
        <f t="shared" si="21"/>
        <v>3.4463505921674873</v>
      </c>
      <c r="BA22" s="2">
        <v>44637</v>
      </c>
      <c r="BB22" s="8">
        <v>1166.3499999999999</v>
      </c>
      <c r="BC22" s="8">
        <v>8.64</v>
      </c>
      <c r="BD22" s="8">
        <v>1157.5999999999999</v>
      </c>
      <c r="BE22" s="8">
        <v>8.0500000000000007</v>
      </c>
      <c r="BF22" s="19">
        <f t="shared" si="4"/>
        <v>1165.6499999999999</v>
      </c>
      <c r="BG22" s="19"/>
      <c r="BH22" s="1">
        <v>4.3</v>
      </c>
      <c r="BI22" s="31">
        <f t="shared" si="0"/>
        <v>271.08139534883719</v>
      </c>
      <c r="BJ22" s="8">
        <f t="shared" si="1"/>
        <v>5.4216279069767443</v>
      </c>
      <c r="BL22" s="68">
        <v>44637</v>
      </c>
      <c r="BM22" s="24">
        <f t="shared" si="5"/>
        <v>8.75</v>
      </c>
      <c r="BN22" s="1">
        <f t="shared" si="2"/>
        <v>0.58999999999999986</v>
      </c>
      <c r="BO22" s="24">
        <f t="shared" si="6"/>
        <v>9.34</v>
      </c>
      <c r="BP22" s="1">
        <v>4.3</v>
      </c>
      <c r="BQ22" s="8">
        <f t="shared" si="3"/>
        <v>2.172093023255814</v>
      </c>
      <c r="BS22" s="2">
        <v>44635</v>
      </c>
      <c r="BT22" s="1">
        <v>1675.81</v>
      </c>
      <c r="BU22" s="1"/>
      <c r="BV22" s="1">
        <f t="shared" si="7"/>
        <v>1675.81</v>
      </c>
      <c r="BW22" s="1">
        <v>4.2300000000000004</v>
      </c>
      <c r="BX22" s="8">
        <f t="shared" si="8"/>
        <v>396.17257683215126</v>
      </c>
    </row>
    <row r="23" spans="1:76" x14ac:dyDescent="0.25">
      <c r="A23" s="2">
        <v>44458</v>
      </c>
      <c r="B23" s="8">
        <f>1419522128.1+1037951513+508179763.72</f>
        <v>2965653404.8199997</v>
      </c>
      <c r="C23" s="8">
        <v>7000000</v>
      </c>
      <c r="D23" s="8">
        <f>1408875712.14+1030166876.65+504368415.49</f>
        <v>2943411004.2799997</v>
      </c>
      <c r="E23" s="8">
        <v>6523275.8620689651</v>
      </c>
      <c r="F23" s="24">
        <f t="shared" si="24"/>
        <v>2949934280.1420689</v>
      </c>
      <c r="G23" s="8"/>
      <c r="H23" s="24">
        <f t="shared" si="9"/>
        <v>2949934280.1420689</v>
      </c>
      <c r="I23" s="111">
        <v>4060000</v>
      </c>
      <c r="J23" s="30">
        <f t="shared" si="10"/>
        <v>726.58479806454898</v>
      </c>
      <c r="K23" s="30">
        <f t="shared" si="11"/>
        <v>14.53169596129098</v>
      </c>
      <c r="L23" s="104"/>
      <c r="N23" s="2">
        <v>44458</v>
      </c>
      <c r="O23" s="8">
        <f>629254696.2+693365854</f>
        <v>1322620550.2</v>
      </c>
      <c r="P23" s="1"/>
      <c r="Q23" s="8">
        <f>624535285.98+688165610.1</f>
        <v>1312700896.0799999</v>
      </c>
      <c r="R23" s="1"/>
      <c r="S23" s="24">
        <f t="shared" si="22"/>
        <v>1312700896.0799999</v>
      </c>
      <c r="T23" s="24"/>
      <c r="U23" s="24">
        <f t="shared" si="12"/>
        <v>1312700896.0799999</v>
      </c>
      <c r="V23" s="29">
        <v>4060000</v>
      </c>
      <c r="W23" s="112">
        <f t="shared" si="13"/>
        <v>323.32534386206896</v>
      </c>
      <c r="X23" s="30">
        <f t="shared" si="14"/>
        <v>6.466506877241379</v>
      </c>
      <c r="Z23" s="2">
        <v>44458</v>
      </c>
      <c r="AA23" s="21">
        <v>20495326.600000001</v>
      </c>
      <c r="AB23" s="21">
        <v>82546421.200000003</v>
      </c>
      <c r="AC23" s="8">
        <v>20341611.6505</v>
      </c>
      <c r="AD23" s="8">
        <v>81308224.881999999</v>
      </c>
      <c r="AE23" s="19">
        <f t="shared" si="23"/>
        <v>101649836.5325</v>
      </c>
      <c r="AF23" s="19"/>
      <c r="AG23" s="19">
        <f t="shared" si="15"/>
        <v>101649836.5325</v>
      </c>
      <c r="AH23" s="29">
        <v>4060000</v>
      </c>
      <c r="AI23" s="31">
        <f t="shared" si="16"/>
        <v>25.036905549876845</v>
      </c>
      <c r="AJ23" s="31">
        <f t="shared" si="17"/>
        <v>0.50073811099753696</v>
      </c>
      <c r="AL23" s="2">
        <v>44458</v>
      </c>
      <c r="AM23" s="21">
        <v>706021037.84000003</v>
      </c>
      <c r="AN23" s="21">
        <v>4133628</v>
      </c>
      <c r="AO23" s="8">
        <v>700725880.05999994</v>
      </c>
      <c r="AP23" s="8">
        <v>3852113.68</v>
      </c>
      <c r="AQ23" s="24">
        <f t="shared" si="18"/>
        <v>704577993.73999989</v>
      </c>
      <c r="AR23" s="24"/>
      <c r="AS23" s="24">
        <f t="shared" si="19"/>
        <v>704577993.73999989</v>
      </c>
      <c r="AT23" s="29">
        <v>4060000</v>
      </c>
      <c r="AU23" s="30">
        <f t="shared" si="20"/>
        <v>173.54137776847287</v>
      </c>
      <c r="AV23" s="8">
        <f t="shared" si="21"/>
        <v>3.4708275553694574</v>
      </c>
      <c r="BA23" s="2">
        <v>44638</v>
      </c>
      <c r="BB23" s="8">
        <v>1208.98</v>
      </c>
      <c r="BC23" s="8"/>
      <c r="BD23" s="8">
        <v>1199.9100000000001</v>
      </c>
      <c r="BE23" s="8"/>
      <c r="BF23" s="19">
        <f t="shared" si="4"/>
        <v>1199.9100000000001</v>
      </c>
      <c r="BG23" s="19"/>
      <c r="BH23" s="1">
        <v>4.28</v>
      </c>
      <c r="BI23" s="31">
        <f t="shared" si="0"/>
        <v>280.35280373831773</v>
      </c>
      <c r="BJ23" s="8">
        <f t="shared" si="1"/>
        <v>5.6070560747663549</v>
      </c>
      <c r="BL23" s="68">
        <v>44638</v>
      </c>
      <c r="BM23" s="24">
        <f t="shared" si="5"/>
        <v>9.0699999999999363</v>
      </c>
      <c r="BN23" s="1">
        <f t="shared" si="2"/>
        <v>0</v>
      </c>
      <c r="BO23" s="24">
        <f t="shared" si="6"/>
        <v>9.0699999999999363</v>
      </c>
      <c r="BP23" s="1">
        <v>4.28</v>
      </c>
      <c r="BQ23" s="8">
        <f t="shared" si="3"/>
        <v>2.119158878504658</v>
      </c>
      <c r="BS23" s="2">
        <v>44636</v>
      </c>
      <c r="BT23" s="1">
        <v>2105.34</v>
      </c>
      <c r="BU23" s="1"/>
      <c r="BV23" s="1">
        <f t="shared" si="7"/>
        <v>2105.34</v>
      </c>
      <c r="BW23" s="1">
        <v>4.28</v>
      </c>
      <c r="BX23" s="8">
        <f t="shared" si="8"/>
        <v>491.90186915887853</v>
      </c>
    </row>
    <row r="24" spans="1:76" x14ac:dyDescent="0.25">
      <c r="A24" s="2">
        <v>44459</v>
      </c>
      <c r="B24" s="8">
        <f>981235563.6+1238833671.96</f>
        <v>2220069235.5599999</v>
      </c>
      <c r="C24" s="8">
        <v>5156200</v>
      </c>
      <c r="D24" s="8">
        <f>973876296.87+1229542419.42</f>
        <v>2203418716.29</v>
      </c>
      <c r="E24" s="8">
        <v>4805045</v>
      </c>
      <c r="F24" s="24">
        <f t="shared" si="24"/>
        <v>2208223761.29</v>
      </c>
      <c r="G24" s="8"/>
      <c r="H24" s="24">
        <f t="shared" si="9"/>
        <v>2208223761.29</v>
      </c>
      <c r="I24" s="111">
        <v>4060000</v>
      </c>
      <c r="J24" s="30">
        <f t="shared" si="10"/>
        <v>543.89747815024634</v>
      </c>
      <c r="K24" s="30">
        <f t="shared" si="11"/>
        <v>10.877949563004927</v>
      </c>
      <c r="L24" s="104"/>
      <c r="N24" s="2">
        <v>44459</v>
      </c>
      <c r="O24" s="8">
        <f>329140790.4+694579543.25</f>
        <v>1023720333.65</v>
      </c>
      <c r="P24" s="8">
        <v>23794848</v>
      </c>
      <c r="Q24" s="8">
        <f>326672234.47+689370196.68</f>
        <v>1016042431.15</v>
      </c>
      <c r="R24" s="8">
        <v>22174336.800000001</v>
      </c>
      <c r="S24" s="24">
        <f t="shared" si="22"/>
        <v>1038216767.9499999</v>
      </c>
      <c r="T24" s="24"/>
      <c r="U24" s="24">
        <f t="shared" si="12"/>
        <v>1038216767.9499999</v>
      </c>
      <c r="V24" s="29">
        <v>4060000</v>
      </c>
      <c r="W24" s="112">
        <f t="shared" si="13"/>
        <v>255.7184157512315</v>
      </c>
      <c r="X24" s="30">
        <f t="shared" si="14"/>
        <v>5.1143683150246302</v>
      </c>
      <c r="Z24" s="2">
        <v>44459</v>
      </c>
      <c r="AA24" s="21">
        <v>166841344.12</v>
      </c>
      <c r="AB24" s="21">
        <v>131186030</v>
      </c>
      <c r="AC24" s="8">
        <v>165590034.03909999</v>
      </c>
      <c r="AD24" s="8">
        <v>129218239.55</v>
      </c>
      <c r="AE24" s="19">
        <f t="shared" si="23"/>
        <v>294808273.5891</v>
      </c>
      <c r="AF24" s="19"/>
      <c r="AG24" s="19">
        <f t="shared" si="15"/>
        <v>294808273.5891</v>
      </c>
      <c r="AH24" s="29">
        <v>4060000</v>
      </c>
      <c r="AI24" s="31">
        <f t="shared" si="16"/>
        <v>72.61287526825123</v>
      </c>
      <c r="AJ24" s="31">
        <f t="shared" si="17"/>
        <v>1.4522575053650246</v>
      </c>
      <c r="AL24" s="2">
        <v>44459</v>
      </c>
      <c r="AM24" s="21">
        <v>371893767</v>
      </c>
      <c r="AN24" s="5"/>
      <c r="AO24" s="8">
        <v>369104563.7475</v>
      </c>
      <c r="AP24" s="1"/>
      <c r="AQ24" s="24">
        <f t="shared" si="18"/>
        <v>369104563.7475</v>
      </c>
      <c r="AR24" s="24"/>
      <c r="AS24" s="24">
        <f t="shared" si="19"/>
        <v>369104563.7475</v>
      </c>
      <c r="AT24" s="29">
        <v>4060000</v>
      </c>
      <c r="AU24" s="30">
        <f t="shared" si="20"/>
        <v>90.912454124999996</v>
      </c>
      <c r="AV24" s="8">
        <f t="shared" si="21"/>
        <v>1.8182490824999999</v>
      </c>
      <c r="BA24" s="2">
        <v>44639</v>
      </c>
      <c r="BB24" s="8">
        <v>2091.6799999999998</v>
      </c>
      <c r="BC24" s="8">
        <v>98.19</v>
      </c>
      <c r="BD24" s="8">
        <v>2075.9899999999998</v>
      </c>
      <c r="BE24" s="8">
        <v>91.5</v>
      </c>
      <c r="BF24" s="19">
        <f t="shared" si="4"/>
        <v>2167.4899999999998</v>
      </c>
      <c r="BG24" s="19"/>
      <c r="BH24" s="1">
        <v>4.3099999999999996</v>
      </c>
      <c r="BI24" s="31">
        <f t="shared" si="0"/>
        <v>502.89791183294665</v>
      </c>
      <c r="BJ24" s="8">
        <f t="shared" si="1"/>
        <v>10.057958236658934</v>
      </c>
      <c r="BL24" s="68">
        <v>44639</v>
      </c>
      <c r="BM24" s="24">
        <f t="shared" si="5"/>
        <v>15.690000000000055</v>
      </c>
      <c r="BN24" s="1">
        <f t="shared" si="2"/>
        <v>6.6899999999999977</v>
      </c>
      <c r="BO24" s="24">
        <f t="shared" si="6"/>
        <v>22.380000000000052</v>
      </c>
      <c r="BP24" s="1">
        <v>4.3099999999999996</v>
      </c>
      <c r="BQ24" s="8">
        <f t="shared" si="3"/>
        <v>5.1925754060324953</v>
      </c>
      <c r="BS24" s="2">
        <v>44637</v>
      </c>
      <c r="BT24" s="1">
        <v>1166.3499999999999</v>
      </c>
      <c r="BU24" s="1">
        <v>8.64</v>
      </c>
      <c r="BV24" s="1">
        <f t="shared" si="7"/>
        <v>1174.99</v>
      </c>
      <c r="BW24" s="1">
        <v>4.3</v>
      </c>
      <c r="BX24" s="8">
        <f t="shared" si="8"/>
        <v>273.25348837209305</v>
      </c>
    </row>
    <row r="25" spans="1:76" x14ac:dyDescent="0.25">
      <c r="A25" s="2">
        <v>44460</v>
      </c>
      <c r="B25" s="8">
        <f>816944535.56+554658118.5+322551013.45</f>
        <v>1694153667.51</v>
      </c>
      <c r="C25" s="8">
        <v>75248649</v>
      </c>
      <c r="D25" s="8">
        <f>320131880.85+550498182.61+810817451.54</f>
        <v>1681447515</v>
      </c>
      <c r="E25" s="8">
        <v>70123956.525000006</v>
      </c>
      <c r="F25" s="24">
        <f t="shared" si="24"/>
        <v>1751571471.5250001</v>
      </c>
      <c r="G25" s="8"/>
      <c r="H25" s="24">
        <f t="shared" si="9"/>
        <v>1751571471.5250001</v>
      </c>
      <c r="I25" s="111">
        <v>4060000</v>
      </c>
      <c r="J25" s="30">
        <f t="shared" si="10"/>
        <v>431.42154471059115</v>
      </c>
      <c r="K25" s="30">
        <f t="shared" si="11"/>
        <v>8.6284308942118226</v>
      </c>
      <c r="L25" s="104"/>
      <c r="N25" s="2">
        <v>44460</v>
      </c>
      <c r="O25" s="8">
        <f>907761882.2+579078957.49</f>
        <v>1486840839.6900001</v>
      </c>
      <c r="P25" s="1"/>
      <c r="Q25" s="8">
        <f>900953668.08+574735865.31</f>
        <v>1475689533.3899999</v>
      </c>
      <c r="R25" s="1"/>
      <c r="S25" s="24">
        <f t="shared" si="22"/>
        <v>1475689533.3899999</v>
      </c>
      <c r="T25" s="24"/>
      <c r="U25" s="24">
        <f t="shared" si="12"/>
        <v>1475689533.3899999</v>
      </c>
      <c r="V25" s="29">
        <v>4060000</v>
      </c>
      <c r="W25" s="112">
        <f t="shared" si="13"/>
        <v>363.47032842118222</v>
      </c>
      <c r="X25" s="30">
        <f t="shared" si="14"/>
        <v>7.2694065684236442</v>
      </c>
      <c r="Z25" s="2">
        <v>44460</v>
      </c>
      <c r="AA25" s="21">
        <v>225660008.47999999</v>
      </c>
      <c r="AB25" s="21">
        <v>377001885.80000001</v>
      </c>
      <c r="AC25" s="8">
        <v>223967558.41639999</v>
      </c>
      <c r="AD25" s="8">
        <v>371346857.51299995</v>
      </c>
      <c r="AE25" s="19">
        <f t="shared" si="23"/>
        <v>595314415.92939997</v>
      </c>
      <c r="AF25" s="19"/>
      <c r="AG25" s="19">
        <f t="shared" si="15"/>
        <v>595314415.92939997</v>
      </c>
      <c r="AH25" s="29">
        <v>4060000</v>
      </c>
      <c r="AI25" s="31">
        <f t="shared" si="16"/>
        <v>146.62916648507388</v>
      </c>
      <c r="AJ25" s="31">
        <f t="shared" si="17"/>
        <v>2.9325833297014778</v>
      </c>
      <c r="AL25" s="2">
        <v>44460</v>
      </c>
      <c r="AM25" s="21">
        <v>1157686964.8499999</v>
      </c>
      <c r="AN25" s="5"/>
      <c r="AO25" s="8">
        <v>1149004312.613625</v>
      </c>
      <c r="AP25" s="1"/>
      <c r="AQ25" s="24">
        <f t="shared" si="18"/>
        <v>1149004312.613625</v>
      </c>
      <c r="AR25" s="24"/>
      <c r="AS25" s="24">
        <f t="shared" si="19"/>
        <v>1149004312.613625</v>
      </c>
      <c r="AT25" s="29">
        <v>4060000</v>
      </c>
      <c r="AU25" s="30">
        <f t="shared" si="20"/>
        <v>283.00598832847908</v>
      </c>
      <c r="AV25" s="8">
        <f t="shared" si="21"/>
        <v>5.6601197665695819</v>
      </c>
      <c r="BA25" s="2">
        <v>44640</v>
      </c>
      <c r="BB25" s="8">
        <v>1068.04</v>
      </c>
      <c r="BC25" s="8">
        <v>67.69</v>
      </c>
      <c r="BD25" s="8">
        <v>1060.03</v>
      </c>
      <c r="BE25" s="8">
        <v>63.08</v>
      </c>
      <c r="BF25" s="19">
        <f>BD25+BE25</f>
        <v>1123.1099999999999</v>
      </c>
      <c r="BG25" s="19"/>
      <c r="BH25" s="1">
        <v>4.3099999999999996</v>
      </c>
      <c r="BI25" s="31">
        <f>BF25/BH25</f>
        <v>260.58236658932714</v>
      </c>
      <c r="BJ25" s="8">
        <f t="shared" si="1"/>
        <v>5.2116473317865433</v>
      </c>
      <c r="BL25" s="68">
        <v>44640</v>
      </c>
      <c r="BM25" s="24">
        <f t="shared" si="5"/>
        <v>8.0099999999999909</v>
      </c>
      <c r="BN25" s="1">
        <f t="shared" si="2"/>
        <v>4.6099999999999994</v>
      </c>
      <c r="BO25" s="24">
        <f t="shared" si="6"/>
        <v>12.61999999999999</v>
      </c>
      <c r="BP25" s="1">
        <v>4.3099999999999996</v>
      </c>
      <c r="BQ25" s="8">
        <f t="shared" si="3"/>
        <v>2.9280742459396731</v>
      </c>
      <c r="BS25" s="2">
        <v>44638</v>
      </c>
      <c r="BT25" s="1">
        <v>1208.98</v>
      </c>
      <c r="BU25" s="1"/>
      <c r="BV25" s="1">
        <f t="shared" si="7"/>
        <v>1208.98</v>
      </c>
      <c r="BW25" s="1">
        <v>4.28</v>
      </c>
      <c r="BX25" s="8">
        <f t="shared" si="8"/>
        <v>282.4719626168224</v>
      </c>
    </row>
    <row r="26" spans="1:76" x14ac:dyDescent="0.25">
      <c r="A26" s="2">
        <v>44461</v>
      </c>
      <c r="B26" s="8">
        <f>986149845.97+464918633.55+893246642.9</f>
        <v>2344315122.4200001</v>
      </c>
      <c r="C26" s="2"/>
      <c r="D26" s="8">
        <f>978753722.13+461431743.8+886547293.08</f>
        <v>2326732759.0100002</v>
      </c>
      <c r="E26" s="1"/>
      <c r="F26" s="24">
        <f t="shared" si="24"/>
        <v>2326732759.0100002</v>
      </c>
      <c r="G26" s="8"/>
      <c r="H26" s="24">
        <f t="shared" si="9"/>
        <v>2326732759.0100002</v>
      </c>
      <c r="I26" s="111">
        <v>4060000</v>
      </c>
      <c r="J26" s="30">
        <f t="shared" si="10"/>
        <v>573.08688645566508</v>
      </c>
      <c r="K26" s="30">
        <f t="shared" si="11"/>
        <v>11.461737729113302</v>
      </c>
      <c r="L26" s="104"/>
      <c r="N26" s="2">
        <v>44461</v>
      </c>
      <c r="O26" s="8">
        <f>854151233.38+852562595.28</f>
        <v>1706713828.6599998</v>
      </c>
      <c r="P26" s="8">
        <v>25652704</v>
      </c>
      <c r="Q26" s="8">
        <f>847745099.13+846168375.82</f>
        <v>1693913474.95</v>
      </c>
      <c r="R26" s="8">
        <v>23905666.399999999</v>
      </c>
      <c r="S26" s="24">
        <f t="shared" si="22"/>
        <v>1717819141.3500001</v>
      </c>
      <c r="T26" s="24"/>
      <c r="U26" s="24">
        <f t="shared" si="12"/>
        <v>1717819141.3500001</v>
      </c>
      <c r="V26" s="29">
        <v>4060000</v>
      </c>
      <c r="W26" s="112">
        <f t="shared" si="13"/>
        <v>423.10816289408871</v>
      </c>
      <c r="X26" s="30">
        <f t="shared" si="14"/>
        <v>8.4621632578817749</v>
      </c>
      <c r="Z26" s="2">
        <v>44461</v>
      </c>
      <c r="AA26" s="21">
        <v>229057986.80000001</v>
      </c>
      <c r="AB26" s="21">
        <v>325235401.60000002</v>
      </c>
      <c r="AC26" s="8">
        <v>227340051.89899999</v>
      </c>
      <c r="AD26" s="8">
        <v>320356870.57600003</v>
      </c>
      <c r="AE26" s="19">
        <f t="shared" si="23"/>
        <v>547696922.47500002</v>
      </c>
      <c r="AF26" s="19"/>
      <c r="AG26" s="19">
        <f t="shared" si="15"/>
        <v>547696922.47500002</v>
      </c>
      <c r="AH26" s="29">
        <v>4060000</v>
      </c>
      <c r="AI26" s="31">
        <f t="shared" si="16"/>
        <v>134.90071982142857</v>
      </c>
      <c r="AJ26" s="31">
        <f t="shared" si="17"/>
        <v>2.6980143964285714</v>
      </c>
      <c r="AL26" s="2">
        <v>44461</v>
      </c>
      <c r="AM26" s="21">
        <v>899505397.27999997</v>
      </c>
      <c r="AN26" s="21">
        <v>66847079.880000003</v>
      </c>
      <c r="AO26" s="8">
        <v>892759106.80040002</v>
      </c>
      <c r="AP26" s="8">
        <v>62294563.233000003</v>
      </c>
      <c r="AQ26" s="24">
        <f t="shared" si="18"/>
        <v>955053670.03340006</v>
      </c>
      <c r="AR26" s="24"/>
      <c r="AS26" s="24">
        <f t="shared" si="19"/>
        <v>955053670.03340006</v>
      </c>
      <c r="AT26" s="29">
        <v>4060000</v>
      </c>
      <c r="AU26" s="30">
        <f t="shared" si="20"/>
        <v>235.23489409689657</v>
      </c>
      <c r="AV26" s="8">
        <f t="shared" si="21"/>
        <v>4.704697881937931</v>
      </c>
      <c r="BA26" s="2">
        <v>44641</v>
      </c>
      <c r="BB26" s="8">
        <v>2032.43</v>
      </c>
      <c r="BC26" s="1"/>
      <c r="BD26" s="1">
        <v>2017.19</v>
      </c>
      <c r="BE26" s="8"/>
      <c r="BF26" s="19">
        <f t="shared" si="4"/>
        <v>2017.19</v>
      </c>
      <c r="BG26" s="19"/>
      <c r="BH26" s="1">
        <v>4.3099999999999996</v>
      </c>
      <c r="BI26" s="31">
        <f t="shared" si="0"/>
        <v>468.0255220417634</v>
      </c>
      <c r="BJ26" s="8">
        <f t="shared" si="1"/>
        <v>9.3605104408352684</v>
      </c>
      <c r="BL26" s="68">
        <v>44641</v>
      </c>
      <c r="BM26" s="24">
        <f t="shared" si="5"/>
        <v>15.240000000000009</v>
      </c>
      <c r="BN26" s="1">
        <f t="shared" si="2"/>
        <v>0</v>
      </c>
      <c r="BO26" s="24">
        <f t="shared" si="6"/>
        <v>15.240000000000009</v>
      </c>
      <c r="BP26" s="1">
        <v>4.3099999999999996</v>
      </c>
      <c r="BQ26" s="8">
        <f t="shared" si="3"/>
        <v>3.535962877030165</v>
      </c>
      <c r="BS26" s="2">
        <v>44639</v>
      </c>
      <c r="BT26" s="1">
        <v>2091.6799999999998</v>
      </c>
      <c r="BU26" s="1">
        <v>98.19</v>
      </c>
      <c r="BV26" s="1">
        <f t="shared" si="7"/>
        <v>2189.87</v>
      </c>
      <c r="BW26" s="1">
        <v>4.3099999999999996</v>
      </c>
      <c r="BX26" s="8">
        <f t="shared" si="8"/>
        <v>508.09048723897916</v>
      </c>
    </row>
    <row r="27" spans="1:76" x14ac:dyDescent="0.25">
      <c r="A27" s="2">
        <v>44462</v>
      </c>
      <c r="B27" s="8">
        <f>452111015+1332865511.08+633838437.76</f>
        <v>2418814963.8400002</v>
      </c>
      <c r="C27" s="2"/>
      <c r="D27" s="8">
        <f>448720182.39+1322869019.75+629084649.48</f>
        <v>2400673851.6199999</v>
      </c>
      <c r="E27" s="1"/>
      <c r="F27" s="24">
        <f t="shared" si="24"/>
        <v>2400673851.6199999</v>
      </c>
      <c r="G27" s="8"/>
      <c r="H27" s="24">
        <f t="shared" si="9"/>
        <v>2400673851.6199999</v>
      </c>
      <c r="I27" s="111">
        <v>4250000</v>
      </c>
      <c r="J27" s="30">
        <f t="shared" si="10"/>
        <v>564.86443567529409</v>
      </c>
      <c r="K27" s="30">
        <f t="shared" si="11"/>
        <v>11.297288713505882</v>
      </c>
      <c r="L27" s="104"/>
      <c r="N27" s="2">
        <v>44462</v>
      </c>
      <c r="O27" s="8">
        <f>642597328.8+572142117.3</f>
        <v>1214739446.0999999</v>
      </c>
      <c r="P27" s="8">
        <v>25862200</v>
      </c>
      <c r="Q27" s="8">
        <f>637777848.83+567851051.42</f>
        <v>1205628900.25</v>
      </c>
      <c r="R27" s="8">
        <v>24100895</v>
      </c>
      <c r="S27" s="24">
        <f t="shared" si="22"/>
        <v>1229729795.25</v>
      </c>
      <c r="T27" s="24"/>
      <c r="U27" s="24">
        <f t="shared" si="12"/>
        <v>1229729795.25</v>
      </c>
      <c r="V27" s="29">
        <v>4250000</v>
      </c>
      <c r="W27" s="112">
        <f t="shared" si="13"/>
        <v>289.34818711764706</v>
      </c>
      <c r="X27" s="30">
        <f t="shared" si="14"/>
        <v>5.786963742352941</v>
      </c>
      <c r="Z27" s="2">
        <v>44462</v>
      </c>
      <c r="AA27" s="21">
        <v>164331540.30000001</v>
      </c>
      <c r="AB27" s="21">
        <v>356855467.89999998</v>
      </c>
      <c r="AC27" s="8">
        <v>163099053.74775001</v>
      </c>
      <c r="AD27" s="8">
        <v>351502635.88149995</v>
      </c>
      <c r="AE27" s="19">
        <f t="shared" si="23"/>
        <v>514601689.62924993</v>
      </c>
      <c r="AF27" s="19"/>
      <c r="AG27" s="19">
        <f t="shared" si="15"/>
        <v>514601689.62924993</v>
      </c>
      <c r="AH27" s="29">
        <v>4250000</v>
      </c>
      <c r="AI27" s="31">
        <f t="shared" si="16"/>
        <v>121.08275050099998</v>
      </c>
      <c r="AJ27" s="31">
        <f t="shared" si="17"/>
        <v>2.4216550100199998</v>
      </c>
      <c r="AL27" s="2">
        <v>44462</v>
      </c>
      <c r="AM27" s="21">
        <v>1157686964.8600001</v>
      </c>
      <c r="AN27" s="5"/>
      <c r="AO27" s="8">
        <v>1212894165.704</v>
      </c>
      <c r="AP27" s="1"/>
      <c r="AQ27" s="24">
        <f t="shared" si="18"/>
        <v>1212894165.704</v>
      </c>
      <c r="AR27" s="24"/>
      <c r="AS27" s="24">
        <f t="shared" si="19"/>
        <v>1212894165.704</v>
      </c>
      <c r="AT27" s="29">
        <v>4250000</v>
      </c>
      <c r="AU27" s="30">
        <f t="shared" si="20"/>
        <v>285.38686251858826</v>
      </c>
      <c r="AV27" s="8">
        <f t="shared" si="21"/>
        <v>5.7077372503717649</v>
      </c>
      <c r="BA27" s="2">
        <v>44642</v>
      </c>
      <c r="BB27" s="8">
        <v>1361.63</v>
      </c>
      <c r="BC27" s="16"/>
      <c r="BD27" s="8">
        <v>1351.42</v>
      </c>
      <c r="BE27" s="8"/>
      <c r="BF27" s="19">
        <f t="shared" si="4"/>
        <v>1351.42</v>
      </c>
      <c r="BG27" s="19"/>
      <c r="BH27" s="1">
        <v>4.3099999999999996</v>
      </c>
      <c r="BI27" s="31">
        <f t="shared" si="0"/>
        <v>313.55452436194901</v>
      </c>
      <c r="BJ27" s="8">
        <f t="shared" si="1"/>
        <v>6.2710904872389799</v>
      </c>
      <c r="BL27" s="68">
        <v>44642</v>
      </c>
      <c r="BM27" s="24">
        <f t="shared" si="5"/>
        <v>10.210000000000036</v>
      </c>
      <c r="BN27" s="1">
        <f t="shared" si="2"/>
        <v>0</v>
      </c>
      <c r="BO27" s="24">
        <f t="shared" si="6"/>
        <v>10.210000000000036</v>
      </c>
      <c r="BP27" s="1">
        <v>4.3099999999999996</v>
      </c>
      <c r="BQ27" s="8">
        <f t="shared" si="3"/>
        <v>2.3689095127610296</v>
      </c>
      <c r="BS27" s="2">
        <v>44640</v>
      </c>
      <c r="BT27" s="1">
        <v>1068.04</v>
      </c>
      <c r="BU27" s="1">
        <v>67.69</v>
      </c>
      <c r="BV27" s="1">
        <f t="shared" si="7"/>
        <v>1135.73</v>
      </c>
      <c r="BW27" s="1">
        <v>4.3099999999999996</v>
      </c>
      <c r="BX27" s="8">
        <f t="shared" si="8"/>
        <v>263.51044083526688</v>
      </c>
    </row>
    <row r="28" spans="1:76" x14ac:dyDescent="0.25">
      <c r="A28" s="2">
        <v>44463</v>
      </c>
      <c r="B28" s="8">
        <v>3226030239.9699998</v>
      </c>
      <c r="C28" s="2"/>
      <c r="D28" s="8">
        <f>1978841628.63+628515285.47+594478099.07</f>
        <v>3201835013.1700006</v>
      </c>
      <c r="E28" s="1"/>
      <c r="F28" s="24">
        <f t="shared" si="24"/>
        <v>3201835013.1700006</v>
      </c>
      <c r="G28" s="8"/>
      <c r="H28" s="24">
        <f t="shared" si="9"/>
        <v>3201835013.1700006</v>
      </c>
      <c r="I28" s="111">
        <v>4250000</v>
      </c>
      <c r="J28" s="30">
        <f t="shared" si="10"/>
        <v>753.37294427529423</v>
      </c>
      <c r="K28" s="30">
        <f t="shared" si="11"/>
        <v>15.067458885505886</v>
      </c>
      <c r="L28" s="104"/>
      <c r="N28" s="2">
        <v>44463</v>
      </c>
      <c r="O28" s="8">
        <v>1734220066.55</v>
      </c>
      <c r="P28" s="8">
        <v>8330000</v>
      </c>
      <c r="Q28" s="8">
        <f>831084209.78+890129206.27</f>
        <v>1721213416.05</v>
      </c>
      <c r="R28" s="8">
        <v>7762698.2758620689</v>
      </c>
      <c r="S28" s="24">
        <f t="shared" si="22"/>
        <v>1728976114.3258619</v>
      </c>
      <c r="T28" s="24"/>
      <c r="U28" s="24">
        <f t="shared" si="12"/>
        <v>1728976114.3258619</v>
      </c>
      <c r="V28" s="29">
        <v>4250000</v>
      </c>
      <c r="W28" s="112">
        <f t="shared" si="13"/>
        <v>406.81790925314397</v>
      </c>
      <c r="X28" s="30">
        <f t="shared" si="14"/>
        <v>8.1363581850628801</v>
      </c>
      <c r="Z28" s="2">
        <v>44463</v>
      </c>
      <c r="AA28" s="21">
        <v>1246871657.5</v>
      </c>
      <c r="AB28" s="21">
        <v>443746347.5</v>
      </c>
      <c r="AC28" s="8">
        <v>1237520120.0687501</v>
      </c>
      <c r="AD28" s="8">
        <v>437090152.28750008</v>
      </c>
      <c r="AE28" s="19">
        <f t="shared" si="23"/>
        <v>1674610272.3562503</v>
      </c>
      <c r="AF28" s="19"/>
      <c r="AG28" s="19">
        <f t="shared" si="15"/>
        <v>1674610272.3562503</v>
      </c>
      <c r="AH28" s="29">
        <v>4250000</v>
      </c>
      <c r="AI28" s="31">
        <f t="shared" si="16"/>
        <v>394.0259464367648</v>
      </c>
      <c r="AJ28" s="31">
        <f t="shared" si="17"/>
        <v>7.8805189287352961</v>
      </c>
      <c r="AL28" s="2">
        <v>44463</v>
      </c>
      <c r="AM28" s="21">
        <v>2069294078.1500001</v>
      </c>
      <c r="AN28" s="5"/>
      <c r="AO28" s="8">
        <v>2053774372.563875</v>
      </c>
      <c r="AP28" s="1"/>
      <c r="AQ28" s="24">
        <f t="shared" si="18"/>
        <v>2053774372.563875</v>
      </c>
      <c r="AR28" s="24"/>
      <c r="AS28" s="24">
        <f t="shared" si="19"/>
        <v>2053774372.563875</v>
      </c>
      <c r="AT28" s="29">
        <v>4250000</v>
      </c>
      <c r="AU28" s="30">
        <f t="shared" si="20"/>
        <v>483.2410288385588</v>
      </c>
      <c r="AV28" s="8">
        <f t="shared" si="21"/>
        <v>9.6648205767711755</v>
      </c>
      <c r="BA28" s="2">
        <v>44643</v>
      </c>
      <c r="BB28" s="8">
        <v>1590.12</v>
      </c>
      <c r="BC28" s="16"/>
      <c r="BD28" s="8">
        <v>1578.19</v>
      </c>
      <c r="BE28" s="1"/>
      <c r="BF28" s="19">
        <f t="shared" si="4"/>
        <v>1578.19</v>
      </c>
      <c r="BG28" s="19"/>
      <c r="BH28" s="1">
        <v>4.3099999999999996</v>
      </c>
      <c r="BI28" s="31">
        <f t="shared" si="0"/>
        <v>366.16937354988403</v>
      </c>
      <c r="BJ28" s="8">
        <f t="shared" si="1"/>
        <v>7.3233874709976803</v>
      </c>
      <c r="BL28" s="68">
        <v>44643</v>
      </c>
      <c r="BM28" s="24">
        <f t="shared" si="5"/>
        <v>11.929999999999836</v>
      </c>
      <c r="BN28" s="1">
        <f t="shared" si="2"/>
        <v>0</v>
      </c>
      <c r="BO28" s="24">
        <f t="shared" si="6"/>
        <v>11.929999999999836</v>
      </c>
      <c r="BP28" s="1">
        <v>4.3099999999999996</v>
      </c>
      <c r="BQ28" s="8">
        <f t="shared" si="3"/>
        <v>2.7679814385150436</v>
      </c>
      <c r="BS28" s="2">
        <v>44641</v>
      </c>
      <c r="BT28" s="1">
        <v>2032.43</v>
      </c>
      <c r="BU28" s="1"/>
      <c r="BV28" s="1">
        <f t="shared" si="7"/>
        <v>2032.43</v>
      </c>
      <c r="BW28" s="1">
        <v>4.3099999999999996</v>
      </c>
      <c r="BX28" s="8">
        <f t="shared" si="8"/>
        <v>471.56148491879355</v>
      </c>
    </row>
    <row r="29" spans="1:76" x14ac:dyDescent="0.25">
      <c r="A29" s="2">
        <v>44464</v>
      </c>
      <c r="B29" s="8">
        <v>5508262298.25</v>
      </c>
      <c r="C29" s="8">
        <v>8270500</v>
      </c>
      <c r="D29" s="8">
        <v>5466950331.0100002</v>
      </c>
      <c r="E29" s="8">
        <v>7707250.4299999997</v>
      </c>
      <c r="F29" s="24">
        <f t="shared" si="24"/>
        <v>5474657581.4400005</v>
      </c>
      <c r="G29" s="8"/>
      <c r="H29" s="24">
        <f t="shared" si="9"/>
        <v>5474657581.4400005</v>
      </c>
      <c r="I29" s="111">
        <v>4250000</v>
      </c>
      <c r="J29" s="30">
        <f t="shared" si="10"/>
        <v>1288.1547250447061</v>
      </c>
      <c r="K29" s="30">
        <f t="shared" si="11"/>
        <v>25.763094500894123</v>
      </c>
      <c r="L29" s="104"/>
      <c r="N29" s="2">
        <v>44464</v>
      </c>
      <c r="O29" s="8">
        <v>2135918733</v>
      </c>
      <c r="P29" s="1"/>
      <c r="Q29" s="8">
        <v>2119899342.5</v>
      </c>
      <c r="R29" s="1"/>
      <c r="S29" s="24">
        <f t="shared" si="22"/>
        <v>2119899342.5</v>
      </c>
      <c r="T29" s="24"/>
      <c r="U29" s="24">
        <f t="shared" si="12"/>
        <v>2119899342.5</v>
      </c>
      <c r="V29" s="29">
        <v>4250000</v>
      </c>
      <c r="W29" s="112">
        <f t="shared" si="13"/>
        <v>498.79984529411763</v>
      </c>
      <c r="X29" s="30">
        <f t="shared" si="14"/>
        <v>9.9759969058823526</v>
      </c>
      <c r="Z29" s="2">
        <v>44464</v>
      </c>
      <c r="AA29" s="21">
        <v>458908980.5</v>
      </c>
      <c r="AB29" s="21">
        <v>302070067.5</v>
      </c>
      <c r="AC29" s="8">
        <v>455467163.14625001</v>
      </c>
      <c r="AD29" s="8">
        <v>297539016.48750001</v>
      </c>
      <c r="AE29" s="19">
        <f t="shared" si="23"/>
        <v>753006179.63374996</v>
      </c>
      <c r="AF29" s="19"/>
      <c r="AG29" s="19">
        <f t="shared" si="15"/>
        <v>753006179.63374996</v>
      </c>
      <c r="AH29" s="29">
        <v>4250000</v>
      </c>
      <c r="AI29" s="31">
        <f t="shared" si="16"/>
        <v>177.17792461970586</v>
      </c>
      <c r="AJ29" s="31">
        <f t="shared" si="17"/>
        <v>3.5435584923941175</v>
      </c>
      <c r="AL29" s="2">
        <v>44464</v>
      </c>
      <c r="AM29" s="21">
        <v>967503942</v>
      </c>
      <c r="AN29" s="21">
        <v>8160000</v>
      </c>
      <c r="AO29" s="8">
        <v>960247662.43499994</v>
      </c>
      <c r="AP29" s="8">
        <v>7604275.8620689651</v>
      </c>
      <c r="AQ29" s="24">
        <f t="shared" si="18"/>
        <v>967851938.29706895</v>
      </c>
      <c r="AR29" s="24"/>
      <c r="AS29" s="24">
        <f t="shared" si="19"/>
        <v>967851938.29706895</v>
      </c>
      <c r="AT29" s="29">
        <v>4250000</v>
      </c>
      <c r="AU29" s="30">
        <f t="shared" si="20"/>
        <v>227.72986783460445</v>
      </c>
      <c r="AV29" s="8">
        <f t="shared" si="21"/>
        <v>4.5545973566920894</v>
      </c>
      <c r="BA29" s="2">
        <v>44644</v>
      </c>
      <c r="BB29" s="8">
        <v>2576.25</v>
      </c>
      <c r="BC29" s="16"/>
      <c r="BD29" s="8">
        <v>2556.9299999999998</v>
      </c>
      <c r="BE29" s="1"/>
      <c r="BF29" s="19">
        <f t="shared" si="4"/>
        <v>2556.9299999999998</v>
      </c>
      <c r="BG29" s="19"/>
      <c r="BH29" s="1">
        <v>4.34</v>
      </c>
      <c r="BI29" s="31">
        <f t="shared" si="0"/>
        <v>589.15437788018437</v>
      </c>
      <c r="BJ29" s="8">
        <f t="shared" si="1"/>
        <v>11.783087557603688</v>
      </c>
      <c r="BL29" s="68">
        <v>44644</v>
      </c>
      <c r="BM29" s="24">
        <f t="shared" si="5"/>
        <v>19.320000000000164</v>
      </c>
      <c r="BN29" s="1">
        <f t="shared" si="2"/>
        <v>0</v>
      </c>
      <c r="BO29" s="24">
        <f t="shared" si="6"/>
        <v>19.320000000000164</v>
      </c>
      <c r="BP29" s="1">
        <v>4.34</v>
      </c>
      <c r="BQ29" s="8">
        <f t="shared" si="3"/>
        <v>4.4516129032258442</v>
      </c>
      <c r="BS29" s="2">
        <v>44642</v>
      </c>
      <c r="BT29" s="1">
        <v>1361.63</v>
      </c>
      <c r="BU29" s="1"/>
      <c r="BV29" s="1">
        <f t="shared" si="7"/>
        <v>1361.63</v>
      </c>
      <c r="BW29" s="1">
        <v>4.3099999999999996</v>
      </c>
      <c r="BX29" s="8">
        <f t="shared" si="8"/>
        <v>315.92343387471004</v>
      </c>
    </row>
    <row r="30" spans="1:76" x14ac:dyDescent="0.25">
      <c r="A30" s="2">
        <v>44465</v>
      </c>
      <c r="B30" s="8">
        <v>4021188294.5</v>
      </c>
      <c r="C30" s="2"/>
      <c r="D30" s="8">
        <v>3991029382.29</v>
      </c>
      <c r="E30" s="1"/>
      <c r="F30" s="24">
        <f t="shared" si="24"/>
        <v>3991029382.29</v>
      </c>
      <c r="G30" s="8"/>
      <c r="H30" s="24">
        <f t="shared" si="9"/>
        <v>3991029382.29</v>
      </c>
      <c r="I30" s="111">
        <v>4250000</v>
      </c>
      <c r="J30" s="30">
        <f t="shared" si="10"/>
        <v>939.06573700941181</v>
      </c>
      <c r="K30" s="30">
        <f t="shared" si="11"/>
        <v>18.781314740188236</v>
      </c>
      <c r="L30" s="104"/>
      <c r="N30" s="2">
        <v>44465</v>
      </c>
      <c r="O30" s="8">
        <v>1409878375</v>
      </c>
      <c r="P30" s="1"/>
      <c r="Q30" s="8">
        <v>1399304287.1900001</v>
      </c>
      <c r="R30" s="1"/>
      <c r="S30" s="24">
        <f t="shared" si="22"/>
        <v>1399304287.1900001</v>
      </c>
      <c r="T30" s="24"/>
      <c r="U30" s="24">
        <f t="shared" si="12"/>
        <v>1399304287.1900001</v>
      </c>
      <c r="V30" s="29">
        <v>4250000</v>
      </c>
      <c r="W30" s="112">
        <f t="shared" si="13"/>
        <v>329.24806757411767</v>
      </c>
      <c r="X30" s="30">
        <f t="shared" si="14"/>
        <v>6.5849613514823533</v>
      </c>
      <c r="Z30" s="2">
        <v>44465</v>
      </c>
      <c r="AA30" s="21">
        <v>70681786</v>
      </c>
      <c r="AB30" s="21">
        <v>1039367078</v>
      </c>
      <c r="AC30" s="8">
        <v>70151672.605000004</v>
      </c>
      <c r="AD30" s="8">
        <v>1023776571.8299998</v>
      </c>
      <c r="AE30" s="19">
        <f t="shared" si="23"/>
        <v>1093928244.4349997</v>
      </c>
      <c r="AF30" s="19"/>
      <c r="AG30" s="19">
        <f t="shared" si="15"/>
        <v>1093928244.4349997</v>
      </c>
      <c r="AH30" s="29">
        <v>4250000</v>
      </c>
      <c r="AI30" s="31">
        <f t="shared" si="16"/>
        <v>257.39488104352932</v>
      </c>
      <c r="AJ30" s="31">
        <f t="shared" si="17"/>
        <v>5.1478976208705864</v>
      </c>
      <c r="AL30" s="2">
        <v>44465</v>
      </c>
      <c r="AM30" s="21">
        <v>1912147940.5</v>
      </c>
      <c r="AN30" s="21">
        <v>8000000</v>
      </c>
      <c r="AO30" s="8">
        <v>1897806830.94625</v>
      </c>
      <c r="AP30" s="8">
        <v>7455172.4137931038</v>
      </c>
      <c r="AQ30" s="24">
        <f t="shared" si="18"/>
        <v>1905262003.360043</v>
      </c>
      <c r="AR30" s="24"/>
      <c r="AS30" s="24">
        <f t="shared" si="19"/>
        <v>1905262003.360043</v>
      </c>
      <c r="AT30" s="29">
        <v>4250000</v>
      </c>
      <c r="AU30" s="30">
        <f t="shared" si="20"/>
        <v>448.29694196706896</v>
      </c>
      <c r="AV30" s="8">
        <f t="shared" si="21"/>
        <v>8.9659388393413799</v>
      </c>
      <c r="BA30" s="2">
        <v>44645</v>
      </c>
      <c r="BB30" s="8">
        <v>1439.22</v>
      </c>
      <c r="BC30" s="8"/>
      <c r="BD30" s="1">
        <v>1428.43</v>
      </c>
      <c r="BE30" s="1"/>
      <c r="BF30" s="19">
        <f t="shared" si="4"/>
        <v>1428.43</v>
      </c>
      <c r="BG30" s="19"/>
      <c r="BH30" s="1">
        <v>4.3499999999999996</v>
      </c>
      <c r="BI30" s="31">
        <f t="shared" si="0"/>
        <v>328.37471264367821</v>
      </c>
      <c r="BJ30" s="8">
        <f t="shared" si="1"/>
        <v>6.5674942528735647</v>
      </c>
      <c r="BL30" s="68">
        <v>44645</v>
      </c>
      <c r="BM30" s="24">
        <f t="shared" si="5"/>
        <v>10.789999999999964</v>
      </c>
      <c r="BN30" s="1">
        <f t="shared" si="2"/>
        <v>0</v>
      </c>
      <c r="BO30" s="24">
        <f t="shared" si="6"/>
        <v>10.789999999999964</v>
      </c>
      <c r="BP30" s="1">
        <v>4.3499999999999996</v>
      </c>
      <c r="BQ30" s="8">
        <f t="shared" si="3"/>
        <v>2.4804597701149342</v>
      </c>
      <c r="BS30" s="2">
        <v>44643</v>
      </c>
      <c r="BT30" s="1">
        <v>1590.12</v>
      </c>
      <c r="BU30" s="1"/>
      <c r="BV30" s="1">
        <f t="shared" si="7"/>
        <v>1590.12</v>
      </c>
      <c r="BW30" s="1">
        <v>4.3099999999999996</v>
      </c>
      <c r="BX30" s="8">
        <f t="shared" si="8"/>
        <v>368.93735498839908</v>
      </c>
    </row>
    <row r="31" spans="1:76" x14ac:dyDescent="0.25">
      <c r="A31" s="2">
        <v>44466</v>
      </c>
      <c r="B31" s="8">
        <v>1497446717.6400001</v>
      </c>
      <c r="C31" s="8">
        <v>69683080</v>
      </c>
      <c r="D31" s="8">
        <v>1783965867.26</v>
      </c>
      <c r="E31" s="8">
        <v>64937421.969999999</v>
      </c>
      <c r="F31" s="24">
        <f t="shared" si="24"/>
        <v>1848903289.23</v>
      </c>
      <c r="G31" s="8"/>
      <c r="H31" s="24">
        <f t="shared" si="9"/>
        <v>1848903289.23</v>
      </c>
      <c r="I31" s="111">
        <v>4250000</v>
      </c>
      <c r="J31" s="30">
        <f t="shared" si="10"/>
        <v>435.03606805411766</v>
      </c>
      <c r="K31" s="30">
        <f t="shared" si="11"/>
        <v>8.7007213610823531</v>
      </c>
      <c r="L31" s="104"/>
      <c r="N31" s="2">
        <v>44466</v>
      </c>
      <c r="O31" s="8">
        <v>1299100206.1599998</v>
      </c>
      <c r="P31" s="1"/>
      <c r="Q31" s="8">
        <v>1289356954.6137998</v>
      </c>
      <c r="R31" s="1"/>
      <c r="S31" s="24">
        <f t="shared" si="22"/>
        <v>1289356954.6137998</v>
      </c>
      <c r="T31" s="24"/>
      <c r="U31" s="24">
        <f t="shared" si="12"/>
        <v>1289356954.6137998</v>
      </c>
      <c r="V31" s="29">
        <v>4250000</v>
      </c>
      <c r="W31" s="112">
        <f t="shared" si="13"/>
        <v>303.37810696795287</v>
      </c>
      <c r="X31" s="30">
        <f t="shared" si="14"/>
        <v>6.0675621393590573</v>
      </c>
      <c r="Z31" s="2">
        <v>44466</v>
      </c>
      <c r="AA31" s="21">
        <v>225783175</v>
      </c>
      <c r="AB31" s="21">
        <v>587020739.29999995</v>
      </c>
      <c r="AC31" s="8">
        <v>224089801.1875</v>
      </c>
      <c r="AD31" s="8">
        <v>578215428.2105</v>
      </c>
      <c r="AE31" s="19">
        <f t="shared" si="23"/>
        <v>802305229.398</v>
      </c>
      <c r="AF31" s="19"/>
      <c r="AG31" s="19">
        <f t="shared" si="15"/>
        <v>802305229.398</v>
      </c>
      <c r="AH31" s="29">
        <v>4250000</v>
      </c>
      <c r="AI31" s="31">
        <f t="shared" si="16"/>
        <v>188.77770103482354</v>
      </c>
      <c r="AJ31" s="31">
        <f t="shared" si="17"/>
        <v>3.7755540206964708</v>
      </c>
      <c r="AL31" s="2">
        <v>44466</v>
      </c>
      <c r="AM31" s="21">
        <v>1231820019.0999999</v>
      </c>
      <c r="AN31" s="5"/>
      <c r="AO31" s="8">
        <v>1222581368.9567499</v>
      </c>
      <c r="AP31" s="1"/>
      <c r="AQ31" s="24">
        <f t="shared" si="18"/>
        <v>1222581368.9567499</v>
      </c>
      <c r="AR31" s="24"/>
      <c r="AS31" s="24">
        <f t="shared" si="19"/>
        <v>1222581368.9567499</v>
      </c>
      <c r="AT31" s="29">
        <v>4250000</v>
      </c>
      <c r="AU31" s="30">
        <f t="shared" si="20"/>
        <v>287.66620446041173</v>
      </c>
      <c r="AV31" s="8">
        <f t="shared" si="21"/>
        <v>5.7533240892082347</v>
      </c>
      <c r="BA31" s="2">
        <v>44646</v>
      </c>
      <c r="BB31" s="8">
        <v>2764.83</v>
      </c>
      <c r="BC31" s="8">
        <v>74.03</v>
      </c>
      <c r="BD31" s="8">
        <v>2744.09</v>
      </c>
      <c r="BE31" s="8">
        <v>68.989999999999995</v>
      </c>
      <c r="BF31" s="19">
        <f t="shared" si="4"/>
        <v>2813.08</v>
      </c>
      <c r="BG31" s="19"/>
      <c r="BH31" s="1">
        <v>4.37</v>
      </c>
      <c r="BI31" s="31">
        <f t="shared" si="0"/>
        <v>643.72540045766584</v>
      </c>
      <c r="BJ31" s="8">
        <f t="shared" si="1"/>
        <v>12.874508009153317</v>
      </c>
      <c r="BL31" s="68">
        <v>44646</v>
      </c>
      <c r="BM31" s="24">
        <f t="shared" si="5"/>
        <v>20.739999999999782</v>
      </c>
      <c r="BN31" s="1">
        <f t="shared" si="2"/>
        <v>5.0400000000000063</v>
      </c>
      <c r="BO31" s="24">
        <f t="shared" si="6"/>
        <v>25.779999999999788</v>
      </c>
      <c r="BP31" s="1">
        <v>4.37</v>
      </c>
      <c r="BQ31" s="8">
        <f t="shared" si="3"/>
        <v>5.8993135011441158</v>
      </c>
      <c r="BS31" s="2">
        <v>44644</v>
      </c>
      <c r="BT31" s="1">
        <v>2576.25</v>
      </c>
      <c r="BU31" s="1"/>
      <c r="BV31" s="1">
        <f t="shared" si="7"/>
        <v>2576.25</v>
      </c>
      <c r="BW31" s="1">
        <v>4.34</v>
      </c>
      <c r="BX31" s="8">
        <f t="shared" si="8"/>
        <v>593.60599078341011</v>
      </c>
    </row>
    <row r="32" spans="1:76" x14ac:dyDescent="0.25">
      <c r="A32" s="2">
        <v>44467</v>
      </c>
      <c r="B32" s="8">
        <v>4516454022.3199997</v>
      </c>
      <c r="C32" s="8">
        <v>99619800</v>
      </c>
      <c r="D32" s="8">
        <v>4482580617.1499996</v>
      </c>
      <c r="E32" s="8">
        <v>92835348.103448272</v>
      </c>
      <c r="F32" s="24">
        <f t="shared" si="24"/>
        <v>4575415965.2534475</v>
      </c>
      <c r="G32" s="8"/>
      <c r="H32" s="24">
        <f t="shared" si="9"/>
        <v>4575415965.2534475</v>
      </c>
      <c r="I32" s="111">
        <v>4250000</v>
      </c>
      <c r="J32" s="30">
        <f t="shared" si="10"/>
        <v>1076.5684624125759</v>
      </c>
      <c r="K32" s="30">
        <f t="shared" si="11"/>
        <v>21.531369248251519</v>
      </c>
      <c r="L32" s="104"/>
      <c r="N32" s="2">
        <v>44467</v>
      </c>
      <c r="O32" s="8">
        <v>1544342558.8</v>
      </c>
      <c r="P32" s="1"/>
      <c r="Q32" s="8">
        <v>1532759989.609</v>
      </c>
      <c r="R32" s="1"/>
      <c r="S32" s="24">
        <f t="shared" si="22"/>
        <v>1532759989.609</v>
      </c>
      <c r="T32" s="24"/>
      <c r="U32" s="24">
        <f t="shared" si="12"/>
        <v>1532759989.609</v>
      </c>
      <c r="V32" s="29">
        <v>4250000</v>
      </c>
      <c r="W32" s="112">
        <f t="shared" si="13"/>
        <v>360.64940931976469</v>
      </c>
      <c r="X32" s="30">
        <f t="shared" si="14"/>
        <v>7.212988186395294</v>
      </c>
      <c r="Z32" s="2">
        <v>44467</v>
      </c>
      <c r="AA32" s="21">
        <v>314782712</v>
      </c>
      <c r="AB32" s="21">
        <v>389334908</v>
      </c>
      <c r="AC32" s="8">
        <v>312421841.65999997</v>
      </c>
      <c r="AD32" s="8">
        <v>383494884.38</v>
      </c>
      <c r="AE32" s="19">
        <f t="shared" si="23"/>
        <v>695916726.03999996</v>
      </c>
      <c r="AF32" s="19"/>
      <c r="AG32" s="19">
        <f t="shared" si="15"/>
        <v>695916726.03999996</v>
      </c>
      <c r="AH32" s="29">
        <v>4250000</v>
      </c>
      <c r="AI32" s="31">
        <f t="shared" si="16"/>
        <v>163.74511200941177</v>
      </c>
      <c r="AJ32" s="31">
        <f t="shared" si="17"/>
        <v>3.2749022401882355</v>
      </c>
      <c r="AL32" s="2">
        <v>44467</v>
      </c>
      <c r="AM32" s="21">
        <v>126159600</v>
      </c>
      <c r="AN32" s="21">
        <v>83855520</v>
      </c>
      <c r="AO32" s="8">
        <v>125213403</v>
      </c>
      <c r="AP32" s="8">
        <v>78144669.931034476</v>
      </c>
      <c r="AQ32" s="24">
        <f t="shared" si="18"/>
        <v>203358072.93103448</v>
      </c>
      <c r="AR32" s="24"/>
      <c r="AS32" s="24">
        <f t="shared" si="19"/>
        <v>203358072.93103448</v>
      </c>
      <c r="AT32" s="29">
        <v>4250000</v>
      </c>
      <c r="AU32" s="30">
        <f t="shared" si="20"/>
        <v>47.848958336713991</v>
      </c>
      <c r="AV32" s="8">
        <f t="shared" si="21"/>
        <v>0.95697916673427985</v>
      </c>
      <c r="BA32" s="2">
        <v>44647</v>
      </c>
      <c r="BB32" s="8">
        <v>3210.08</v>
      </c>
      <c r="BC32" s="30"/>
      <c r="BD32" s="8">
        <v>3186</v>
      </c>
      <c r="BE32" s="1"/>
      <c r="BF32" s="19">
        <f t="shared" si="4"/>
        <v>3186</v>
      </c>
      <c r="BG32" s="19"/>
      <c r="BH32" s="1">
        <v>4.37</v>
      </c>
      <c r="BI32" s="31">
        <f t="shared" si="0"/>
        <v>729.06178489702518</v>
      </c>
      <c r="BJ32" s="8">
        <f t="shared" si="1"/>
        <v>14.581235697940503</v>
      </c>
      <c r="BL32" s="68">
        <v>44647</v>
      </c>
      <c r="BM32" s="24">
        <f t="shared" si="5"/>
        <v>24.079999999999927</v>
      </c>
      <c r="BN32" s="1">
        <f t="shared" si="2"/>
        <v>0</v>
      </c>
      <c r="BO32" s="24">
        <f t="shared" si="6"/>
        <v>24.079999999999927</v>
      </c>
      <c r="BP32" s="1">
        <v>4.37</v>
      </c>
      <c r="BQ32" s="8">
        <f t="shared" si="3"/>
        <v>5.5102974828375118</v>
      </c>
      <c r="BS32" s="2">
        <v>44645</v>
      </c>
      <c r="BT32" s="1">
        <v>1439.22</v>
      </c>
      <c r="BU32" s="1"/>
      <c r="BV32" s="1">
        <f t="shared" si="7"/>
        <v>1439.22</v>
      </c>
      <c r="BW32" s="1">
        <v>4.3499999999999996</v>
      </c>
      <c r="BX32" s="8">
        <f t="shared" si="8"/>
        <v>330.85517241379313</v>
      </c>
    </row>
    <row r="33" spans="1:76" x14ac:dyDescent="0.25">
      <c r="A33" s="2">
        <v>44468</v>
      </c>
      <c r="B33" s="8">
        <v>2885245020.3200002</v>
      </c>
      <c r="C33" s="8">
        <v>21586320</v>
      </c>
      <c r="D33" s="8">
        <v>2863605682.6700001</v>
      </c>
      <c r="E33" s="8">
        <v>20116217.172413792</v>
      </c>
      <c r="F33" s="24">
        <f t="shared" si="24"/>
        <v>2883721899.8424139</v>
      </c>
      <c r="G33" s="8"/>
      <c r="H33" s="24">
        <f t="shared" si="9"/>
        <v>2883721899.8424139</v>
      </c>
      <c r="I33" s="111">
        <v>4440000</v>
      </c>
      <c r="J33" s="30">
        <f t="shared" si="10"/>
        <v>649.48691437892205</v>
      </c>
      <c r="K33" s="30">
        <f t="shared" si="11"/>
        <v>12.989738287578442</v>
      </c>
      <c r="L33" s="104"/>
      <c r="N33" s="2">
        <v>44468</v>
      </c>
      <c r="O33" s="8">
        <v>2690084658.8800001</v>
      </c>
      <c r="P33" s="8">
        <v>12515472</v>
      </c>
      <c r="Q33" s="8">
        <v>2669909023.9400001</v>
      </c>
      <c r="R33" s="8">
        <v>11663125.199999999</v>
      </c>
      <c r="S33" s="24">
        <f t="shared" si="22"/>
        <v>2681572149.1399999</v>
      </c>
      <c r="T33" s="24"/>
      <c r="U33" s="24">
        <f t="shared" si="12"/>
        <v>2681572149.1399999</v>
      </c>
      <c r="V33" s="29">
        <v>4440000</v>
      </c>
      <c r="W33" s="112">
        <f t="shared" si="13"/>
        <v>603.95769124774768</v>
      </c>
      <c r="X33" s="30">
        <f t="shared" si="14"/>
        <v>12.079153824954954</v>
      </c>
      <c r="Z33" s="2">
        <v>44468</v>
      </c>
      <c r="AA33" s="21">
        <v>205088856.63999999</v>
      </c>
      <c r="AB33" s="21">
        <v>765541784.39999998</v>
      </c>
      <c r="AC33" s="8">
        <v>203550690.21520001</v>
      </c>
      <c r="AD33" s="8">
        <v>754058657.63400006</v>
      </c>
      <c r="AE33" s="19">
        <f t="shared" si="23"/>
        <v>957609347.84920001</v>
      </c>
      <c r="AF33" s="19"/>
      <c r="AG33" s="19">
        <f t="shared" si="15"/>
        <v>957609347.84920001</v>
      </c>
      <c r="AH33" s="29">
        <v>4440000</v>
      </c>
      <c r="AI33" s="31">
        <f t="shared" si="16"/>
        <v>215.67778104711712</v>
      </c>
      <c r="AJ33" s="31">
        <f t="shared" si="17"/>
        <v>4.3135556209423429</v>
      </c>
      <c r="AL33" s="2">
        <v>44468</v>
      </c>
      <c r="AM33" s="21">
        <v>2314805844</v>
      </c>
      <c r="AN33" s="5"/>
      <c r="AO33" s="8">
        <v>2297444800.1700001</v>
      </c>
      <c r="AP33" s="1"/>
      <c r="AQ33" s="24">
        <f t="shared" si="18"/>
        <v>2297444800.1700001</v>
      </c>
      <c r="AR33" s="24"/>
      <c r="AS33" s="24">
        <f t="shared" si="19"/>
        <v>2297444800.1700001</v>
      </c>
      <c r="AT33" s="29">
        <v>4440000</v>
      </c>
      <c r="AU33" s="30">
        <f t="shared" si="20"/>
        <v>517.44252256081086</v>
      </c>
      <c r="AV33" s="8">
        <f t="shared" si="21"/>
        <v>10.348850451216217</v>
      </c>
      <c r="BA33" s="2">
        <v>44648</v>
      </c>
      <c r="BB33" s="8">
        <v>1282.46</v>
      </c>
      <c r="BC33" s="8"/>
      <c r="BD33" s="8">
        <v>1272.8399999999999</v>
      </c>
      <c r="BE33" s="1"/>
      <c r="BF33" s="19">
        <f t="shared" si="4"/>
        <v>1272.8399999999999</v>
      </c>
      <c r="BG33" s="19"/>
      <c r="BH33" s="1">
        <v>4.37</v>
      </c>
      <c r="BI33" s="31">
        <f t="shared" si="0"/>
        <v>291.26773455377571</v>
      </c>
      <c r="BJ33" s="8">
        <f t="shared" si="1"/>
        <v>5.8253546910755141</v>
      </c>
      <c r="BL33" s="68">
        <v>44648</v>
      </c>
      <c r="BM33" s="24">
        <f>BB33-BD33</f>
        <v>9.6200000000001182</v>
      </c>
      <c r="BN33" s="1">
        <f t="shared" si="2"/>
        <v>0</v>
      </c>
      <c r="BO33" s="24">
        <f t="shared" si="6"/>
        <v>9.6200000000001182</v>
      </c>
      <c r="BP33" s="1">
        <v>4.37</v>
      </c>
      <c r="BQ33" s="8">
        <f t="shared" si="3"/>
        <v>2.2013729977116974</v>
      </c>
      <c r="BS33" s="2">
        <v>44646</v>
      </c>
      <c r="BT33" s="1">
        <v>2764.83</v>
      </c>
      <c r="BU33" s="1">
        <v>74.03</v>
      </c>
      <c r="BV33" s="1">
        <f t="shared" si="7"/>
        <v>2838.86</v>
      </c>
      <c r="BW33" s="1">
        <v>4.37</v>
      </c>
      <c r="BX33" s="8">
        <f t="shared" si="8"/>
        <v>649.62471395881005</v>
      </c>
    </row>
    <row r="34" spans="1:76" x14ac:dyDescent="0.25">
      <c r="A34" s="2">
        <v>44469</v>
      </c>
      <c r="B34" s="8">
        <v>1919892402.52</v>
      </c>
      <c r="C34" s="2"/>
      <c r="D34" s="8">
        <v>1905493209.5</v>
      </c>
      <c r="E34" s="1"/>
      <c r="F34" s="24">
        <f t="shared" si="24"/>
        <v>1905493209.5</v>
      </c>
      <c r="G34" s="8"/>
      <c r="H34" s="24">
        <f t="shared" si="9"/>
        <v>1905493209.5</v>
      </c>
      <c r="I34" s="111">
        <v>4800000</v>
      </c>
      <c r="J34" s="30">
        <f t="shared" si="10"/>
        <v>396.97775197916667</v>
      </c>
      <c r="K34" s="30">
        <f t="shared" si="11"/>
        <v>7.9395550395833334</v>
      </c>
      <c r="L34" s="104"/>
      <c r="N34" s="2">
        <v>44469</v>
      </c>
      <c r="O34" s="8">
        <v>990186131.20000005</v>
      </c>
      <c r="P34" s="8"/>
      <c r="Q34" s="8">
        <v>982759735.21600008</v>
      </c>
      <c r="R34" s="8"/>
      <c r="S34" s="24">
        <f t="shared" si="22"/>
        <v>982759735.21600008</v>
      </c>
      <c r="T34" s="24"/>
      <c r="U34" s="24">
        <f t="shared" si="12"/>
        <v>982759735.21600008</v>
      </c>
      <c r="V34" s="29">
        <v>4800000</v>
      </c>
      <c r="W34" s="112">
        <f t="shared" si="13"/>
        <v>204.74161150333336</v>
      </c>
      <c r="X34" s="30">
        <f t="shared" si="14"/>
        <v>4.0948322300666673</v>
      </c>
      <c r="Z34" s="2">
        <v>44469</v>
      </c>
      <c r="AA34" s="21">
        <v>17797502.399999999</v>
      </c>
      <c r="AB34" s="21">
        <v>1582406991.4000001</v>
      </c>
      <c r="AC34" s="8">
        <v>17664021.131999999</v>
      </c>
      <c r="AD34" s="8">
        <v>1558670886.529</v>
      </c>
      <c r="AE34" s="19">
        <f t="shared" si="23"/>
        <v>1576334907.661</v>
      </c>
      <c r="AF34" s="19"/>
      <c r="AG34" s="19">
        <f t="shared" si="15"/>
        <v>1576334907.661</v>
      </c>
      <c r="AH34" s="29">
        <v>4800000</v>
      </c>
      <c r="AI34" s="31">
        <f t="shared" si="16"/>
        <v>328.40310576270832</v>
      </c>
      <c r="AJ34" s="31">
        <f t="shared" si="17"/>
        <v>6.5680621152541665</v>
      </c>
      <c r="AL34" s="2">
        <v>44469</v>
      </c>
      <c r="AM34" s="21">
        <v>588513657.60000002</v>
      </c>
      <c r="AN34" s="5"/>
      <c r="AO34" s="8">
        <v>584099805.16799998</v>
      </c>
      <c r="AP34" s="1"/>
      <c r="AQ34" s="24">
        <f t="shared" si="18"/>
        <v>584099805.16799998</v>
      </c>
      <c r="AR34" s="24"/>
      <c r="AS34" s="24">
        <f t="shared" si="19"/>
        <v>584099805.16799998</v>
      </c>
      <c r="AT34" s="29">
        <v>4800000</v>
      </c>
      <c r="AU34" s="30">
        <f t="shared" si="20"/>
        <v>121.68745941</v>
      </c>
      <c r="AV34" s="8">
        <f t="shared" si="21"/>
        <v>2.4337491882000002</v>
      </c>
      <c r="BA34" s="2">
        <v>44649</v>
      </c>
      <c r="BB34" s="8">
        <v>1177.1300000000001</v>
      </c>
      <c r="BC34" s="30">
        <v>69.87</v>
      </c>
      <c r="BD34" s="1">
        <v>1168.3</v>
      </c>
      <c r="BE34" s="1">
        <v>65.11</v>
      </c>
      <c r="BF34" s="19">
        <f t="shared" si="4"/>
        <v>1233.4099999999999</v>
      </c>
      <c r="BG34" s="19"/>
      <c r="BH34" s="1">
        <v>4.37</v>
      </c>
      <c r="BI34" s="31">
        <f t="shared" si="0"/>
        <v>282.24485125858121</v>
      </c>
      <c r="BJ34" s="8">
        <f t="shared" si="1"/>
        <v>5.6448970251716242</v>
      </c>
      <c r="BL34" s="68">
        <v>44649</v>
      </c>
      <c r="BM34" s="24">
        <f t="shared" si="5"/>
        <v>8.8300000000001546</v>
      </c>
      <c r="BN34" s="1">
        <f t="shared" si="2"/>
        <v>4.7600000000000051</v>
      </c>
      <c r="BO34" s="24">
        <f t="shared" si="6"/>
        <v>13.59000000000016</v>
      </c>
      <c r="BP34" s="1">
        <v>4.37</v>
      </c>
      <c r="BQ34" s="8">
        <f t="shared" si="3"/>
        <v>3.1098398169336749</v>
      </c>
      <c r="BS34" s="2">
        <v>44647</v>
      </c>
      <c r="BT34" s="1">
        <v>3210.08</v>
      </c>
      <c r="BU34" s="1"/>
      <c r="BV34" s="1">
        <f t="shared" si="7"/>
        <v>3210.08</v>
      </c>
      <c r="BW34" s="1">
        <v>4.37</v>
      </c>
      <c r="BX34" s="8">
        <f t="shared" si="8"/>
        <v>734.57208237986265</v>
      </c>
    </row>
    <row r="35" spans="1:76" ht="16.5" customHeight="1" thickBot="1" x14ac:dyDescent="0.3">
      <c r="B35" s="25">
        <f>SUM(B14:B34)</f>
        <v>58655444225.18</v>
      </c>
      <c r="C35" s="68"/>
      <c r="H35" s="25">
        <f>SUM(H14:H34)</f>
        <v>58862399006.104256</v>
      </c>
      <c r="J35" s="21">
        <f>SUM(J14:J34)</f>
        <v>14128.322313154211</v>
      </c>
      <c r="K35" s="21">
        <f>SUM(K14:K34)</f>
        <v>282.56644626308429</v>
      </c>
      <c r="L35" s="26"/>
      <c r="U35" s="25">
        <f>SUM(U14:U34)</f>
        <v>33693965494.783417</v>
      </c>
      <c r="W35" s="33">
        <f>SUM(W14:W34)</f>
        <v>8102.7553915632316</v>
      </c>
      <c r="X35" s="40">
        <f>SUM(X14:X34)</f>
        <v>162.05510783126468</v>
      </c>
      <c r="AG35" s="25">
        <f>SUM(AG14:AG34)</f>
        <v>14568676259.400202</v>
      </c>
      <c r="AI35" s="26">
        <f>SUM(AI14:AI34)</f>
        <v>3447.3599961490881</v>
      </c>
      <c r="AJ35" s="32">
        <f>SUM(AJ14:AJ34)</f>
        <v>68.947199922981753</v>
      </c>
      <c r="AS35" s="25">
        <f>SUM(AS14:AS34)</f>
        <v>21087161956.170952</v>
      </c>
      <c r="AU35" s="33">
        <f>SUM(AU14:AU34)</f>
        <v>5039.9637447002006</v>
      </c>
      <c r="AV35" s="37">
        <f>SUM(AV14:AV34)</f>
        <v>100.79927489400403</v>
      </c>
      <c r="BA35" s="2">
        <v>44650</v>
      </c>
      <c r="BB35" s="1">
        <v>654.86</v>
      </c>
      <c r="BC35" s="2"/>
      <c r="BD35" s="1">
        <v>649.49</v>
      </c>
      <c r="BE35" s="1"/>
      <c r="BF35" s="19">
        <f t="shared" si="4"/>
        <v>649.49</v>
      </c>
      <c r="BG35" s="19"/>
      <c r="BH35" s="1">
        <v>4.38</v>
      </c>
      <c r="BI35" s="31">
        <f t="shared" si="0"/>
        <v>148.28538812785388</v>
      </c>
      <c r="BJ35" s="8">
        <f t="shared" si="1"/>
        <v>2.9657077625570776</v>
      </c>
      <c r="BL35" s="68">
        <v>44650</v>
      </c>
      <c r="BM35" s="24">
        <f>BB35-BD35</f>
        <v>5.3700000000000045</v>
      </c>
      <c r="BN35" s="1">
        <f t="shared" si="2"/>
        <v>0</v>
      </c>
      <c r="BO35" s="24">
        <f t="shared" si="6"/>
        <v>5.3700000000000045</v>
      </c>
      <c r="BP35" s="1">
        <v>4.38</v>
      </c>
      <c r="BQ35" s="8">
        <f t="shared" si="3"/>
        <v>1.2260273972602751</v>
      </c>
      <c r="BS35" s="2">
        <v>44648</v>
      </c>
      <c r="BT35" s="1">
        <v>1282.46</v>
      </c>
      <c r="BU35" s="1"/>
      <c r="BV35" s="1">
        <f t="shared" si="7"/>
        <v>1282.46</v>
      </c>
      <c r="BW35" s="1">
        <v>4.37</v>
      </c>
      <c r="BX35" s="8">
        <f t="shared" si="8"/>
        <v>293.46910755148741</v>
      </c>
    </row>
    <row r="36" spans="1:76" ht="16.5" customHeight="1" thickBot="1" x14ac:dyDescent="0.3">
      <c r="D36" s="194" t="s">
        <v>5</v>
      </c>
      <c r="E36" s="195"/>
      <c r="F36" s="196"/>
      <c r="H36" s="26"/>
      <c r="O36" s="42"/>
      <c r="P36" s="25"/>
      <c r="Q36" s="25"/>
      <c r="U36" s="27">
        <f>U35/1000000</f>
        <v>33693.965494783413</v>
      </c>
      <c r="AG36" s="27">
        <f>AG35/1000000</f>
        <v>14568.676259400201</v>
      </c>
      <c r="AM36" s="21">
        <v>694552772.46000004</v>
      </c>
      <c r="AN36" s="42">
        <f>AM36*0.75%</f>
        <v>5209145.7934499998</v>
      </c>
      <c r="AO36" s="25">
        <f>AM36-AN36</f>
        <v>689343626.66655004</v>
      </c>
      <c r="AS36" s="27">
        <f>AS35/1000000</f>
        <v>21087.161956170952</v>
      </c>
      <c r="BA36" s="2">
        <v>44651</v>
      </c>
      <c r="BB36" s="1">
        <v>2649.13</v>
      </c>
      <c r="BC36" s="1">
        <v>48.76</v>
      </c>
      <c r="BD36" s="1">
        <v>2629.26</v>
      </c>
      <c r="BE36" s="1">
        <v>45.44</v>
      </c>
      <c r="BF36" s="1">
        <f t="shared" si="4"/>
        <v>2674.7000000000003</v>
      </c>
      <c r="BG36" s="1"/>
      <c r="BH36" s="1">
        <v>4.38</v>
      </c>
      <c r="BI36" s="31">
        <f t="shared" si="0"/>
        <v>610.66210045662103</v>
      </c>
      <c r="BJ36" s="8">
        <f t="shared" si="1"/>
        <v>12.21324200913242</v>
      </c>
      <c r="BL36" s="68">
        <v>44651</v>
      </c>
      <c r="BM36" s="24">
        <f>BB36-BD36</f>
        <v>19.869999999999891</v>
      </c>
      <c r="BN36" s="1">
        <f t="shared" si="2"/>
        <v>3.3200000000000003</v>
      </c>
      <c r="BO36" s="24">
        <f t="shared" si="6"/>
        <v>23.189999999999891</v>
      </c>
      <c r="BP36" s="1">
        <v>4.38</v>
      </c>
      <c r="BQ36" s="8">
        <f t="shared" si="3"/>
        <v>5.2945205479451811</v>
      </c>
      <c r="BS36" s="2">
        <v>44649</v>
      </c>
      <c r="BT36" s="1">
        <v>1177.1300000000001</v>
      </c>
      <c r="BU36" s="1">
        <v>69.87</v>
      </c>
      <c r="BV36" s="1">
        <f t="shared" si="7"/>
        <v>1247</v>
      </c>
      <c r="BW36" s="1">
        <v>4.37</v>
      </c>
      <c r="BX36" s="8">
        <f t="shared" si="8"/>
        <v>285.35469107551489</v>
      </c>
    </row>
    <row r="37" spans="1:76" x14ac:dyDescent="0.25">
      <c r="BB37" s="25">
        <f>SUM(BB6:BB36)</f>
        <v>51904.009999999995</v>
      </c>
      <c r="BC37">
        <f>SUM(BC6:BC36)</f>
        <v>975.20999999999992</v>
      </c>
      <c r="BD37" s="25">
        <f>SUM(BD6:BD36)</f>
        <v>51513.519325000001</v>
      </c>
      <c r="BE37">
        <f>SUM(BE6:BE36)</f>
        <v>908.79</v>
      </c>
      <c r="BI37" s="79">
        <f>SUM(BI6:BI36)</f>
        <v>12120.993755871443</v>
      </c>
      <c r="BJ37" s="25">
        <f>SUM(BJ6:BJ36)</f>
        <v>242.41987511742889</v>
      </c>
      <c r="BQ37" s="25">
        <f>SUM(BQ6:BQ36)</f>
        <v>105.74545967077817</v>
      </c>
      <c r="BS37" s="2">
        <v>44650</v>
      </c>
      <c r="BT37" s="1">
        <v>654.86</v>
      </c>
      <c r="BU37" s="1"/>
      <c r="BV37" s="1">
        <f t="shared" si="7"/>
        <v>654.86</v>
      </c>
      <c r="BW37" s="1">
        <v>4.38</v>
      </c>
      <c r="BX37" s="8">
        <f t="shared" si="8"/>
        <v>149.51141552511416</v>
      </c>
    </row>
    <row r="38" spans="1:76" ht="16.5" customHeight="1" x14ac:dyDescent="0.25">
      <c r="A38" s="120" t="s">
        <v>0</v>
      </c>
      <c r="B38" s="121" t="s">
        <v>12</v>
      </c>
      <c r="C38" s="121" t="s">
        <v>11</v>
      </c>
      <c r="D38" s="122" t="s">
        <v>13</v>
      </c>
      <c r="E38" s="121" t="s">
        <v>14</v>
      </c>
      <c r="F38" s="114" t="s">
        <v>1</v>
      </c>
      <c r="G38" s="123"/>
      <c r="H38" s="121" t="s">
        <v>2</v>
      </c>
      <c r="I38" s="121" t="s">
        <v>4</v>
      </c>
      <c r="J38" s="120" t="s">
        <v>3</v>
      </c>
      <c r="K38" s="120" t="s">
        <v>67</v>
      </c>
      <c r="L38" s="103"/>
      <c r="P38" s="185" t="s">
        <v>6</v>
      </c>
      <c r="Q38" s="185"/>
      <c r="R38" s="185"/>
      <c r="S38" s="185"/>
      <c r="T38" s="185"/>
      <c r="V38" s="42"/>
      <c r="W38" s="25"/>
      <c r="BS38" s="2">
        <v>44651</v>
      </c>
      <c r="BT38" s="13">
        <v>2649.13</v>
      </c>
      <c r="BU38" s="10">
        <v>48.76</v>
      </c>
      <c r="BV38" s="13">
        <f t="shared" si="7"/>
        <v>2697.8900000000003</v>
      </c>
      <c r="BW38" s="1">
        <v>4.38</v>
      </c>
      <c r="BX38" s="8">
        <f t="shared" si="8"/>
        <v>615.95662100456627</v>
      </c>
    </row>
    <row r="39" spans="1:76" x14ac:dyDescent="0.25">
      <c r="A39" s="2">
        <v>44470</v>
      </c>
      <c r="B39" s="5">
        <v>1380.46</v>
      </c>
      <c r="C39" s="20">
        <v>67.8</v>
      </c>
      <c r="D39" s="13">
        <v>1370.11</v>
      </c>
      <c r="E39" s="10">
        <v>63.18</v>
      </c>
      <c r="F39" s="13">
        <f>D39+E39</f>
        <v>1433.29</v>
      </c>
      <c r="G39" s="19"/>
      <c r="H39" s="19">
        <f>F39</f>
        <v>1433.29</v>
      </c>
      <c r="I39" s="13">
        <v>5.2</v>
      </c>
      <c r="J39" s="31">
        <f>H39/I39</f>
        <v>275.63269230769231</v>
      </c>
      <c r="K39" s="31">
        <f>J39*2%</f>
        <v>5.5126538461538459</v>
      </c>
      <c r="L39" s="105"/>
      <c r="BV39" s="60">
        <f>SUM(BV8:BV38)</f>
        <v>52879.22</v>
      </c>
      <c r="BW39" s="48"/>
      <c r="BX39" s="45">
        <f>SUM(BX8:BX38)</f>
        <v>12226.73921554222</v>
      </c>
    </row>
    <row r="40" spans="1:76" ht="30" x14ac:dyDescent="0.25">
      <c r="A40" s="2">
        <v>44471</v>
      </c>
      <c r="B40" s="5">
        <v>2025.88</v>
      </c>
      <c r="C40" s="21"/>
      <c r="D40" s="13">
        <v>2010.69</v>
      </c>
      <c r="E40" s="13"/>
      <c r="F40" s="13">
        <f t="shared" ref="F40:F68" si="25">D40+E40</f>
        <v>2010.69</v>
      </c>
      <c r="G40" s="19"/>
      <c r="H40" s="19">
        <f t="shared" ref="H40:H68" si="26">F40</f>
        <v>2010.69</v>
      </c>
      <c r="I40" s="13">
        <v>4.2</v>
      </c>
      <c r="J40" s="31">
        <f t="shared" ref="J40:J67" si="27">H40/I40</f>
        <v>478.73571428571427</v>
      </c>
      <c r="K40" s="31">
        <f t="shared" ref="K40:K68" si="28">J40*2%</f>
        <v>9.5747142857142862</v>
      </c>
      <c r="L40" s="105"/>
      <c r="N40" s="120" t="s">
        <v>0</v>
      </c>
      <c r="O40" s="125" t="s">
        <v>19</v>
      </c>
      <c r="P40" s="120" t="s">
        <v>20</v>
      </c>
      <c r="Q40" s="125" t="s">
        <v>22</v>
      </c>
      <c r="R40" s="120" t="s">
        <v>25</v>
      </c>
      <c r="S40" s="126" t="s">
        <v>1</v>
      </c>
      <c r="T40" s="123"/>
      <c r="U40" s="121" t="s">
        <v>2</v>
      </c>
      <c r="V40" s="121" t="s">
        <v>4</v>
      </c>
      <c r="W40" s="120" t="s">
        <v>3</v>
      </c>
      <c r="X40" s="120" t="s">
        <v>67</v>
      </c>
      <c r="AE40" s="184" t="s">
        <v>7</v>
      </c>
      <c r="AF40" s="184"/>
      <c r="AG40" s="184"/>
      <c r="AQ40" s="184" t="s">
        <v>10</v>
      </c>
      <c r="AR40" s="184"/>
    </row>
    <row r="41" spans="1:76" x14ac:dyDescent="0.25">
      <c r="A41" s="2">
        <v>44472</v>
      </c>
      <c r="B41" s="5">
        <v>2736.09</v>
      </c>
      <c r="C41" s="22"/>
      <c r="D41" s="13">
        <v>2715.57</v>
      </c>
      <c r="E41" s="10"/>
      <c r="F41" s="13">
        <f t="shared" si="25"/>
        <v>2715.57</v>
      </c>
      <c r="G41" s="19"/>
      <c r="H41" s="19">
        <f t="shared" si="26"/>
        <v>2715.57</v>
      </c>
      <c r="I41" s="13">
        <v>4.2</v>
      </c>
      <c r="J41" s="31">
        <f t="shared" si="27"/>
        <v>646.56428571428569</v>
      </c>
      <c r="K41" s="31">
        <f t="shared" si="28"/>
        <v>12.931285714285714</v>
      </c>
      <c r="L41" s="105"/>
      <c r="N41" s="2">
        <v>44470</v>
      </c>
      <c r="O41" s="10">
        <v>860.37</v>
      </c>
      <c r="P41" s="10"/>
      <c r="Q41" s="10">
        <v>853.92</v>
      </c>
      <c r="R41" s="10"/>
      <c r="S41" s="10">
        <f>Q41+R41</f>
        <v>853.92</v>
      </c>
      <c r="T41" s="10"/>
      <c r="U41" s="10">
        <f>S41-T41</f>
        <v>853.92</v>
      </c>
      <c r="V41" s="10">
        <v>5.2</v>
      </c>
      <c r="W41" s="31">
        <f>U41/V41</f>
        <v>164.21538461538461</v>
      </c>
      <c r="X41" s="31">
        <f>W41*2%</f>
        <v>3.2843076923076922</v>
      </c>
      <c r="BG41">
        <v>1004.09</v>
      </c>
      <c r="BH41" s="42">
        <f>BG41*0.75%</f>
        <v>7.5306749999999996</v>
      </c>
      <c r="BI41" s="25">
        <f>BG41-BH41</f>
        <v>996.55932500000006</v>
      </c>
    </row>
    <row r="42" spans="1:76" ht="30" x14ac:dyDescent="0.25">
      <c r="A42" s="2">
        <v>44473</v>
      </c>
      <c r="B42" s="5">
        <v>956.84</v>
      </c>
      <c r="C42" s="22"/>
      <c r="D42" s="10">
        <v>949.66</v>
      </c>
      <c r="E42" s="10"/>
      <c r="F42" s="13">
        <f t="shared" si="25"/>
        <v>949.66</v>
      </c>
      <c r="G42" s="19"/>
      <c r="H42" s="19">
        <f t="shared" si="26"/>
        <v>949.66</v>
      </c>
      <c r="I42" s="10">
        <v>4.18</v>
      </c>
      <c r="J42" s="31">
        <f t="shared" si="27"/>
        <v>227.19138755980862</v>
      </c>
      <c r="K42" s="31">
        <f t="shared" si="28"/>
        <v>4.5438277511961722</v>
      </c>
      <c r="L42" s="105"/>
      <c r="N42" s="2">
        <v>44471</v>
      </c>
      <c r="O42" s="13">
        <v>1565.25</v>
      </c>
      <c r="P42" s="10"/>
      <c r="Q42" s="10">
        <v>1553.51</v>
      </c>
      <c r="R42" s="10"/>
      <c r="S42" s="10">
        <f>Q42+R42</f>
        <v>1553.51</v>
      </c>
      <c r="T42" s="10"/>
      <c r="U42" s="10">
        <f>S42-T42</f>
        <v>1553.51</v>
      </c>
      <c r="V42" s="10">
        <v>4.2</v>
      </c>
      <c r="W42" s="31">
        <f t="shared" ref="W42:W70" si="29">U42/V42</f>
        <v>369.88333333333333</v>
      </c>
      <c r="X42" s="31">
        <f t="shared" ref="X42:X70" si="30">W42*2%</f>
        <v>7.3976666666666668</v>
      </c>
      <c r="Z42" s="116" t="s">
        <v>0</v>
      </c>
      <c r="AA42" s="118" t="s">
        <v>15</v>
      </c>
      <c r="AB42" s="117" t="s">
        <v>16</v>
      </c>
      <c r="AC42" s="117" t="s">
        <v>17</v>
      </c>
      <c r="AD42" s="117" t="s">
        <v>18</v>
      </c>
      <c r="AE42" s="113" t="s">
        <v>1</v>
      </c>
      <c r="AF42" s="119"/>
      <c r="AG42" s="117" t="s">
        <v>2</v>
      </c>
      <c r="AH42" s="117" t="s">
        <v>4</v>
      </c>
      <c r="AI42" s="116" t="s">
        <v>3</v>
      </c>
      <c r="AJ42" s="116" t="s">
        <v>67</v>
      </c>
      <c r="AL42" s="116" t="s">
        <v>0</v>
      </c>
      <c r="AM42" s="129" t="s">
        <v>8</v>
      </c>
      <c r="AN42" s="116" t="s">
        <v>9</v>
      </c>
      <c r="AO42" s="116" t="s">
        <v>24</v>
      </c>
      <c r="AP42" s="116" t="s">
        <v>30</v>
      </c>
      <c r="AQ42" s="113" t="s">
        <v>1</v>
      </c>
      <c r="AR42" s="119"/>
      <c r="AS42" s="117" t="s">
        <v>2</v>
      </c>
      <c r="AT42" s="117" t="s">
        <v>4</v>
      </c>
      <c r="AU42" s="116" t="s">
        <v>3</v>
      </c>
      <c r="AV42" s="113" t="s">
        <v>67</v>
      </c>
    </row>
    <row r="43" spans="1:76" x14ac:dyDescent="0.25">
      <c r="A43" s="2">
        <v>44474</v>
      </c>
      <c r="B43" s="21">
        <v>1829.8</v>
      </c>
      <c r="C43" s="22"/>
      <c r="D43" s="10">
        <v>1816.08</v>
      </c>
      <c r="E43" s="10"/>
      <c r="F43" s="13">
        <f t="shared" si="25"/>
        <v>1816.08</v>
      </c>
      <c r="G43" s="19"/>
      <c r="H43" s="19">
        <f t="shared" si="26"/>
        <v>1816.08</v>
      </c>
      <c r="I43" s="10">
        <v>4.18</v>
      </c>
      <c r="J43" s="31">
        <f t="shared" si="27"/>
        <v>434.46889952153111</v>
      </c>
      <c r="K43" s="31">
        <f t="shared" si="28"/>
        <v>8.6893779904306232</v>
      </c>
      <c r="L43" s="105"/>
      <c r="N43" s="2">
        <v>44472</v>
      </c>
      <c r="O43" s="10">
        <v>1089.51</v>
      </c>
      <c r="P43" s="10"/>
      <c r="Q43" s="10">
        <v>1081.3399999999999</v>
      </c>
      <c r="R43" s="10"/>
      <c r="S43" s="10">
        <f t="shared" ref="S43:S70" si="31">Q43+R43</f>
        <v>1081.3399999999999</v>
      </c>
      <c r="T43" s="10"/>
      <c r="U43" s="10">
        <f t="shared" ref="U43:U70" si="32">S43-T43</f>
        <v>1081.3399999999999</v>
      </c>
      <c r="V43" s="10">
        <v>4.2</v>
      </c>
      <c r="W43" s="31">
        <f t="shared" si="29"/>
        <v>257.46190476190475</v>
      </c>
      <c r="X43" s="31">
        <f t="shared" si="30"/>
        <v>5.1492380952380952</v>
      </c>
      <c r="Z43" s="2">
        <v>44470</v>
      </c>
      <c r="AA43" s="10">
        <v>88.22</v>
      </c>
      <c r="AB43" s="10">
        <v>783.93999999999994</v>
      </c>
      <c r="AC43" s="13">
        <v>87.558350000000004</v>
      </c>
      <c r="AD43" s="13">
        <v>772.18090000000007</v>
      </c>
      <c r="AE43" s="19">
        <f>AC43+AD43</f>
        <v>859.73925000000008</v>
      </c>
      <c r="AF43" s="19"/>
      <c r="AG43" s="19">
        <f>AE43</f>
        <v>859.73925000000008</v>
      </c>
      <c r="AH43" s="10">
        <v>5.2</v>
      </c>
      <c r="AI43" s="19">
        <f>AG43/AH43</f>
        <v>165.33447115384615</v>
      </c>
      <c r="AJ43" s="19">
        <f>AI43*2%</f>
        <v>3.3066894230769233</v>
      </c>
      <c r="AL43" s="2">
        <v>44470</v>
      </c>
      <c r="AM43" s="5">
        <v>740.65</v>
      </c>
      <c r="AN43" s="5"/>
      <c r="AO43" s="13">
        <v>735.09512499999994</v>
      </c>
      <c r="AP43" s="10"/>
      <c r="AQ43" s="19">
        <f>AO43+AP43</f>
        <v>735.09512499999994</v>
      </c>
      <c r="AR43" s="19"/>
      <c r="AS43" s="19">
        <f>AQ43</f>
        <v>735.09512499999994</v>
      </c>
      <c r="AT43" s="13">
        <v>5.2</v>
      </c>
      <c r="AU43" s="31">
        <f>AS43/AT43</f>
        <v>141.36444711538459</v>
      </c>
      <c r="AV43" s="8">
        <f>AU43*2%</f>
        <v>2.8272889423076921</v>
      </c>
      <c r="BC43" t="s">
        <v>35</v>
      </c>
      <c r="BD43" t="s">
        <v>74</v>
      </c>
    </row>
    <row r="44" spans="1:76" x14ac:dyDescent="0.25">
      <c r="A44" s="2">
        <v>44475</v>
      </c>
      <c r="B44" s="5">
        <v>2235.02</v>
      </c>
      <c r="C44" s="22"/>
      <c r="D44" s="10">
        <v>2218.2600000000002</v>
      </c>
      <c r="E44" s="10"/>
      <c r="F44" s="13">
        <f t="shared" si="25"/>
        <v>2218.2600000000002</v>
      </c>
      <c r="G44" s="19"/>
      <c r="H44" s="19">
        <f t="shared" si="26"/>
        <v>2218.2600000000002</v>
      </c>
      <c r="I44" s="10">
        <v>4.18</v>
      </c>
      <c r="J44" s="31">
        <f t="shared" si="27"/>
        <v>530.68421052631584</v>
      </c>
      <c r="K44" s="31">
        <f t="shared" si="28"/>
        <v>10.613684210526317</v>
      </c>
      <c r="L44" s="105"/>
      <c r="N44" s="2">
        <v>44473</v>
      </c>
      <c r="O44" s="10">
        <v>463.24</v>
      </c>
      <c r="P44" s="10"/>
      <c r="Q44" s="13">
        <v>459.76569999999998</v>
      </c>
      <c r="R44" s="10"/>
      <c r="S44" s="10">
        <f t="shared" si="31"/>
        <v>459.76569999999998</v>
      </c>
      <c r="T44" s="10"/>
      <c r="U44" s="10">
        <f t="shared" si="32"/>
        <v>459.76569999999998</v>
      </c>
      <c r="V44" s="10">
        <v>4.18</v>
      </c>
      <c r="W44" s="31">
        <f t="shared" si="29"/>
        <v>109.9917942583732</v>
      </c>
      <c r="X44" s="31">
        <f t="shared" si="30"/>
        <v>2.199835885167464</v>
      </c>
      <c r="Z44" s="2">
        <v>44471</v>
      </c>
      <c r="AA44" s="10">
        <v>272.39</v>
      </c>
      <c r="AB44" s="10">
        <v>718.41</v>
      </c>
      <c r="AC44" s="13">
        <v>270.34707499999996</v>
      </c>
      <c r="AD44" s="13">
        <v>707.63385000000005</v>
      </c>
      <c r="AE44" s="19">
        <f t="shared" ref="AE44:AE72" si="33">AC44+AD44</f>
        <v>977.98092500000007</v>
      </c>
      <c r="AF44" s="19"/>
      <c r="AG44" s="19">
        <f t="shared" ref="AG44:AG54" si="34">AE44</f>
        <v>977.98092500000007</v>
      </c>
      <c r="AH44" s="10">
        <v>4.2</v>
      </c>
      <c r="AI44" s="19">
        <f t="shared" ref="AI44:AI72" si="35">AG44/AH44</f>
        <v>232.85260119047621</v>
      </c>
      <c r="AJ44" s="19">
        <f t="shared" ref="AJ44:AJ72" si="36">AI44*2%</f>
        <v>4.6570520238095243</v>
      </c>
      <c r="AL44" s="2">
        <v>44471</v>
      </c>
      <c r="AM44" s="5">
        <v>821.31</v>
      </c>
      <c r="AN44" s="5"/>
      <c r="AO44" s="13">
        <v>815.15017499999999</v>
      </c>
      <c r="AP44" s="10"/>
      <c r="AQ44" s="19">
        <f>AO44+AP44</f>
        <v>815.15017499999999</v>
      </c>
      <c r="AR44" s="19"/>
      <c r="AS44" s="19">
        <f t="shared" ref="AS44:AS72" si="37">AQ44</f>
        <v>815.15017499999999</v>
      </c>
      <c r="AT44" s="13">
        <v>4.2</v>
      </c>
      <c r="AU44" s="31">
        <f t="shared" ref="AU44:AU72" si="38">AS44/AT44</f>
        <v>194.08337499999999</v>
      </c>
      <c r="AV44" s="8">
        <f t="shared" ref="AV44:AV72" si="39">AU44*2%</f>
        <v>3.8816674999999998</v>
      </c>
    </row>
    <row r="45" spans="1:76" ht="45" x14ac:dyDescent="0.25">
      <c r="A45" s="2">
        <v>44476</v>
      </c>
      <c r="B45" s="5">
        <v>1685.91</v>
      </c>
      <c r="C45" s="22"/>
      <c r="D45" s="10">
        <v>1673.27</v>
      </c>
      <c r="E45" s="10"/>
      <c r="F45" s="13">
        <f t="shared" si="25"/>
        <v>1673.27</v>
      </c>
      <c r="G45" s="19"/>
      <c r="H45" s="19">
        <f t="shared" si="26"/>
        <v>1673.27</v>
      </c>
      <c r="I45" s="10">
        <v>4.17</v>
      </c>
      <c r="J45" s="31">
        <f t="shared" si="27"/>
        <v>401.26378896882494</v>
      </c>
      <c r="K45" s="31">
        <f t="shared" si="28"/>
        <v>8.0252757793764982</v>
      </c>
      <c r="L45" s="105"/>
      <c r="N45" s="2">
        <v>44474</v>
      </c>
      <c r="O45" s="10">
        <v>1293.17</v>
      </c>
      <c r="P45" s="10"/>
      <c r="Q45" s="10">
        <v>1283.47</v>
      </c>
      <c r="R45" s="10"/>
      <c r="S45" s="10">
        <f t="shared" si="31"/>
        <v>1283.47</v>
      </c>
      <c r="T45" s="10"/>
      <c r="U45" s="10">
        <f t="shared" si="32"/>
        <v>1283.47</v>
      </c>
      <c r="V45" s="10">
        <v>4.18</v>
      </c>
      <c r="W45" s="31">
        <f t="shared" si="29"/>
        <v>307.0502392344498</v>
      </c>
      <c r="X45" s="31">
        <f t="shared" si="30"/>
        <v>6.1410047846889961</v>
      </c>
      <c r="Z45" s="2">
        <v>44472</v>
      </c>
      <c r="AA45" s="10">
        <v>429.21</v>
      </c>
      <c r="AB45" s="10">
        <v>510.01000000000005</v>
      </c>
      <c r="AC45" s="13">
        <v>425.990925</v>
      </c>
      <c r="AD45" s="13">
        <v>502.35984999999999</v>
      </c>
      <c r="AE45" s="19">
        <f t="shared" si="33"/>
        <v>928.350775</v>
      </c>
      <c r="AF45" s="19"/>
      <c r="AG45" s="19">
        <f t="shared" si="34"/>
        <v>928.350775</v>
      </c>
      <c r="AH45" s="10">
        <v>4.2</v>
      </c>
      <c r="AI45" s="19">
        <f t="shared" si="35"/>
        <v>221.03589880952379</v>
      </c>
      <c r="AJ45" s="19">
        <f t="shared" si="36"/>
        <v>4.4207179761904758</v>
      </c>
      <c r="AL45" s="2">
        <v>44472</v>
      </c>
      <c r="AM45" s="5">
        <v>463.07</v>
      </c>
      <c r="AN45" s="5">
        <v>23.48</v>
      </c>
      <c r="AO45" s="13">
        <v>459.59697499999999</v>
      </c>
      <c r="AP45" s="13">
        <v>21.88093103448276</v>
      </c>
      <c r="AQ45" s="19">
        <f t="shared" ref="AQ45:AQ72" si="40">AO45+AP45</f>
        <v>481.47790603448277</v>
      </c>
      <c r="AR45" s="19"/>
      <c r="AS45" s="19">
        <f t="shared" si="37"/>
        <v>481.47790603448277</v>
      </c>
      <c r="AT45" s="13">
        <v>4.2</v>
      </c>
      <c r="AU45" s="31">
        <f>AS45/AT45</f>
        <v>114.63759667487685</v>
      </c>
      <c r="AV45" s="8">
        <f t="shared" si="39"/>
        <v>2.292751933497537</v>
      </c>
      <c r="BA45" s="78" t="s">
        <v>0</v>
      </c>
      <c r="BB45" s="81" t="s">
        <v>12</v>
      </c>
      <c r="BC45" s="81" t="s">
        <v>11</v>
      </c>
      <c r="BD45" s="82" t="s">
        <v>13</v>
      </c>
      <c r="BE45" s="81" t="s">
        <v>14</v>
      </c>
      <c r="BF45" s="83" t="s">
        <v>1</v>
      </c>
      <c r="BG45" s="84"/>
      <c r="BH45" s="81" t="s">
        <v>2</v>
      </c>
      <c r="BI45" s="81" t="s">
        <v>4</v>
      </c>
      <c r="BJ45" s="78" t="s">
        <v>3</v>
      </c>
      <c r="BL45" s="1" t="s">
        <v>73</v>
      </c>
      <c r="BM45" s="1" t="s">
        <v>69</v>
      </c>
      <c r="BN45" s="1" t="s">
        <v>70</v>
      </c>
      <c r="BO45" s="1" t="s">
        <v>1</v>
      </c>
      <c r="BP45" s="77" t="s">
        <v>72</v>
      </c>
      <c r="BQ45" s="1" t="s">
        <v>71</v>
      </c>
    </row>
    <row r="46" spans="1:76" x14ac:dyDescent="0.25">
      <c r="A46" s="2">
        <v>44477</v>
      </c>
      <c r="B46" s="5">
        <v>3447.97</v>
      </c>
      <c r="C46" s="20">
        <v>76.64</v>
      </c>
      <c r="D46" s="10">
        <v>3422.11</v>
      </c>
      <c r="E46" s="10">
        <v>71.42</v>
      </c>
      <c r="F46" s="13">
        <f t="shared" si="25"/>
        <v>3493.53</v>
      </c>
      <c r="G46" s="19"/>
      <c r="H46" s="19">
        <f t="shared" si="26"/>
        <v>3493.53</v>
      </c>
      <c r="I46" s="10">
        <v>4.16</v>
      </c>
      <c r="J46" s="31">
        <f t="shared" si="27"/>
        <v>839.79086538461536</v>
      </c>
      <c r="K46" s="31">
        <f t="shared" si="28"/>
        <v>16.795817307692307</v>
      </c>
      <c r="L46" s="105"/>
      <c r="N46" s="2">
        <v>44475</v>
      </c>
      <c r="O46" s="10">
        <v>1031.5999999999999</v>
      </c>
      <c r="P46" s="10"/>
      <c r="Q46" s="10">
        <v>1023.86</v>
      </c>
      <c r="R46" s="10"/>
      <c r="S46" s="10">
        <f t="shared" si="31"/>
        <v>1023.86</v>
      </c>
      <c r="T46" s="10"/>
      <c r="U46" s="10">
        <f t="shared" si="32"/>
        <v>1023.86</v>
      </c>
      <c r="V46" s="10">
        <v>4.18</v>
      </c>
      <c r="W46" s="31">
        <f t="shared" si="29"/>
        <v>244.94258373205744</v>
      </c>
      <c r="X46" s="31">
        <f t="shared" si="30"/>
        <v>4.8988516746411488</v>
      </c>
      <c r="Z46" s="2">
        <v>44473</v>
      </c>
      <c r="AA46" s="10">
        <v>88.37</v>
      </c>
      <c r="AB46" s="13">
        <v>276.5</v>
      </c>
      <c r="AC46" s="13">
        <v>87.707225000000008</v>
      </c>
      <c r="AD46" s="13">
        <v>272.35249999999996</v>
      </c>
      <c r="AE46" s="19">
        <f t="shared" si="33"/>
        <v>360.05972499999996</v>
      </c>
      <c r="AF46" s="19"/>
      <c r="AG46" s="19">
        <f t="shared" si="34"/>
        <v>360.05972499999996</v>
      </c>
      <c r="AH46" s="10">
        <v>4.18</v>
      </c>
      <c r="AI46" s="19">
        <f t="shared" si="35"/>
        <v>86.138690191387553</v>
      </c>
      <c r="AJ46" s="19">
        <f t="shared" si="36"/>
        <v>1.7227738038277511</v>
      </c>
      <c r="AL46" s="2">
        <v>44473</v>
      </c>
      <c r="AM46" s="5">
        <v>1302.42</v>
      </c>
      <c r="AN46" s="5">
        <v>5.43</v>
      </c>
      <c r="AO46" s="13">
        <v>1292.6518500000002</v>
      </c>
      <c r="AP46" s="13">
        <v>5.0601982758620689</v>
      </c>
      <c r="AQ46" s="19">
        <f t="shared" si="40"/>
        <v>1297.7120482758623</v>
      </c>
      <c r="AR46" s="19"/>
      <c r="AS46" s="19">
        <f t="shared" si="37"/>
        <v>1297.7120482758623</v>
      </c>
      <c r="AT46" s="10">
        <v>4.18</v>
      </c>
      <c r="AU46" s="31">
        <f t="shared" si="38"/>
        <v>310.45742781719196</v>
      </c>
      <c r="AV46" s="8">
        <f t="shared" si="39"/>
        <v>6.2091485563438393</v>
      </c>
      <c r="BA46" s="2">
        <v>44621</v>
      </c>
      <c r="BB46" s="13">
        <v>665.51</v>
      </c>
      <c r="BC46" s="15"/>
      <c r="BD46" s="13">
        <v>660.52</v>
      </c>
      <c r="BE46" s="10"/>
      <c r="BF46" s="19">
        <f>BD46+BE46</f>
        <v>660.52</v>
      </c>
      <c r="BG46" s="19"/>
      <c r="BH46" s="19">
        <f>BD46+BE46</f>
        <v>660.52</v>
      </c>
      <c r="BI46" s="13">
        <v>4.4000000000000004</v>
      </c>
      <c r="BJ46" s="31">
        <f>BH46/BI46</f>
        <v>150.1181818181818</v>
      </c>
      <c r="BL46" s="2">
        <v>44621</v>
      </c>
      <c r="BM46" s="24">
        <f>BB46-BD46</f>
        <v>4.9900000000000091</v>
      </c>
      <c r="BN46" s="24">
        <f>BC46-BE46</f>
        <v>0</v>
      </c>
      <c r="BO46" s="24">
        <f>BM46+BN46</f>
        <v>4.9900000000000091</v>
      </c>
      <c r="BP46" s="13">
        <v>4.4000000000000004</v>
      </c>
      <c r="BQ46" s="8">
        <f>BO46/BP46</f>
        <v>1.134090909090911</v>
      </c>
    </row>
    <row r="47" spans="1:76" x14ac:dyDescent="0.25">
      <c r="A47" s="2">
        <v>44478</v>
      </c>
      <c r="B47" s="5">
        <v>2804.53</v>
      </c>
      <c r="C47" s="20">
        <v>37.51</v>
      </c>
      <c r="D47" s="13">
        <v>2783.5</v>
      </c>
      <c r="E47" s="13">
        <v>34.955439655172412</v>
      </c>
      <c r="F47" s="13">
        <f t="shared" si="25"/>
        <v>2818.4554396551725</v>
      </c>
      <c r="G47" s="19"/>
      <c r="H47" s="19">
        <f t="shared" si="26"/>
        <v>2818.4554396551725</v>
      </c>
      <c r="I47" s="10">
        <v>4.16</v>
      </c>
      <c r="J47" s="31">
        <f t="shared" si="27"/>
        <v>677.51332684018564</v>
      </c>
      <c r="K47" s="31">
        <f t="shared" si="28"/>
        <v>13.550266536803713</v>
      </c>
      <c r="L47" s="105"/>
      <c r="N47" s="2">
        <v>44476</v>
      </c>
      <c r="O47" s="10">
        <v>857.7</v>
      </c>
      <c r="P47" s="10"/>
      <c r="Q47" s="10">
        <v>851.27</v>
      </c>
      <c r="R47" s="10"/>
      <c r="S47" s="10">
        <f t="shared" si="31"/>
        <v>851.27</v>
      </c>
      <c r="T47" s="10"/>
      <c r="U47" s="10">
        <f t="shared" si="32"/>
        <v>851.27</v>
      </c>
      <c r="V47" s="10">
        <v>4.17</v>
      </c>
      <c r="W47" s="31">
        <f t="shared" si="29"/>
        <v>204.14148681055156</v>
      </c>
      <c r="X47" s="31">
        <f t="shared" si="30"/>
        <v>4.0828297362110311</v>
      </c>
      <c r="Z47" s="2">
        <v>44474</v>
      </c>
      <c r="AA47" s="10">
        <v>651.47</v>
      </c>
      <c r="AB47" s="10">
        <v>345.31</v>
      </c>
      <c r="AC47" s="13">
        <v>646.58397500000001</v>
      </c>
      <c r="AD47" s="13">
        <v>340.13035000000002</v>
      </c>
      <c r="AE47" s="19">
        <f t="shared" si="33"/>
        <v>986.71432500000003</v>
      </c>
      <c r="AF47" s="19"/>
      <c r="AG47" s="19">
        <f t="shared" si="34"/>
        <v>986.71432500000003</v>
      </c>
      <c r="AH47" s="10">
        <v>4.18</v>
      </c>
      <c r="AI47" s="19">
        <f t="shared" si="35"/>
        <v>236.05605861244021</v>
      </c>
      <c r="AJ47" s="19">
        <f t="shared" si="36"/>
        <v>4.7211211722488047</v>
      </c>
      <c r="AL47" s="2">
        <v>44474</v>
      </c>
      <c r="AM47" s="5">
        <v>418.05</v>
      </c>
      <c r="AN47" s="5"/>
      <c r="AO47" s="13">
        <v>414.914625</v>
      </c>
      <c r="AP47" s="10"/>
      <c r="AQ47" s="19">
        <f t="shared" si="40"/>
        <v>414.914625</v>
      </c>
      <c r="AR47" s="19"/>
      <c r="AS47" s="19">
        <f t="shared" si="37"/>
        <v>414.914625</v>
      </c>
      <c r="AT47" s="10">
        <v>4.18</v>
      </c>
      <c r="AU47" s="31">
        <f t="shared" si="38"/>
        <v>99.261872009569387</v>
      </c>
      <c r="AV47" s="8">
        <f t="shared" si="39"/>
        <v>1.9852374401913877</v>
      </c>
      <c r="BA47" s="2">
        <v>44622</v>
      </c>
      <c r="BB47" s="13">
        <v>975.08</v>
      </c>
      <c r="BC47" s="13">
        <v>16.63</v>
      </c>
      <c r="BD47" s="13">
        <v>967.77</v>
      </c>
      <c r="BE47" s="13">
        <v>15.5</v>
      </c>
      <c r="BF47" s="19">
        <f t="shared" ref="BF47:BF75" si="41">BD47+BE47</f>
        <v>983.27</v>
      </c>
      <c r="BG47" s="19"/>
      <c r="BH47" s="19">
        <f>BD47+BE47</f>
        <v>983.27</v>
      </c>
      <c r="BI47" s="13">
        <v>4.4000000000000004</v>
      </c>
      <c r="BJ47" s="31">
        <f t="shared" ref="BJ47:BJ75" si="42">BH47/BI47</f>
        <v>223.47045454545452</v>
      </c>
      <c r="BL47" s="2">
        <v>44622</v>
      </c>
      <c r="BM47" s="24">
        <f t="shared" ref="BM47:BM53" si="43">BB47-BD47</f>
        <v>7.3100000000000591</v>
      </c>
      <c r="BN47" s="24">
        <f t="shared" ref="BN47:BN75" si="44">BC47-BE47</f>
        <v>1.129999999999999</v>
      </c>
      <c r="BO47" s="24">
        <f>BM47+BN47</f>
        <v>8.4400000000000581</v>
      </c>
      <c r="BP47" s="13">
        <v>4.4000000000000004</v>
      </c>
      <c r="BQ47" s="8">
        <f t="shared" ref="BQ47:BQ51" si="45">BO47/BP47</f>
        <v>1.9181818181818313</v>
      </c>
    </row>
    <row r="48" spans="1:76" x14ac:dyDescent="0.25">
      <c r="A48" s="2">
        <v>44479</v>
      </c>
      <c r="B48" s="21">
        <v>2147.2199999999998</v>
      </c>
      <c r="C48" s="20">
        <v>10.19</v>
      </c>
      <c r="D48" s="8">
        <v>2131.12</v>
      </c>
      <c r="E48" s="8">
        <v>9.496025862068965</v>
      </c>
      <c r="F48" s="13">
        <f t="shared" si="25"/>
        <v>2140.6160258620689</v>
      </c>
      <c r="G48" s="19"/>
      <c r="H48" s="19">
        <f t="shared" si="26"/>
        <v>2140.6160258620689</v>
      </c>
      <c r="I48" s="10">
        <v>4.16</v>
      </c>
      <c r="J48" s="31">
        <f t="shared" si="27"/>
        <v>514.57116006299736</v>
      </c>
      <c r="K48" s="31">
        <f t="shared" si="28"/>
        <v>10.291423201259947</v>
      </c>
      <c r="L48" s="105"/>
      <c r="N48" s="2">
        <v>44477</v>
      </c>
      <c r="O48" s="10">
        <v>1090.8800000000001</v>
      </c>
      <c r="P48" s="10"/>
      <c r="Q48" s="13">
        <v>1082.7</v>
      </c>
      <c r="R48" s="10"/>
      <c r="S48" s="10">
        <f t="shared" si="31"/>
        <v>1082.7</v>
      </c>
      <c r="T48" s="10"/>
      <c r="U48" s="10">
        <f t="shared" si="32"/>
        <v>1082.7</v>
      </c>
      <c r="V48" s="10">
        <v>4.16</v>
      </c>
      <c r="W48" s="31">
        <f t="shared" si="29"/>
        <v>260.26442307692309</v>
      </c>
      <c r="X48" s="31">
        <f t="shared" si="30"/>
        <v>5.205288461538462</v>
      </c>
      <c r="Z48" s="2">
        <v>44475</v>
      </c>
      <c r="AA48" s="10">
        <v>299.66000000000003</v>
      </c>
      <c r="AB48" s="10">
        <v>264.82</v>
      </c>
      <c r="AC48" s="13">
        <v>297.41255000000001</v>
      </c>
      <c r="AD48" s="13">
        <v>260.84770000000003</v>
      </c>
      <c r="AE48" s="19">
        <f t="shared" si="33"/>
        <v>558.26025000000004</v>
      </c>
      <c r="AF48" s="19"/>
      <c r="AG48" s="19">
        <f t="shared" si="34"/>
        <v>558.26025000000004</v>
      </c>
      <c r="AH48" s="10">
        <v>4.18</v>
      </c>
      <c r="AI48" s="19">
        <f t="shared" si="35"/>
        <v>133.55508373205743</v>
      </c>
      <c r="AJ48" s="19">
        <f t="shared" si="36"/>
        <v>2.6711016746411484</v>
      </c>
      <c r="AL48" s="2">
        <v>44475</v>
      </c>
      <c r="AM48" s="5">
        <v>433.28</v>
      </c>
      <c r="AN48" s="5"/>
      <c r="AO48" s="13">
        <v>430.03039999999999</v>
      </c>
      <c r="AP48" s="10"/>
      <c r="AQ48" s="19">
        <f t="shared" si="40"/>
        <v>430.03039999999999</v>
      </c>
      <c r="AR48" s="19"/>
      <c r="AS48" s="19">
        <f t="shared" si="37"/>
        <v>430.03039999999999</v>
      </c>
      <c r="AT48" s="10">
        <v>4.18</v>
      </c>
      <c r="AU48" s="31">
        <f t="shared" si="38"/>
        <v>102.87808612440192</v>
      </c>
      <c r="AV48" s="8">
        <f t="shared" si="39"/>
        <v>2.0575617224880385</v>
      </c>
      <c r="BA48" s="2">
        <v>44623</v>
      </c>
      <c r="BB48" s="10">
        <v>1840.59</v>
      </c>
      <c r="BC48" s="15"/>
      <c r="BD48" s="13">
        <v>1826.79</v>
      </c>
      <c r="BE48" s="10"/>
      <c r="BF48" s="19">
        <f t="shared" si="41"/>
        <v>1826.79</v>
      </c>
      <c r="BG48" s="19"/>
      <c r="BH48" s="19">
        <f t="shared" ref="BH48:BH75" si="46">BD48+BE48</f>
        <v>1826.79</v>
      </c>
      <c r="BI48" s="13">
        <v>4.38</v>
      </c>
      <c r="BJ48" s="31">
        <f t="shared" si="42"/>
        <v>417.07534246575341</v>
      </c>
      <c r="BL48" s="2">
        <v>44623</v>
      </c>
      <c r="BM48" s="24">
        <f t="shared" si="43"/>
        <v>13.799999999999955</v>
      </c>
      <c r="BN48" s="24">
        <f t="shared" si="44"/>
        <v>0</v>
      </c>
      <c r="BO48" s="24">
        <f>BM48+BN48</f>
        <v>13.799999999999955</v>
      </c>
      <c r="BP48" s="13">
        <v>4.38</v>
      </c>
      <c r="BQ48" s="8">
        <f t="shared" si="45"/>
        <v>3.1506849315068388</v>
      </c>
    </row>
    <row r="49" spans="1:69" x14ac:dyDescent="0.25">
      <c r="A49" s="2">
        <v>44480</v>
      </c>
      <c r="B49" s="21">
        <v>1898.16</v>
      </c>
      <c r="C49" s="21">
        <v>71.52</v>
      </c>
      <c r="D49" s="8">
        <v>1883.92</v>
      </c>
      <c r="E49" s="8">
        <v>66.64924137931034</v>
      </c>
      <c r="F49" s="13">
        <f t="shared" si="25"/>
        <v>1950.5692413793104</v>
      </c>
      <c r="G49" s="19"/>
      <c r="H49" s="19">
        <f t="shared" si="26"/>
        <v>1950.5692413793104</v>
      </c>
      <c r="I49" s="10">
        <v>4.16</v>
      </c>
      <c r="J49" s="31">
        <f t="shared" si="27"/>
        <v>468.88683687002651</v>
      </c>
      <c r="K49" s="31">
        <f t="shared" si="28"/>
        <v>9.3777367374005305</v>
      </c>
      <c r="L49" s="105"/>
      <c r="N49" s="2">
        <v>44478</v>
      </c>
      <c r="O49" s="10">
        <v>2203.27</v>
      </c>
      <c r="P49" s="10"/>
      <c r="Q49" s="10">
        <v>2186.75</v>
      </c>
      <c r="R49" s="10"/>
      <c r="S49" s="10">
        <f t="shared" si="31"/>
        <v>2186.75</v>
      </c>
      <c r="T49" s="10"/>
      <c r="U49" s="10">
        <f t="shared" si="32"/>
        <v>2186.75</v>
      </c>
      <c r="V49" s="10">
        <v>4.16</v>
      </c>
      <c r="W49" s="31">
        <f t="shared" si="29"/>
        <v>525.66105769230762</v>
      </c>
      <c r="X49" s="31">
        <f t="shared" si="30"/>
        <v>10.513221153846153</v>
      </c>
      <c r="Z49" s="2">
        <v>44476</v>
      </c>
      <c r="AA49" s="10">
        <v>610.15</v>
      </c>
      <c r="AB49" s="10">
        <v>275.13</v>
      </c>
      <c r="AC49" s="13">
        <v>605.57387500000004</v>
      </c>
      <c r="AD49" s="13">
        <v>271.00304999999997</v>
      </c>
      <c r="AE49" s="19">
        <f t="shared" si="33"/>
        <v>876.57692500000007</v>
      </c>
      <c r="AF49" s="19"/>
      <c r="AG49" s="19">
        <f t="shared" si="34"/>
        <v>876.57692500000007</v>
      </c>
      <c r="AH49" s="10">
        <v>4.17</v>
      </c>
      <c r="AI49" s="19">
        <f t="shared" si="35"/>
        <v>210.21029376498802</v>
      </c>
      <c r="AJ49" s="19">
        <f t="shared" si="36"/>
        <v>4.2042058752997606</v>
      </c>
      <c r="AL49" s="2">
        <v>44476</v>
      </c>
      <c r="AM49" s="5">
        <v>609.79</v>
      </c>
      <c r="AN49" s="5"/>
      <c r="AO49" s="13">
        <v>605.21657500000003</v>
      </c>
      <c r="AP49" s="10"/>
      <c r="AQ49" s="19">
        <f t="shared" si="40"/>
        <v>605.21657500000003</v>
      </c>
      <c r="AR49" s="19"/>
      <c r="AS49" s="19">
        <f t="shared" si="37"/>
        <v>605.21657500000003</v>
      </c>
      <c r="AT49" s="10">
        <v>4.17</v>
      </c>
      <c r="AU49" s="31">
        <f t="shared" si="38"/>
        <v>145.13586930455637</v>
      </c>
      <c r="AV49" s="8">
        <f t="shared" si="39"/>
        <v>2.9027173860911275</v>
      </c>
      <c r="BA49" s="2">
        <v>44624</v>
      </c>
      <c r="BB49" s="13">
        <v>1082.67</v>
      </c>
      <c r="BC49" s="15"/>
      <c r="BD49" s="13">
        <v>1074.55</v>
      </c>
      <c r="BE49" s="10"/>
      <c r="BF49" s="19">
        <f t="shared" si="41"/>
        <v>1074.55</v>
      </c>
      <c r="BG49" s="19"/>
      <c r="BH49" s="19">
        <f t="shared" si="46"/>
        <v>1074.55</v>
      </c>
      <c r="BI49" s="13">
        <v>4.38</v>
      </c>
      <c r="BJ49" s="31">
        <f t="shared" si="42"/>
        <v>245.33105022831049</v>
      </c>
      <c r="BL49" s="2">
        <v>44624</v>
      </c>
      <c r="BM49" s="24">
        <f t="shared" si="43"/>
        <v>8.1200000000001182</v>
      </c>
      <c r="BN49" s="24">
        <f t="shared" si="44"/>
        <v>0</v>
      </c>
      <c r="BO49" s="24">
        <f t="shared" ref="BO49:BO75" si="47">BM49+BN49</f>
        <v>8.1200000000001182</v>
      </c>
      <c r="BP49" s="13">
        <v>4.38</v>
      </c>
      <c r="BQ49" s="8">
        <f t="shared" si="45"/>
        <v>1.8538812785388399</v>
      </c>
    </row>
    <row r="50" spans="1:69" x14ac:dyDescent="0.25">
      <c r="A50" s="2">
        <v>44481</v>
      </c>
      <c r="B50" s="21">
        <v>1641.75</v>
      </c>
      <c r="C50" s="21">
        <v>3.38</v>
      </c>
      <c r="D50" s="8">
        <v>1629.44</v>
      </c>
      <c r="E50" s="8">
        <v>3.15</v>
      </c>
      <c r="F50" s="13">
        <f t="shared" si="25"/>
        <v>1632.5900000000001</v>
      </c>
      <c r="G50" s="19"/>
      <c r="H50" s="19">
        <f t="shared" si="26"/>
        <v>1632.5900000000001</v>
      </c>
      <c r="I50" s="10">
        <v>4.16</v>
      </c>
      <c r="J50" s="31">
        <f t="shared" si="27"/>
        <v>392.44951923076923</v>
      </c>
      <c r="K50" s="31">
        <f t="shared" si="28"/>
        <v>7.8489903846153846</v>
      </c>
      <c r="L50" s="105"/>
      <c r="N50" s="2">
        <v>44479</v>
      </c>
      <c r="O50" s="13">
        <v>1408.74</v>
      </c>
      <c r="P50" s="10">
        <v>7.38</v>
      </c>
      <c r="Q50" s="13">
        <v>1398.17</v>
      </c>
      <c r="R50" s="10">
        <v>6.88</v>
      </c>
      <c r="S50" s="10">
        <f t="shared" si="31"/>
        <v>1405.0500000000002</v>
      </c>
      <c r="T50" s="10"/>
      <c r="U50" s="10">
        <f t="shared" si="32"/>
        <v>1405.0500000000002</v>
      </c>
      <c r="V50" s="10">
        <v>4.16</v>
      </c>
      <c r="W50" s="31">
        <f t="shared" si="29"/>
        <v>337.75240384615387</v>
      </c>
      <c r="X50" s="31">
        <f t="shared" si="30"/>
        <v>6.7550480769230772</v>
      </c>
      <c r="Z50" s="2">
        <v>44477</v>
      </c>
      <c r="AA50" s="10">
        <v>314.31</v>
      </c>
      <c r="AB50" s="10">
        <v>273.19</v>
      </c>
      <c r="AC50" s="13">
        <v>311.952675</v>
      </c>
      <c r="AD50" s="13">
        <v>269.09215</v>
      </c>
      <c r="AE50" s="19">
        <f t="shared" si="33"/>
        <v>581.04482499999995</v>
      </c>
      <c r="AF50" s="19"/>
      <c r="AG50" s="19">
        <f t="shared" si="34"/>
        <v>581.04482499999995</v>
      </c>
      <c r="AH50" s="10">
        <v>4.16</v>
      </c>
      <c r="AI50" s="19">
        <f t="shared" si="35"/>
        <v>139.67423677884614</v>
      </c>
      <c r="AJ50" s="19">
        <f t="shared" si="36"/>
        <v>2.7934847355769228</v>
      </c>
      <c r="AL50" s="2">
        <v>44477</v>
      </c>
      <c r="AM50" s="5">
        <v>1181.72</v>
      </c>
      <c r="AN50" s="5">
        <v>182.51</v>
      </c>
      <c r="AO50" s="13">
        <v>1172.8570999999999</v>
      </c>
      <c r="AP50" s="13">
        <v>170.0804396551724</v>
      </c>
      <c r="AQ50" s="19">
        <f t="shared" si="40"/>
        <v>1342.9375396551723</v>
      </c>
      <c r="AR50" s="19"/>
      <c r="AS50" s="19">
        <f t="shared" si="37"/>
        <v>1342.9375396551723</v>
      </c>
      <c r="AT50" s="10">
        <v>4.16</v>
      </c>
      <c r="AU50" s="31">
        <f t="shared" si="38"/>
        <v>322.82152395557023</v>
      </c>
      <c r="AV50" s="8">
        <f t="shared" si="39"/>
        <v>6.4564304791114049</v>
      </c>
      <c r="BA50" s="2">
        <v>44625</v>
      </c>
      <c r="BB50" s="13">
        <v>1958.16</v>
      </c>
      <c r="BC50" s="15">
        <v>10</v>
      </c>
      <c r="BD50" s="13">
        <v>1943.47</v>
      </c>
      <c r="BE50" s="13">
        <v>9.32</v>
      </c>
      <c r="BF50" s="19">
        <f t="shared" si="41"/>
        <v>1952.79</v>
      </c>
      <c r="BG50" s="19"/>
      <c r="BH50" s="19">
        <f t="shared" si="46"/>
        <v>1952.79</v>
      </c>
      <c r="BI50" s="13">
        <v>4.38</v>
      </c>
      <c r="BJ50" s="31">
        <f t="shared" si="42"/>
        <v>445.84246575342468</v>
      </c>
      <c r="BL50" s="2">
        <v>44625</v>
      </c>
      <c r="BM50" s="24">
        <f t="shared" si="43"/>
        <v>14.690000000000055</v>
      </c>
      <c r="BN50" s="24">
        <f t="shared" si="44"/>
        <v>0.67999999999999972</v>
      </c>
      <c r="BO50" s="24">
        <f t="shared" si="47"/>
        <v>15.370000000000054</v>
      </c>
      <c r="BP50" s="13">
        <v>4.38</v>
      </c>
      <c r="BQ50" s="8">
        <f t="shared" si="45"/>
        <v>3.5091324200913365</v>
      </c>
    </row>
    <row r="51" spans="1:69" x14ac:dyDescent="0.25">
      <c r="A51" s="2">
        <v>44482</v>
      </c>
      <c r="B51" s="21">
        <v>1329.16</v>
      </c>
      <c r="C51" s="20">
        <v>16.46</v>
      </c>
      <c r="D51" s="8">
        <v>1319.19</v>
      </c>
      <c r="E51" s="1">
        <v>15.34</v>
      </c>
      <c r="F51" s="13">
        <f t="shared" si="25"/>
        <v>1334.53</v>
      </c>
      <c r="G51" s="19"/>
      <c r="H51" s="19">
        <f t="shared" si="26"/>
        <v>1334.53</v>
      </c>
      <c r="I51" s="10">
        <v>4.16</v>
      </c>
      <c r="J51" s="31">
        <f t="shared" si="27"/>
        <v>320.80048076923077</v>
      </c>
      <c r="K51" s="31">
        <f t="shared" si="28"/>
        <v>6.416009615384616</v>
      </c>
      <c r="L51" s="105"/>
      <c r="N51" s="2">
        <v>44480</v>
      </c>
      <c r="O51" s="8">
        <v>955.9</v>
      </c>
      <c r="P51" s="8">
        <v>119.54</v>
      </c>
      <c r="Q51" s="8">
        <v>948.73</v>
      </c>
      <c r="R51" s="8">
        <v>111.4</v>
      </c>
      <c r="S51" s="10">
        <f t="shared" si="31"/>
        <v>1060.1300000000001</v>
      </c>
      <c r="T51" s="10"/>
      <c r="U51" s="10">
        <f t="shared" si="32"/>
        <v>1060.1300000000001</v>
      </c>
      <c r="V51" s="1">
        <v>4.16</v>
      </c>
      <c r="W51" s="31">
        <f t="shared" si="29"/>
        <v>254.83894230769232</v>
      </c>
      <c r="X51" s="31">
        <f t="shared" si="30"/>
        <v>5.0967788461538461</v>
      </c>
      <c r="Z51" s="2">
        <v>44478</v>
      </c>
      <c r="AA51" s="10">
        <v>774.58</v>
      </c>
      <c r="AB51" s="10">
        <v>199.86</v>
      </c>
      <c r="AC51" s="13">
        <v>768.77065000000005</v>
      </c>
      <c r="AD51" s="13">
        <v>196.8621</v>
      </c>
      <c r="AE51" s="19">
        <f t="shared" si="33"/>
        <v>965.63274999999999</v>
      </c>
      <c r="AF51" s="19"/>
      <c r="AG51" s="19">
        <f t="shared" si="34"/>
        <v>965.63274999999999</v>
      </c>
      <c r="AH51" s="10">
        <v>4.16</v>
      </c>
      <c r="AI51" s="19">
        <f t="shared" si="35"/>
        <v>232.12325721153846</v>
      </c>
      <c r="AJ51" s="19">
        <f t="shared" si="36"/>
        <v>4.6424651442307692</v>
      </c>
      <c r="AL51" s="2">
        <v>44478</v>
      </c>
      <c r="AM51" s="5">
        <v>2320.86</v>
      </c>
      <c r="AN51" s="5"/>
      <c r="AO51" s="13">
        <v>2303.4535500000002</v>
      </c>
      <c r="AP51" s="10"/>
      <c r="AQ51" s="19">
        <f t="shared" si="40"/>
        <v>2303.4535500000002</v>
      </c>
      <c r="AR51" s="19"/>
      <c r="AS51" s="19">
        <f t="shared" si="37"/>
        <v>2303.4535500000002</v>
      </c>
      <c r="AT51" s="10">
        <v>4.16</v>
      </c>
      <c r="AU51" s="31">
        <f t="shared" si="38"/>
        <v>553.71479567307699</v>
      </c>
      <c r="AV51" s="8">
        <f t="shared" si="39"/>
        <v>11.07429591346154</v>
      </c>
      <c r="BA51" s="2">
        <v>44626</v>
      </c>
      <c r="BB51" s="13">
        <v>995.57</v>
      </c>
      <c r="BC51" s="15"/>
      <c r="BD51" s="13">
        <v>988.1</v>
      </c>
      <c r="BE51" s="13"/>
      <c r="BF51" s="19">
        <f t="shared" si="41"/>
        <v>988.1</v>
      </c>
      <c r="BG51" s="19"/>
      <c r="BH51" s="19">
        <f t="shared" si="46"/>
        <v>988.1</v>
      </c>
      <c r="BI51" s="13">
        <v>4.34</v>
      </c>
      <c r="BJ51" s="31">
        <f t="shared" si="42"/>
        <v>227.67281105990784</v>
      </c>
      <c r="BL51" s="2">
        <v>44626</v>
      </c>
      <c r="BM51" s="24">
        <f t="shared" si="43"/>
        <v>7.4700000000000273</v>
      </c>
      <c r="BN51" s="24">
        <f t="shared" si="44"/>
        <v>0</v>
      </c>
      <c r="BO51" s="24">
        <f t="shared" si="47"/>
        <v>7.4700000000000273</v>
      </c>
      <c r="BP51" s="13">
        <v>4.34</v>
      </c>
      <c r="BQ51" s="8">
        <f t="shared" si="45"/>
        <v>1.721198156682034</v>
      </c>
    </row>
    <row r="52" spans="1:69" x14ac:dyDescent="0.25">
      <c r="A52" s="2">
        <v>44483</v>
      </c>
      <c r="B52" s="21">
        <v>1644.24</v>
      </c>
      <c r="C52" s="20">
        <v>18.95</v>
      </c>
      <c r="D52" s="8">
        <v>1631.91</v>
      </c>
      <c r="E52" s="8">
        <v>17.659439655172413</v>
      </c>
      <c r="F52" s="13">
        <f t="shared" si="25"/>
        <v>1649.5694396551726</v>
      </c>
      <c r="G52" s="19"/>
      <c r="H52" s="19">
        <f t="shared" si="26"/>
        <v>1649.5694396551726</v>
      </c>
      <c r="I52" s="31">
        <v>4.16</v>
      </c>
      <c r="J52" s="31">
        <f t="shared" si="27"/>
        <v>396.53111530172418</v>
      </c>
      <c r="K52" s="31">
        <f t="shared" si="28"/>
        <v>7.9306223060344836</v>
      </c>
      <c r="L52" s="105"/>
      <c r="N52" s="2">
        <v>44481</v>
      </c>
      <c r="O52" s="8">
        <v>1528.52</v>
      </c>
      <c r="P52" s="1">
        <v>133.41999999999999</v>
      </c>
      <c r="Q52" s="8">
        <v>1517.06</v>
      </c>
      <c r="R52" s="8">
        <v>124.33363793103447</v>
      </c>
      <c r="S52" s="10">
        <f t="shared" si="31"/>
        <v>1641.3936379310344</v>
      </c>
      <c r="T52" s="10"/>
      <c r="U52" s="10">
        <f t="shared" si="32"/>
        <v>1641.3936379310344</v>
      </c>
      <c r="V52" s="1">
        <v>4.16</v>
      </c>
      <c r="W52" s="31">
        <f t="shared" si="29"/>
        <v>394.5657783488063</v>
      </c>
      <c r="X52" s="31">
        <f t="shared" si="30"/>
        <v>7.8913155669761261</v>
      </c>
      <c r="Z52" s="2">
        <v>44479</v>
      </c>
      <c r="AA52" s="13">
        <v>260.93</v>
      </c>
      <c r="AB52" s="13">
        <v>125.16999999999999</v>
      </c>
      <c r="AC52" s="13">
        <v>258.97302500000001</v>
      </c>
      <c r="AD52" s="13">
        <v>123.29244999999999</v>
      </c>
      <c r="AE52" s="19">
        <f t="shared" si="33"/>
        <v>382.26547499999998</v>
      </c>
      <c r="AF52" s="19"/>
      <c r="AG52" s="19">
        <f t="shared" si="34"/>
        <v>382.26547499999998</v>
      </c>
      <c r="AH52" s="10">
        <v>4.16</v>
      </c>
      <c r="AI52" s="19">
        <f t="shared" si="35"/>
        <v>91.8907391826923</v>
      </c>
      <c r="AJ52" s="19">
        <f t="shared" si="36"/>
        <v>1.8378147836538461</v>
      </c>
      <c r="AL52" s="2">
        <v>44479</v>
      </c>
      <c r="AM52" s="21">
        <v>935.02</v>
      </c>
      <c r="AN52" s="5">
        <v>123.25</v>
      </c>
      <c r="AO52" s="10">
        <v>928.00734999999997</v>
      </c>
      <c r="AP52" s="13">
        <v>114.85624999999999</v>
      </c>
      <c r="AQ52" s="19">
        <f t="shared" si="40"/>
        <v>1042.8635999999999</v>
      </c>
      <c r="AR52" s="19"/>
      <c r="AS52" s="19">
        <f t="shared" si="37"/>
        <v>1042.8635999999999</v>
      </c>
      <c r="AT52" s="10">
        <v>4.16</v>
      </c>
      <c r="AU52" s="31">
        <f t="shared" si="38"/>
        <v>250.68836538461537</v>
      </c>
      <c r="AV52" s="8">
        <f t="shared" si="39"/>
        <v>5.0137673076923077</v>
      </c>
      <c r="BA52" s="2">
        <v>44627</v>
      </c>
      <c r="BB52" s="13">
        <v>825.46</v>
      </c>
      <c r="BC52" s="15">
        <v>6.84</v>
      </c>
      <c r="BD52" s="10">
        <v>819.47</v>
      </c>
      <c r="BE52" s="10">
        <v>5.35</v>
      </c>
      <c r="BF52" s="19">
        <f t="shared" si="41"/>
        <v>824.82</v>
      </c>
      <c r="BG52" s="19"/>
      <c r="BH52" s="19">
        <f t="shared" si="46"/>
        <v>824.82</v>
      </c>
      <c r="BI52" s="10">
        <v>4.34</v>
      </c>
      <c r="BJ52" s="31">
        <f t="shared" si="42"/>
        <v>190.05069124423966</v>
      </c>
      <c r="BL52" s="2">
        <v>44627</v>
      </c>
      <c r="BM52" s="24">
        <f t="shared" si="43"/>
        <v>5.9900000000000091</v>
      </c>
      <c r="BN52" s="24">
        <f t="shared" si="44"/>
        <v>1.4900000000000002</v>
      </c>
      <c r="BO52" s="24">
        <f t="shared" si="47"/>
        <v>7.4800000000000093</v>
      </c>
      <c r="BP52" s="10">
        <v>4.34</v>
      </c>
      <c r="BQ52" s="8">
        <f>BO52/BP52</f>
        <v>1.7235023041474677</v>
      </c>
    </row>
    <row r="53" spans="1:69" x14ac:dyDescent="0.25">
      <c r="A53" s="2">
        <v>44484</v>
      </c>
      <c r="B53" s="21">
        <v>2799</v>
      </c>
      <c r="C53" s="21">
        <v>23</v>
      </c>
      <c r="D53" s="8">
        <v>2778.01</v>
      </c>
      <c r="E53" s="8">
        <v>21.43</v>
      </c>
      <c r="F53" s="13">
        <f t="shared" si="25"/>
        <v>2799.44</v>
      </c>
      <c r="G53" s="19"/>
      <c r="H53" s="19">
        <f t="shared" si="26"/>
        <v>2799.44</v>
      </c>
      <c r="I53" s="31">
        <v>4.16</v>
      </c>
      <c r="J53" s="31">
        <f t="shared" si="27"/>
        <v>672.94230769230774</v>
      </c>
      <c r="K53" s="31">
        <f t="shared" si="28"/>
        <v>13.458846153846155</v>
      </c>
      <c r="L53" s="105"/>
      <c r="N53" s="2">
        <v>44482</v>
      </c>
      <c r="O53" s="17">
        <v>1545.74</v>
      </c>
      <c r="P53" s="1">
        <v>97.62</v>
      </c>
      <c r="Q53" s="8">
        <v>1534.15</v>
      </c>
      <c r="R53" s="8">
        <v>90.971741379310345</v>
      </c>
      <c r="S53" s="10">
        <f t="shared" si="31"/>
        <v>1625.1217413793104</v>
      </c>
      <c r="T53" s="10"/>
      <c r="U53" s="10">
        <f t="shared" si="32"/>
        <v>1625.1217413793104</v>
      </c>
      <c r="V53" s="1">
        <v>4.16</v>
      </c>
      <c r="W53" s="31">
        <f t="shared" si="29"/>
        <v>390.65426475464193</v>
      </c>
      <c r="X53" s="31">
        <f t="shared" si="30"/>
        <v>7.8130852950928391</v>
      </c>
      <c r="Z53" s="2">
        <v>44480</v>
      </c>
      <c r="AA53" s="8">
        <v>0</v>
      </c>
      <c r="AB53" s="8">
        <v>0</v>
      </c>
      <c r="AC53" s="8">
        <v>0</v>
      </c>
      <c r="AD53" s="8">
        <v>0</v>
      </c>
      <c r="AE53" s="19">
        <f t="shared" si="33"/>
        <v>0</v>
      </c>
      <c r="AF53" s="19"/>
      <c r="AG53" s="19">
        <f t="shared" si="34"/>
        <v>0</v>
      </c>
      <c r="AH53" s="1">
        <v>4.16</v>
      </c>
      <c r="AI53" s="19">
        <f t="shared" si="35"/>
        <v>0</v>
      </c>
      <c r="AJ53" s="19">
        <f t="shared" si="36"/>
        <v>0</v>
      </c>
      <c r="AL53" s="2">
        <v>44480</v>
      </c>
      <c r="AM53" s="21">
        <v>35.75</v>
      </c>
      <c r="AN53" s="5"/>
      <c r="AO53" s="8">
        <v>35.481875000000002</v>
      </c>
      <c r="AP53" s="1"/>
      <c r="AQ53" s="19">
        <f t="shared" si="40"/>
        <v>35.481875000000002</v>
      </c>
      <c r="AR53" s="19"/>
      <c r="AS53" s="19">
        <f t="shared" si="37"/>
        <v>35.481875000000002</v>
      </c>
      <c r="AT53" s="10">
        <v>4.16</v>
      </c>
      <c r="AU53" s="31">
        <f t="shared" si="38"/>
        <v>8.529296875</v>
      </c>
      <c r="AV53" s="8">
        <f t="shared" si="39"/>
        <v>0.17058593750000001</v>
      </c>
      <c r="BA53" s="2">
        <v>44628</v>
      </c>
      <c r="BB53" s="13">
        <v>1417.67</v>
      </c>
      <c r="BC53" s="15">
        <v>32.76</v>
      </c>
      <c r="BD53" s="10">
        <v>1407.04</v>
      </c>
      <c r="BE53" s="13">
        <v>30.53</v>
      </c>
      <c r="BF53" s="19">
        <f t="shared" si="41"/>
        <v>1437.57</v>
      </c>
      <c r="BG53" s="19"/>
      <c r="BH53" s="19">
        <f t="shared" si="46"/>
        <v>1437.57</v>
      </c>
      <c r="BI53" s="10">
        <v>4.34</v>
      </c>
      <c r="BJ53" s="31">
        <f t="shared" si="42"/>
        <v>331.23732718894007</v>
      </c>
      <c r="BL53" s="2">
        <v>44628</v>
      </c>
      <c r="BM53" s="24">
        <f t="shared" si="43"/>
        <v>10.630000000000109</v>
      </c>
      <c r="BN53" s="24">
        <f t="shared" si="44"/>
        <v>2.2299999999999969</v>
      </c>
      <c r="BO53" s="24">
        <f t="shared" si="47"/>
        <v>12.860000000000106</v>
      </c>
      <c r="BP53" s="10">
        <v>4.34</v>
      </c>
      <c r="BQ53" s="8">
        <f t="shared" ref="BQ53:BQ75" si="48">BO53/BP53</f>
        <v>2.96313364055302</v>
      </c>
    </row>
    <row r="54" spans="1:69" x14ac:dyDescent="0.25">
      <c r="A54" s="2">
        <v>44485</v>
      </c>
      <c r="B54" s="21">
        <v>4304.05</v>
      </c>
      <c r="C54" s="23">
        <v>28.84</v>
      </c>
      <c r="D54" s="8">
        <v>4271.7700000000004</v>
      </c>
      <c r="E54" s="8">
        <v>26.875896551724136</v>
      </c>
      <c r="F54" s="13">
        <f t="shared" si="25"/>
        <v>4298.6458965517249</v>
      </c>
      <c r="G54" s="19"/>
      <c r="H54" s="19">
        <f t="shared" si="26"/>
        <v>4298.6458965517249</v>
      </c>
      <c r="I54" s="31">
        <v>4.16</v>
      </c>
      <c r="J54" s="31">
        <f t="shared" si="27"/>
        <v>1033.3283405172415</v>
      </c>
      <c r="K54" s="31">
        <f t="shared" si="28"/>
        <v>20.666566810344829</v>
      </c>
      <c r="L54" s="105"/>
      <c r="N54" s="2">
        <v>44483</v>
      </c>
      <c r="O54" s="8">
        <v>1316.79</v>
      </c>
      <c r="P54" s="1"/>
      <c r="Q54" s="8">
        <v>1306.9140749999999</v>
      </c>
      <c r="R54" s="1"/>
      <c r="S54" s="10">
        <f t="shared" si="31"/>
        <v>1306.9140749999999</v>
      </c>
      <c r="T54" s="10"/>
      <c r="U54" s="10">
        <f t="shared" si="32"/>
        <v>1306.9140749999999</v>
      </c>
      <c r="V54" s="1">
        <v>4.16</v>
      </c>
      <c r="W54" s="31">
        <f t="shared" si="29"/>
        <v>314.16203725961537</v>
      </c>
      <c r="X54" s="31">
        <f t="shared" si="30"/>
        <v>6.283240745192308</v>
      </c>
      <c r="Z54" s="2">
        <v>44481</v>
      </c>
      <c r="AA54" s="8">
        <v>34.65</v>
      </c>
      <c r="AB54" s="8">
        <v>235.92</v>
      </c>
      <c r="AC54" s="8">
        <v>34.390124999999998</v>
      </c>
      <c r="AD54" s="8">
        <v>232.38119999999998</v>
      </c>
      <c r="AE54" s="19">
        <f t="shared" si="33"/>
        <v>266.77132499999999</v>
      </c>
      <c r="AF54" s="19"/>
      <c r="AG54" s="19">
        <f t="shared" si="34"/>
        <v>266.77132499999999</v>
      </c>
      <c r="AH54" s="1">
        <v>4.16</v>
      </c>
      <c r="AI54" s="19">
        <f t="shared" si="35"/>
        <v>64.127722355769222</v>
      </c>
      <c r="AJ54" s="19">
        <f t="shared" si="36"/>
        <v>1.2825544471153845</v>
      </c>
      <c r="AL54" s="2">
        <v>44481</v>
      </c>
      <c r="AM54" s="21">
        <v>431.53</v>
      </c>
      <c r="AN54" s="5"/>
      <c r="AO54" s="8">
        <v>428.29352499999999</v>
      </c>
      <c r="AP54" s="1"/>
      <c r="AQ54" s="19">
        <f t="shared" si="40"/>
        <v>428.29352499999999</v>
      </c>
      <c r="AR54" s="19"/>
      <c r="AS54" s="19">
        <f t="shared" si="37"/>
        <v>428.29352499999999</v>
      </c>
      <c r="AT54" s="10">
        <v>4.16</v>
      </c>
      <c r="AU54" s="31">
        <f t="shared" si="38"/>
        <v>102.95517427884614</v>
      </c>
      <c r="AV54" s="8">
        <f t="shared" si="39"/>
        <v>2.059103485576923</v>
      </c>
      <c r="BA54" s="2">
        <v>44629</v>
      </c>
      <c r="BB54" s="13">
        <v>768.31</v>
      </c>
      <c r="BC54" s="15"/>
      <c r="BD54" s="10">
        <v>762.55</v>
      </c>
      <c r="BE54" s="13"/>
      <c r="BF54" s="19">
        <f t="shared" si="41"/>
        <v>762.55</v>
      </c>
      <c r="BG54" s="19"/>
      <c r="BH54" s="19">
        <f t="shared" si="46"/>
        <v>762.55</v>
      </c>
      <c r="BI54" s="10">
        <v>4.34</v>
      </c>
      <c r="BJ54" s="31">
        <f t="shared" si="42"/>
        <v>175.70276497695852</v>
      </c>
      <c r="BL54" s="2">
        <v>44629</v>
      </c>
      <c r="BM54" s="24">
        <f t="shared" ref="BM54:BM75" si="49">BB54-BD54</f>
        <v>5.7599999999999909</v>
      </c>
      <c r="BN54" s="24">
        <f t="shared" si="44"/>
        <v>0</v>
      </c>
      <c r="BO54" s="24">
        <f t="shared" si="47"/>
        <v>5.7599999999999909</v>
      </c>
      <c r="BP54" s="10">
        <v>4.34</v>
      </c>
      <c r="BQ54" s="8">
        <f t="shared" si="48"/>
        <v>1.3271889400921639</v>
      </c>
    </row>
    <row r="55" spans="1:69" x14ac:dyDescent="0.25">
      <c r="A55" s="2">
        <v>44486</v>
      </c>
      <c r="B55" s="21">
        <v>2193.08</v>
      </c>
      <c r="C55" s="21">
        <v>16.72</v>
      </c>
      <c r="D55" s="8">
        <v>2176.63</v>
      </c>
      <c r="E55" s="1">
        <v>15.58</v>
      </c>
      <c r="F55" s="13">
        <f t="shared" si="25"/>
        <v>2192.21</v>
      </c>
      <c r="G55" s="19"/>
      <c r="H55" s="19">
        <f t="shared" si="26"/>
        <v>2192.21</v>
      </c>
      <c r="I55" s="31">
        <v>4.16</v>
      </c>
      <c r="J55" s="31">
        <f t="shared" si="27"/>
        <v>526.97355769230774</v>
      </c>
      <c r="K55" s="31">
        <f t="shared" si="28"/>
        <v>10.539471153846154</v>
      </c>
      <c r="L55" s="105"/>
      <c r="N55" s="2">
        <v>44484</v>
      </c>
      <c r="O55" s="8">
        <v>1609.78</v>
      </c>
      <c r="P55" s="1"/>
      <c r="Q55" s="8">
        <v>1597.71</v>
      </c>
      <c r="R55" s="1"/>
      <c r="S55" s="10">
        <f t="shared" si="31"/>
        <v>1597.71</v>
      </c>
      <c r="T55" s="10"/>
      <c r="U55" s="10">
        <f t="shared" si="32"/>
        <v>1597.71</v>
      </c>
      <c r="V55" s="1">
        <v>4.16</v>
      </c>
      <c r="W55" s="31">
        <f t="shared" si="29"/>
        <v>384.06490384615387</v>
      </c>
      <c r="X55" s="31">
        <f t="shared" si="30"/>
        <v>7.6812980769230776</v>
      </c>
      <c r="Z55" s="2">
        <v>44482</v>
      </c>
      <c r="AA55" s="8">
        <v>0</v>
      </c>
      <c r="AB55" s="8">
        <v>0</v>
      </c>
      <c r="AC55" s="8">
        <v>0</v>
      </c>
      <c r="AD55" s="8">
        <v>0</v>
      </c>
      <c r="AE55" s="19">
        <f t="shared" si="33"/>
        <v>0</v>
      </c>
      <c r="AF55" s="19"/>
      <c r="AG55" s="19"/>
      <c r="AH55" s="1">
        <v>4.16</v>
      </c>
      <c r="AI55" s="19">
        <f t="shared" si="35"/>
        <v>0</v>
      </c>
      <c r="AJ55" s="19">
        <f t="shared" si="36"/>
        <v>0</v>
      </c>
      <c r="AL55" s="2">
        <v>44482</v>
      </c>
      <c r="AM55" s="21">
        <v>527.78</v>
      </c>
      <c r="AN55" s="5">
        <v>38.83</v>
      </c>
      <c r="AO55" s="8">
        <v>523.82164999999998</v>
      </c>
      <c r="AP55" s="8">
        <v>36.185543103448275</v>
      </c>
      <c r="AQ55" s="19">
        <f t="shared" si="40"/>
        <v>560.00719310344823</v>
      </c>
      <c r="AR55" s="19"/>
      <c r="AS55" s="19">
        <f t="shared" si="37"/>
        <v>560.00719310344823</v>
      </c>
      <c r="AT55" s="10">
        <v>4.16</v>
      </c>
      <c r="AU55" s="31">
        <f t="shared" si="38"/>
        <v>134.61711372679042</v>
      </c>
      <c r="AV55" s="8">
        <f t="shared" si="39"/>
        <v>2.6923422745358083</v>
      </c>
      <c r="BA55" s="2">
        <v>44630</v>
      </c>
      <c r="BB55" s="8">
        <v>1337.12</v>
      </c>
      <c r="BC55" s="16"/>
      <c r="BD55" s="8">
        <v>1327.09</v>
      </c>
      <c r="BE55" s="8"/>
      <c r="BF55" s="19">
        <f t="shared" si="41"/>
        <v>1327.09</v>
      </c>
      <c r="BG55" s="19"/>
      <c r="BH55" s="19">
        <f t="shared" si="46"/>
        <v>1327.09</v>
      </c>
      <c r="BI55" s="10">
        <v>4.2300000000000004</v>
      </c>
      <c r="BJ55" s="31">
        <f t="shared" si="42"/>
        <v>313.7328605200945</v>
      </c>
      <c r="BL55" s="2">
        <v>44630</v>
      </c>
      <c r="BM55" s="24">
        <f t="shared" si="49"/>
        <v>10.029999999999973</v>
      </c>
      <c r="BN55" s="24">
        <f t="shared" si="44"/>
        <v>0</v>
      </c>
      <c r="BO55" s="24">
        <f t="shared" si="47"/>
        <v>10.029999999999973</v>
      </c>
      <c r="BP55" s="10">
        <v>4.2300000000000004</v>
      </c>
      <c r="BQ55" s="8">
        <f t="shared" si="48"/>
        <v>2.3711583924349813</v>
      </c>
    </row>
    <row r="56" spans="1:69" x14ac:dyDescent="0.25">
      <c r="A56" s="2">
        <v>44487</v>
      </c>
      <c r="B56" s="21">
        <v>2966.12</v>
      </c>
      <c r="C56" s="21"/>
      <c r="D56" s="8">
        <v>2943.87</v>
      </c>
      <c r="E56" s="8"/>
      <c r="F56" s="13">
        <f t="shared" si="25"/>
        <v>2943.87</v>
      </c>
      <c r="G56" s="19"/>
      <c r="H56" s="19">
        <f t="shared" si="26"/>
        <v>2943.87</v>
      </c>
      <c r="I56" s="31">
        <v>4.16</v>
      </c>
      <c r="J56" s="31">
        <f t="shared" si="27"/>
        <v>707.66105769230762</v>
      </c>
      <c r="K56" s="31">
        <f t="shared" si="28"/>
        <v>14.153221153846152</v>
      </c>
      <c r="L56" s="105"/>
      <c r="N56" s="2">
        <v>44485</v>
      </c>
      <c r="O56" s="8">
        <v>2255.94</v>
      </c>
      <c r="P56" s="1"/>
      <c r="Q56" s="8">
        <v>2239.02</v>
      </c>
      <c r="R56" s="1"/>
      <c r="S56" s="10">
        <f t="shared" si="31"/>
        <v>2239.02</v>
      </c>
      <c r="T56" s="10"/>
      <c r="U56" s="10">
        <f t="shared" si="32"/>
        <v>2239.02</v>
      </c>
      <c r="V56" s="1">
        <v>4.16</v>
      </c>
      <c r="W56" s="31">
        <f t="shared" si="29"/>
        <v>538.22596153846155</v>
      </c>
      <c r="X56" s="31">
        <f t="shared" si="30"/>
        <v>10.764519230769231</v>
      </c>
      <c r="Z56" s="2">
        <v>44483</v>
      </c>
      <c r="AA56" s="8">
        <v>0</v>
      </c>
      <c r="AB56" s="8">
        <v>0</v>
      </c>
      <c r="AC56" s="8"/>
      <c r="AD56" s="8"/>
      <c r="AE56" s="19">
        <f t="shared" si="33"/>
        <v>0</v>
      </c>
      <c r="AF56" s="19"/>
      <c r="AG56" s="19"/>
      <c r="AH56" s="1">
        <v>4.16</v>
      </c>
      <c r="AI56" s="19">
        <f t="shared" si="35"/>
        <v>0</v>
      </c>
      <c r="AJ56" s="19">
        <f t="shared" si="36"/>
        <v>0</v>
      </c>
      <c r="AL56" s="2">
        <v>44483</v>
      </c>
      <c r="AM56" s="21">
        <v>604.67999999999995</v>
      </c>
      <c r="AN56" s="21"/>
      <c r="AO56" s="8">
        <v>600.14490000000001</v>
      </c>
      <c r="AP56" s="8"/>
      <c r="AQ56" s="19">
        <f t="shared" si="40"/>
        <v>600.14490000000001</v>
      </c>
      <c r="AR56" s="19"/>
      <c r="AS56" s="19">
        <f t="shared" si="37"/>
        <v>600.14490000000001</v>
      </c>
      <c r="AT56" s="31">
        <v>4.16</v>
      </c>
      <c r="AU56" s="31">
        <f t="shared" si="38"/>
        <v>144.26560096153847</v>
      </c>
      <c r="AV56" s="8">
        <f t="shared" si="39"/>
        <v>2.8853120192307693</v>
      </c>
      <c r="BA56" s="2">
        <v>44631</v>
      </c>
      <c r="BB56" s="8">
        <v>1170.3599999999999</v>
      </c>
      <c r="BC56" s="8"/>
      <c r="BD56" s="8">
        <v>1161.58</v>
      </c>
      <c r="BE56" s="8"/>
      <c r="BF56" s="19">
        <f t="shared" si="41"/>
        <v>1161.58</v>
      </c>
      <c r="BG56" s="19"/>
      <c r="BH56" s="19">
        <f t="shared" si="46"/>
        <v>1161.58</v>
      </c>
      <c r="BI56" s="1">
        <v>4.34</v>
      </c>
      <c r="BJ56" s="31">
        <f t="shared" si="42"/>
        <v>267.64516129032256</v>
      </c>
      <c r="BL56" s="2">
        <v>44631</v>
      </c>
      <c r="BM56" s="24">
        <f t="shared" si="49"/>
        <v>8.7799999999999727</v>
      </c>
      <c r="BN56" s="24">
        <f t="shared" si="44"/>
        <v>0</v>
      </c>
      <c r="BO56" s="24">
        <f t="shared" si="47"/>
        <v>8.7799999999999727</v>
      </c>
      <c r="BP56" s="1">
        <v>4.34</v>
      </c>
      <c r="BQ56" s="8">
        <f t="shared" si="48"/>
        <v>2.0230414746543715</v>
      </c>
    </row>
    <row r="57" spans="1:69" x14ac:dyDescent="0.25">
      <c r="A57" s="2">
        <v>44488</v>
      </c>
      <c r="B57" s="21">
        <v>3165.49</v>
      </c>
      <c r="C57" s="21">
        <v>112.51</v>
      </c>
      <c r="D57" s="8">
        <v>3141.75</v>
      </c>
      <c r="E57" s="8">
        <v>104.85</v>
      </c>
      <c r="F57" s="13">
        <f t="shared" si="25"/>
        <v>3246.6</v>
      </c>
      <c r="G57" s="19"/>
      <c r="H57" s="19">
        <f t="shared" si="26"/>
        <v>3246.6</v>
      </c>
      <c r="I57" s="31">
        <v>4.16</v>
      </c>
      <c r="J57" s="31">
        <f t="shared" si="27"/>
        <v>780.43269230769226</v>
      </c>
      <c r="K57" s="31">
        <f t="shared" si="28"/>
        <v>15.608653846153846</v>
      </c>
      <c r="L57" s="105"/>
      <c r="N57" s="2">
        <v>44486</v>
      </c>
      <c r="O57" s="8">
        <v>1513.33</v>
      </c>
      <c r="P57" s="1"/>
      <c r="Q57" s="8">
        <v>1501.98</v>
      </c>
      <c r="R57" s="1"/>
      <c r="S57" s="10">
        <f t="shared" si="31"/>
        <v>1501.98</v>
      </c>
      <c r="T57" s="10"/>
      <c r="U57" s="10">
        <f t="shared" si="32"/>
        <v>1501.98</v>
      </c>
      <c r="V57" s="1">
        <v>4.16</v>
      </c>
      <c r="W57" s="31">
        <f t="shared" si="29"/>
        <v>361.05288461538458</v>
      </c>
      <c r="X57" s="31">
        <f t="shared" si="30"/>
        <v>7.2210576923076921</v>
      </c>
      <c r="Z57" s="2">
        <v>44484</v>
      </c>
      <c r="AA57" s="8">
        <v>0</v>
      </c>
      <c r="AB57" s="8"/>
      <c r="AC57" s="8">
        <v>0</v>
      </c>
      <c r="AD57" s="8">
        <v>0</v>
      </c>
      <c r="AE57" s="19">
        <f t="shared" si="33"/>
        <v>0</v>
      </c>
      <c r="AF57" s="19"/>
      <c r="AG57" s="19"/>
      <c r="AH57" s="1">
        <v>4.16</v>
      </c>
      <c r="AI57" s="19">
        <f t="shared" si="35"/>
        <v>0</v>
      </c>
      <c r="AJ57" s="19">
        <f t="shared" si="36"/>
        <v>0</v>
      </c>
      <c r="AL57" s="2">
        <v>44484</v>
      </c>
      <c r="AM57" s="5">
        <v>873.76</v>
      </c>
      <c r="AN57" s="5">
        <v>40.86</v>
      </c>
      <c r="AO57" s="1">
        <v>867.20679999999993</v>
      </c>
      <c r="AP57" s="8">
        <v>38.07729310344827</v>
      </c>
      <c r="AQ57" s="19">
        <f t="shared" si="40"/>
        <v>905.28409310344819</v>
      </c>
      <c r="AR57" s="19"/>
      <c r="AS57" s="19">
        <f t="shared" si="37"/>
        <v>905.28409310344819</v>
      </c>
      <c r="AT57" s="31">
        <v>4.16</v>
      </c>
      <c r="AU57" s="31">
        <f t="shared" si="38"/>
        <v>217.61636853448272</v>
      </c>
      <c r="AV57" s="8">
        <f t="shared" si="39"/>
        <v>4.3523273706896548</v>
      </c>
      <c r="BA57" s="2">
        <v>44632</v>
      </c>
      <c r="BB57" s="8">
        <v>2014.64</v>
      </c>
      <c r="BC57" s="8">
        <v>2.79</v>
      </c>
      <c r="BD57" s="8">
        <v>1999.53</v>
      </c>
      <c r="BE57" s="8">
        <v>2.6</v>
      </c>
      <c r="BF57" s="19">
        <f t="shared" si="41"/>
        <v>2002.1299999999999</v>
      </c>
      <c r="BG57" s="19"/>
      <c r="BH57" s="19">
        <f t="shared" si="46"/>
        <v>2002.1299999999999</v>
      </c>
      <c r="BI57" s="1">
        <v>4.2300000000000004</v>
      </c>
      <c r="BJ57" s="31">
        <f t="shared" si="42"/>
        <v>473.31678486997629</v>
      </c>
      <c r="BL57" s="2">
        <v>44632</v>
      </c>
      <c r="BM57" s="24">
        <f t="shared" si="49"/>
        <v>15.110000000000127</v>
      </c>
      <c r="BN57" s="24">
        <f t="shared" si="44"/>
        <v>0.18999999999999995</v>
      </c>
      <c r="BO57" s="24">
        <f t="shared" si="47"/>
        <v>15.300000000000127</v>
      </c>
      <c r="BP57" s="1">
        <v>4.2300000000000004</v>
      </c>
      <c r="BQ57" s="8">
        <f t="shared" si="48"/>
        <v>3.6170212765957741</v>
      </c>
    </row>
    <row r="58" spans="1:69" x14ac:dyDescent="0.25">
      <c r="A58" s="2">
        <v>44489</v>
      </c>
      <c r="B58" s="21">
        <v>1214.73</v>
      </c>
      <c r="C58" s="21"/>
      <c r="D58" s="8">
        <v>1205.6199999999999</v>
      </c>
      <c r="E58" s="8"/>
      <c r="F58" s="13">
        <f t="shared" si="25"/>
        <v>1205.6199999999999</v>
      </c>
      <c r="G58" s="19"/>
      <c r="H58" s="19">
        <f t="shared" si="26"/>
        <v>1205.6199999999999</v>
      </c>
      <c r="I58" s="31">
        <v>4.16</v>
      </c>
      <c r="J58" s="31">
        <f t="shared" si="27"/>
        <v>289.81249999999994</v>
      </c>
      <c r="K58" s="31">
        <f t="shared" si="28"/>
        <v>5.7962499999999988</v>
      </c>
      <c r="L58" s="105"/>
      <c r="N58" s="2">
        <v>44487</v>
      </c>
      <c r="O58" s="8">
        <v>716.55</v>
      </c>
      <c r="P58" s="8">
        <v>17.64</v>
      </c>
      <c r="Q58" s="8">
        <v>711.17587499999991</v>
      </c>
      <c r="R58" s="8">
        <v>16.438655172413796</v>
      </c>
      <c r="S58" s="10">
        <f t="shared" si="31"/>
        <v>727.61453017241365</v>
      </c>
      <c r="T58" s="10"/>
      <c r="U58" s="10">
        <f t="shared" si="32"/>
        <v>727.61453017241365</v>
      </c>
      <c r="V58" s="1">
        <v>4.16</v>
      </c>
      <c r="W58" s="31">
        <f t="shared" si="29"/>
        <v>174.90733898375328</v>
      </c>
      <c r="X58" s="31">
        <f t="shared" si="30"/>
        <v>3.4981467796750656</v>
      </c>
      <c r="Z58" s="2">
        <v>44485</v>
      </c>
      <c r="AA58" s="8">
        <v>0</v>
      </c>
      <c r="AB58" s="8"/>
      <c r="AC58" s="8"/>
      <c r="AD58" s="8"/>
      <c r="AE58" s="19">
        <f t="shared" si="33"/>
        <v>0</v>
      </c>
      <c r="AF58" s="19"/>
      <c r="AG58" s="19"/>
      <c r="AH58" s="1">
        <v>4.16</v>
      </c>
      <c r="AI58" s="19">
        <f t="shared" si="35"/>
        <v>0</v>
      </c>
      <c r="AJ58" s="19">
        <f t="shared" si="36"/>
        <v>0</v>
      </c>
      <c r="AL58" s="2">
        <v>44485</v>
      </c>
      <c r="AM58" s="5">
        <v>8.92</v>
      </c>
      <c r="AN58" s="5"/>
      <c r="AO58" s="8">
        <v>8.8530999999999995</v>
      </c>
      <c r="AP58" s="1"/>
      <c r="AQ58" s="19">
        <f t="shared" si="40"/>
        <v>8.8530999999999995</v>
      </c>
      <c r="AR58" s="19"/>
      <c r="AS58" s="19">
        <f t="shared" si="37"/>
        <v>8.8530999999999995</v>
      </c>
      <c r="AT58" s="31">
        <v>4.16</v>
      </c>
      <c r="AU58" s="31">
        <f t="shared" si="38"/>
        <v>2.1281490384615385</v>
      </c>
      <c r="AV58" s="8">
        <f t="shared" si="39"/>
        <v>4.256298076923077E-2</v>
      </c>
      <c r="BA58" s="2">
        <v>44633</v>
      </c>
      <c r="BB58" s="8">
        <v>924.69</v>
      </c>
      <c r="BC58" s="16">
        <v>7.1</v>
      </c>
      <c r="BD58" s="8">
        <v>917.75</v>
      </c>
      <c r="BE58" s="1">
        <v>6.62</v>
      </c>
      <c r="BF58" s="19">
        <f t="shared" si="41"/>
        <v>924.37</v>
      </c>
      <c r="BG58" s="19"/>
      <c r="BH58" s="19">
        <f t="shared" si="46"/>
        <v>924.37</v>
      </c>
      <c r="BI58" s="1">
        <v>4.2300000000000004</v>
      </c>
      <c r="BJ58" s="31">
        <f t="shared" si="42"/>
        <v>218.5271867612293</v>
      </c>
      <c r="BL58" s="2">
        <v>44633</v>
      </c>
      <c r="BM58" s="24">
        <f t="shared" si="49"/>
        <v>6.9400000000000546</v>
      </c>
      <c r="BN58" s="24">
        <f t="shared" si="44"/>
        <v>0.47999999999999954</v>
      </c>
      <c r="BO58" s="24">
        <f t="shared" si="47"/>
        <v>7.4200000000000541</v>
      </c>
      <c r="BP58" s="1">
        <v>4.2300000000000004</v>
      </c>
      <c r="BQ58" s="8">
        <f t="shared" si="48"/>
        <v>1.754137115839256</v>
      </c>
    </row>
    <row r="59" spans="1:69" x14ac:dyDescent="0.25">
      <c r="A59" s="2">
        <v>44490</v>
      </c>
      <c r="B59" s="21">
        <v>2027.61</v>
      </c>
      <c r="C59" s="21">
        <v>22.82</v>
      </c>
      <c r="D59" s="8">
        <v>2012.4</v>
      </c>
      <c r="E59" s="8">
        <v>21.265879310344829</v>
      </c>
      <c r="F59" s="13">
        <f t="shared" si="25"/>
        <v>2033.665879310345</v>
      </c>
      <c r="G59" s="19"/>
      <c r="H59" s="19">
        <f t="shared" si="26"/>
        <v>2033.665879310345</v>
      </c>
      <c r="I59" s="31">
        <v>4.16</v>
      </c>
      <c r="J59" s="31">
        <f t="shared" si="27"/>
        <v>488.86199021883289</v>
      </c>
      <c r="K59" s="31">
        <f t="shared" si="28"/>
        <v>9.7772398043766575</v>
      </c>
      <c r="L59" s="105"/>
      <c r="N59" s="2">
        <v>44488</v>
      </c>
      <c r="O59" s="8">
        <v>424.69</v>
      </c>
      <c r="P59" s="1"/>
      <c r="Q59" s="8">
        <v>421.5</v>
      </c>
      <c r="R59" s="1"/>
      <c r="S59" s="10">
        <f t="shared" si="31"/>
        <v>421.5</v>
      </c>
      <c r="T59" s="10"/>
      <c r="U59" s="10">
        <f t="shared" si="32"/>
        <v>421.5</v>
      </c>
      <c r="V59" s="1">
        <v>4.16</v>
      </c>
      <c r="W59" s="31">
        <f t="shared" si="29"/>
        <v>101.32211538461539</v>
      </c>
      <c r="X59" s="31">
        <f t="shared" si="30"/>
        <v>2.0264423076923079</v>
      </c>
      <c r="Z59" s="2">
        <v>44486</v>
      </c>
      <c r="AA59" s="8">
        <v>0</v>
      </c>
      <c r="AB59" s="8">
        <v>0</v>
      </c>
      <c r="AC59" s="8">
        <v>0</v>
      </c>
      <c r="AD59" s="8">
        <v>0</v>
      </c>
      <c r="AE59" s="19">
        <f t="shared" si="33"/>
        <v>0</v>
      </c>
      <c r="AF59" s="19"/>
      <c r="AG59" s="19"/>
      <c r="AH59" s="1">
        <v>4.16</v>
      </c>
      <c r="AI59" s="19">
        <f t="shared" si="35"/>
        <v>0</v>
      </c>
      <c r="AJ59" s="19">
        <f t="shared" si="36"/>
        <v>0</v>
      </c>
      <c r="AL59" s="2">
        <v>44486</v>
      </c>
      <c r="AM59" s="5">
        <v>0</v>
      </c>
      <c r="AN59" s="5">
        <v>0</v>
      </c>
      <c r="AO59" s="1">
        <v>0</v>
      </c>
      <c r="AP59" s="1">
        <v>0</v>
      </c>
      <c r="AQ59" s="19">
        <f t="shared" si="40"/>
        <v>0</v>
      </c>
      <c r="AR59" s="19"/>
      <c r="AS59" s="19">
        <f t="shared" si="37"/>
        <v>0</v>
      </c>
      <c r="AT59" s="31">
        <v>4.16</v>
      </c>
      <c r="AU59" s="31">
        <f t="shared" si="38"/>
        <v>0</v>
      </c>
      <c r="AV59" s="8">
        <f t="shared" si="39"/>
        <v>0</v>
      </c>
      <c r="BA59" s="2">
        <v>44634</v>
      </c>
      <c r="BB59" s="8">
        <v>944.19</v>
      </c>
      <c r="BC59" s="16"/>
      <c r="BD59" s="8">
        <v>937.11</v>
      </c>
      <c r="BE59" s="8"/>
      <c r="BF59" s="19">
        <f t="shared" si="41"/>
        <v>937.11</v>
      </c>
      <c r="BG59" s="19"/>
      <c r="BH59" s="19">
        <f t="shared" si="46"/>
        <v>937.11</v>
      </c>
      <c r="BI59" s="1">
        <v>4.2300000000000004</v>
      </c>
      <c r="BJ59" s="31">
        <f t="shared" si="42"/>
        <v>221.53900709219857</v>
      </c>
      <c r="BL59" s="2">
        <v>44634</v>
      </c>
      <c r="BM59" s="24">
        <f t="shared" si="49"/>
        <v>7.0800000000000409</v>
      </c>
      <c r="BN59" s="24">
        <f t="shared" si="44"/>
        <v>0</v>
      </c>
      <c r="BO59" s="24">
        <f t="shared" si="47"/>
        <v>7.0800000000000409</v>
      </c>
      <c r="BP59" s="1">
        <v>4.2300000000000004</v>
      </c>
      <c r="BQ59" s="8">
        <f t="shared" si="48"/>
        <v>1.6737588652482365</v>
      </c>
    </row>
    <row r="60" spans="1:69" x14ac:dyDescent="0.25">
      <c r="A60" s="2">
        <v>44491</v>
      </c>
      <c r="B60" s="21">
        <v>3168.39</v>
      </c>
      <c r="C60" s="20">
        <v>352.28</v>
      </c>
      <c r="D60" s="8">
        <v>3144.63</v>
      </c>
      <c r="E60" s="8">
        <v>328.28851724137928</v>
      </c>
      <c r="F60" s="13">
        <f t="shared" si="25"/>
        <v>3472.9185172413795</v>
      </c>
      <c r="G60" s="19"/>
      <c r="H60" s="19">
        <f t="shared" si="26"/>
        <v>3472.9185172413795</v>
      </c>
      <c r="I60" s="31">
        <v>4.21</v>
      </c>
      <c r="J60" s="31">
        <f t="shared" si="27"/>
        <v>824.92126300270297</v>
      </c>
      <c r="K60" s="31">
        <f t="shared" si="28"/>
        <v>16.498425260054059</v>
      </c>
      <c r="L60" s="105"/>
      <c r="N60" s="2">
        <v>44489</v>
      </c>
      <c r="O60" s="8">
        <v>485.83</v>
      </c>
      <c r="P60" s="8"/>
      <c r="Q60" s="8">
        <v>482.19</v>
      </c>
      <c r="R60" s="8"/>
      <c r="S60" s="10">
        <f t="shared" si="31"/>
        <v>482.19</v>
      </c>
      <c r="T60" s="10"/>
      <c r="U60" s="10">
        <f t="shared" si="32"/>
        <v>482.19</v>
      </c>
      <c r="V60" s="1">
        <v>4.16</v>
      </c>
      <c r="W60" s="31">
        <f t="shared" si="29"/>
        <v>115.91105769230769</v>
      </c>
      <c r="X60" s="31">
        <f t="shared" si="30"/>
        <v>2.3182211538461539</v>
      </c>
      <c r="Z60" s="2">
        <v>44487</v>
      </c>
      <c r="AA60" s="8">
        <v>0</v>
      </c>
      <c r="AB60" s="8"/>
      <c r="AC60" s="8"/>
      <c r="AD60" s="8"/>
      <c r="AE60" s="19">
        <f t="shared" si="33"/>
        <v>0</v>
      </c>
      <c r="AF60" s="19"/>
      <c r="AG60" s="19"/>
      <c r="AH60" s="1">
        <v>4.16</v>
      </c>
      <c r="AI60" s="19">
        <f t="shared" si="35"/>
        <v>0</v>
      </c>
      <c r="AJ60" s="19">
        <f t="shared" si="36"/>
        <v>0</v>
      </c>
      <c r="AL60" s="2">
        <v>44487</v>
      </c>
      <c r="AM60" s="5">
        <v>593.01</v>
      </c>
      <c r="AN60" s="5">
        <v>32.53</v>
      </c>
      <c r="AO60" s="8">
        <v>588.56242499999996</v>
      </c>
      <c r="AP60" s="8">
        <v>30.314594827586209</v>
      </c>
      <c r="AQ60" s="19">
        <f t="shared" si="40"/>
        <v>618.8770198275862</v>
      </c>
      <c r="AR60" s="19"/>
      <c r="AS60" s="19">
        <f t="shared" si="37"/>
        <v>618.8770198275862</v>
      </c>
      <c r="AT60" s="31">
        <v>4.16</v>
      </c>
      <c r="AU60" s="31">
        <f t="shared" si="38"/>
        <v>148.76851438163129</v>
      </c>
      <c r="AV60" s="8">
        <f t="shared" si="39"/>
        <v>2.975370287632626</v>
      </c>
      <c r="BA60" s="2">
        <v>44635</v>
      </c>
      <c r="BB60" s="8">
        <v>1313.8</v>
      </c>
      <c r="BC60" s="8"/>
      <c r="BD60" s="8">
        <v>1303.95</v>
      </c>
      <c r="BE60" s="8"/>
      <c r="BF60" s="19">
        <f t="shared" si="41"/>
        <v>1303.95</v>
      </c>
      <c r="BG60" s="19"/>
      <c r="BH60" s="19">
        <f t="shared" si="46"/>
        <v>1303.95</v>
      </c>
      <c r="BI60" s="1">
        <v>4.2300000000000004</v>
      </c>
      <c r="BJ60" s="31">
        <f t="shared" si="42"/>
        <v>308.26241134751768</v>
      </c>
      <c r="BL60" s="2">
        <v>44635</v>
      </c>
      <c r="BM60" s="24">
        <f t="shared" si="49"/>
        <v>9.8499999999999091</v>
      </c>
      <c r="BN60" s="24">
        <f t="shared" si="44"/>
        <v>0</v>
      </c>
      <c r="BO60" s="24">
        <f t="shared" si="47"/>
        <v>9.8499999999999091</v>
      </c>
      <c r="BP60" s="1">
        <v>4.2300000000000004</v>
      </c>
      <c r="BQ60" s="8">
        <f t="shared" si="48"/>
        <v>2.3286052009456046</v>
      </c>
    </row>
    <row r="61" spans="1:69" x14ac:dyDescent="0.25">
      <c r="A61" s="2">
        <v>44492</v>
      </c>
      <c r="B61" s="21">
        <v>4506.57</v>
      </c>
      <c r="C61" s="22"/>
      <c r="D61" s="8">
        <v>4472.7700000000004</v>
      </c>
      <c r="E61" s="1"/>
      <c r="F61" s="13">
        <f t="shared" si="25"/>
        <v>4472.7700000000004</v>
      </c>
      <c r="G61" s="19"/>
      <c r="H61" s="19">
        <f t="shared" si="26"/>
        <v>4472.7700000000004</v>
      </c>
      <c r="I61" s="31">
        <v>4.24</v>
      </c>
      <c r="J61" s="31">
        <f t="shared" si="27"/>
        <v>1054.8985849056605</v>
      </c>
      <c r="K61" s="31">
        <f t="shared" si="28"/>
        <v>21.097971698113209</v>
      </c>
      <c r="L61" s="105"/>
      <c r="N61" s="2">
        <v>44490</v>
      </c>
      <c r="O61" s="8">
        <v>1462.69</v>
      </c>
      <c r="P61" s="1"/>
      <c r="Q61" s="8">
        <v>1451.72</v>
      </c>
      <c r="R61" s="1"/>
      <c r="S61" s="10">
        <f t="shared" si="31"/>
        <v>1451.72</v>
      </c>
      <c r="T61" s="10"/>
      <c r="U61" s="10">
        <f t="shared" si="32"/>
        <v>1451.72</v>
      </c>
      <c r="V61" s="1">
        <v>4.16</v>
      </c>
      <c r="W61" s="31">
        <f t="shared" si="29"/>
        <v>348.97115384615387</v>
      </c>
      <c r="X61" s="31">
        <f t="shared" si="30"/>
        <v>6.9794230769230774</v>
      </c>
      <c r="Z61" s="2">
        <v>44488</v>
      </c>
      <c r="AA61" s="8">
        <v>0</v>
      </c>
      <c r="AB61" s="8">
        <v>0</v>
      </c>
      <c r="AC61" s="8">
        <v>0</v>
      </c>
      <c r="AD61" s="8">
        <v>0</v>
      </c>
      <c r="AE61" s="19">
        <f t="shared" si="33"/>
        <v>0</v>
      </c>
      <c r="AF61" s="19"/>
      <c r="AG61" s="19"/>
      <c r="AH61" s="1">
        <v>4.16</v>
      </c>
      <c r="AI61" s="19">
        <f t="shared" si="35"/>
        <v>0</v>
      </c>
      <c r="AJ61" s="19">
        <f t="shared" si="36"/>
        <v>0</v>
      </c>
      <c r="AL61" s="2">
        <v>44488</v>
      </c>
      <c r="AM61" s="5">
        <v>1700.5</v>
      </c>
      <c r="AN61" s="5"/>
      <c r="AO61" s="8">
        <v>1687.7462499999999</v>
      </c>
      <c r="AP61" s="1"/>
      <c r="AQ61" s="19">
        <f t="shared" si="40"/>
        <v>1687.7462499999999</v>
      </c>
      <c r="AR61" s="19"/>
      <c r="AS61" s="19">
        <f t="shared" si="37"/>
        <v>1687.7462499999999</v>
      </c>
      <c r="AT61" s="31">
        <v>4.16</v>
      </c>
      <c r="AU61" s="31">
        <f t="shared" si="38"/>
        <v>405.70823317307691</v>
      </c>
      <c r="AV61" s="8">
        <f t="shared" si="39"/>
        <v>8.1141646634615388</v>
      </c>
      <c r="BA61" s="2">
        <v>44636</v>
      </c>
      <c r="BB61" s="8">
        <v>936.1</v>
      </c>
      <c r="BC61" s="18"/>
      <c r="BD61" s="8">
        <v>929.08</v>
      </c>
      <c r="BE61" s="8"/>
      <c r="BF61" s="19">
        <f t="shared" si="41"/>
        <v>929.08</v>
      </c>
      <c r="BG61" s="19"/>
      <c r="BH61" s="19">
        <f t="shared" si="46"/>
        <v>929.08</v>
      </c>
      <c r="BI61" s="1">
        <v>4.28</v>
      </c>
      <c r="BJ61" s="31">
        <f t="shared" si="42"/>
        <v>217.07476635514018</v>
      </c>
      <c r="BL61" s="2">
        <v>44636</v>
      </c>
      <c r="BM61" s="24">
        <f t="shared" si="49"/>
        <v>7.0199999999999818</v>
      </c>
      <c r="BN61" s="24">
        <f t="shared" si="44"/>
        <v>0</v>
      </c>
      <c r="BO61" s="24">
        <f t="shared" si="47"/>
        <v>7.0199999999999818</v>
      </c>
      <c r="BP61" s="1">
        <v>4.28</v>
      </c>
      <c r="BQ61" s="8">
        <f t="shared" si="48"/>
        <v>1.6401869158878462</v>
      </c>
    </row>
    <row r="62" spans="1:69" x14ac:dyDescent="0.25">
      <c r="A62" s="2">
        <v>44493</v>
      </c>
      <c r="B62" s="21">
        <v>4249.79</v>
      </c>
      <c r="C62" s="22"/>
      <c r="D62" s="8">
        <v>4217.92</v>
      </c>
      <c r="E62" s="1"/>
      <c r="F62" s="13">
        <f t="shared" si="25"/>
        <v>4217.92</v>
      </c>
      <c r="G62" s="19"/>
      <c r="H62" s="19">
        <f t="shared" si="26"/>
        <v>4217.92</v>
      </c>
      <c r="I62" s="31">
        <v>4.24</v>
      </c>
      <c r="J62" s="31">
        <f t="shared" si="27"/>
        <v>994.79245283018861</v>
      </c>
      <c r="K62" s="31">
        <f t="shared" si="28"/>
        <v>19.895849056603772</v>
      </c>
      <c r="L62" s="105"/>
      <c r="N62" s="2">
        <v>44491</v>
      </c>
      <c r="O62" s="8">
        <v>2214.42</v>
      </c>
      <c r="P62" s="8"/>
      <c r="Q62" s="8">
        <v>2197.81</v>
      </c>
      <c r="R62" s="8"/>
      <c r="S62" s="10">
        <f t="shared" si="31"/>
        <v>2197.81</v>
      </c>
      <c r="T62" s="10"/>
      <c r="U62" s="10">
        <f t="shared" si="32"/>
        <v>2197.81</v>
      </c>
      <c r="V62" s="1">
        <v>4.21</v>
      </c>
      <c r="W62" s="31">
        <f t="shared" si="29"/>
        <v>522.04513064133016</v>
      </c>
      <c r="X62" s="31">
        <f t="shared" si="30"/>
        <v>10.440902612826603</v>
      </c>
      <c r="Z62" s="2">
        <v>44489</v>
      </c>
      <c r="AA62" s="8">
        <v>0</v>
      </c>
      <c r="AB62" s="8">
        <v>0</v>
      </c>
      <c r="AC62" s="8">
        <v>0</v>
      </c>
      <c r="AD62" s="8">
        <v>0</v>
      </c>
      <c r="AE62" s="19">
        <f t="shared" si="33"/>
        <v>0</v>
      </c>
      <c r="AF62" s="19"/>
      <c r="AG62" s="19"/>
      <c r="AH62" s="1">
        <v>4.16</v>
      </c>
      <c r="AI62" s="19">
        <f t="shared" si="35"/>
        <v>0</v>
      </c>
      <c r="AJ62" s="19">
        <f t="shared" si="36"/>
        <v>0</v>
      </c>
      <c r="AL62" s="2">
        <v>44489</v>
      </c>
      <c r="AM62" s="5">
        <v>1153.6600000000001</v>
      </c>
      <c r="AN62" s="5"/>
      <c r="AO62" s="8">
        <v>1145.00755</v>
      </c>
      <c r="AP62" s="1"/>
      <c r="AQ62" s="19">
        <f t="shared" si="40"/>
        <v>1145.00755</v>
      </c>
      <c r="AR62" s="19"/>
      <c r="AS62" s="19">
        <f t="shared" si="37"/>
        <v>1145.00755</v>
      </c>
      <c r="AT62" s="31">
        <v>4.16</v>
      </c>
      <c r="AU62" s="31">
        <f t="shared" si="38"/>
        <v>275.24219951923078</v>
      </c>
      <c r="AV62" s="8">
        <f t="shared" si="39"/>
        <v>5.5048439903846154</v>
      </c>
      <c r="BA62" s="2">
        <v>44637</v>
      </c>
      <c r="BB62" s="8">
        <v>1409.36</v>
      </c>
      <c r="BC62" s="8"/>
      <c r="BD62" s="8">
        <v>1398.79</v>
      </c>
      <c r="BE62" s="8"/>
      <c r="BF62" s="19">
        <f t="shared" si="41"/>
        <v>1398.79</v>
      </c>
      <c r="BG62" s="19"/>
      <c r="BH62" s="19">
        <f t="shared" si="46"/>
        <v>1398.79</v>
      </c>
      <c r="BI62" s="1">
        <v>4.3</v>
      </c>
      <c r="BJ62" s="31">
        <f t="shared" si="42"/>
        <v>325.3</v>
      </c>
      <c r="BL62" s="2">
        <v>44637</v>
      </c>
      <c r="BM62" s="24">
        <f t="shared" si="49"/>
        <v>10.569999999999936</v>
      </c>
      <c r="BN62" s="24">
        <f t="shared" si="44"/>
        <v>0</v>
      </c>
      <c r="BO62" s="24">
        <f t="shared" si="47"/>
        <v>10.569999999999936</v>
      </c>
      <c r="BP62" s="1">
        <v>4.3</v>
      </c>
      <c r="BQ62" s="8">
        <f t="shared" si="48"/>
        <v>2.4581395348837063</v>
      </c>
    </row>
    <row r="63" spans="1:69" x14ac:dyDescent="0.25">
      <c r="A63" s="2">
        <v>44494</v>
      </c>
      <c r="B63" s="5">
        <v>2110.6799999999998</v>
      </c>
      <c r="C63" s="22"/>
      <c r="D63" s="1">
        <v>2094.85</v>
      </c>
      <c r="E63" s="1"/>
      <c r="F63" s="13">
        <f t="shared" si="25"/>
        <v>2094.85</v>
      </c>
      <c r="G63" s="19"/>
      <c r="H63" s="19">
        <f t="shared" si="26"/>
        <v>2094.85</v>
      </c>
      <c r="I63" s="31">
        <v>4.24</v>
      </c>
      <c r="J63" s="31">
        <f t="shared" si="27"/>
        <v>494.06839622641508</v>
      </c>
      <c r="K63" s="31">
        <f t="shared" si="28"/>
        <v>9.8813679245283019</v>
      </c>
      <c r="L63" s="105"/>
      <c r="N63" s="2">
        <v>44492</v>
      </c>
      <c r="O63" s="8">
        <v>1064.44</v>
      </c>
      <c r="P63" s="8"/>
      <c r="Q63" s="8">
        <v>1056.4567</v>
      </c>
      <c r="R63" s="8"/>
      <c r="S63" s="10">
        <f t="shared" si="31"/>
        <v>1056.4567</v>
      </c>
      <c r="T63" s="10"/>
      <c r="U63" s="10">
        <f t="shared" si="32"/>
        <v>1056.4567</v>
      </c>
      <c r="V63" s="1">
        <v>4.24</v>
      </c>
      <c r="W63" s="31">
        <f t="shared" si="29"/>
        <v>249.16431603773583</v>
      </c>
      <c r="X63" s="31">
        <f t="shared" si="30"/>
        <v>4.9832863207547167</v>
      </c>
      <c r="Z63" s="2">
        <v>44490</v>
      </c>
      <c r="AA63" s="8"/>
      <c r="AB63" s="8"/>
      <c r="AC63" s="8"/>
      <c r="AD63" s="8"/>
      <c r="AE63" s="19">
        <f t="shared" si="33"/>
        <v>0</v>
      </c>
      <c r="AF63" s="19"/>
      <c r="AG63" s="19"/>
      <c r="AH63" s="1">
        <v>4.16</v>
      </c>
      <c r="AI63" s="19">
        <f t="shared" si="35"/>
        <v>0</v>
      </c>
      <c r="AJ63" s="19">
        <f t="shared" si="36"/>
        <v>0</v>
      </c>
      <c r="AL63" s="2">
        <v>44490</v>
      </c>
      <c r="AM63" s="21">
        <v>1369.67</v>
      </c>
      <c r="AN63" s="5">
        <v>78.06</v>
      </c>
      <c r="AO63" s="8">
        <v>1359.397475</v>
      </c>
      <c r="AP63" s="8">
        <v>72.743844827586216</v>
      </c>
      <c r="AQ63" s="19">
        <f t="shared" si="40"/>
        <v>1432.1413198275861</v>
      </c>
      <c r="AR63" s="19"/>
      <c r="AS63" s="19">
        <f t="shared" si="37"/>
        <v>1432.1413198275861</v>
      </c>
      <c r="AT63" s="31">
        <v>4.16</v>
      </c>
      <c r="AU63" s="31">
        <f t="shared" si="38"/>
        <v>344.26474034316971</v>
      </c>
      <c r="AV63" s="8">
        <f t="shared" si="39"/>
        <v>6.8852948068633939</v>
      </c>
      <c r="BA63" s="2">
        <v>44638</v>
      </c>
      <c r="BB63" s="8">
        <v>1819.25</v>
      </c>
      <c r="BC63" s="8"/>
      <c r="BD63" s="8">
        <v>1805.61</v>
      </c>
      <c r="BE63" s="8"/>
      <c r="BF63" s="19">
        <f t="shared" si="41"/>
        <v>1805.61</v>
      </c>
      <c r="BG63" s="19"/>
      <c r="BH63" s="19">
        <f t="shared" si="46"/>
        <v>1805.61</v>
      </c>
      <c r="BI63" s="1">
        <v>4.28</v>
      </c>
      <c r="BJ63" s="31">
        <f t="shared" si="42"/>
        <v>421.87149532710276</v>
      </c>
      <c r="BL63" s="2">
        <v>44638</v>
      </c>
      <c r="BM63" s="24">
        <f t="shared" si="49"/>
        <v>13.6400000000001</v>
      </c>
      <c r="BN63" s="24">
        <f t="shared" si="44"/>
        <v>0</v>
      </c>
      <c r="BO63" s="24">
        <f t="shared" si="47"/>
        <v>13.6400000000001</v>
      </c>
      <c r="BP63" s="1">
        <v>4.28</v>
      </c>
      <c r="BQ63" s="8">
        <f t="shared" si="48"/>
        <v>3.1869158878504904</v>
      </c>
    </row>
    <row r="64" spans="1:69" x14ac:dyDescent="0.25">
      <c r="A64" s="2">
        <v>44495</v>
      </c>
      <c r="B64" s="5">
        <v>2459.71</v>
      </c>
      <c r="C64" s="22"/>
      <c r="D64" s="1">
        <v>2441.2600000000002</v>
      </c>
      <c r="E64" s="1"/>
      <c r="F64" s="13">
        <f t="shared" si="25"/>
        <v>2441.2600000000002</v>
      </c>
      <c r="G64" s="19"/>
      <c r="H64" s="19">
        <f t="shared" si="26"/>
        <v>2441.2600000000002</v>
      </c>
      <c r="I64" s="31">
        <v>4.2699999999999996</v>
      </c>
      <c r="J64" s="31">
        <f t="shared" si="27"/>
        <v>571.72365339578459</v>
      </c>
      <c r="K64" s="31">
        <f t="shared" si="28"/>
        <v>11.434473067915691</v>
      </c>
      <c r="L64" s="105"/>
      <c r="N64" s="2">
        <v>44493</v>
      </c>
      <c r="O64" s="8">
        <v>1737.59</v>
      </c>
      <c r="P64" s="8"/>
      <c r="Q64" s="8">
        <v>1724.56</v>
      </c>
      <c r="R64" s="8"/>
      <c r="S64" s="10">
        <f t="shared" si="31"/>
        <v>1724.56</v>
      </c>
      <c r="T64" s="10"/>
      <c r="U64" s="10">
        <f t="shared" si="32"/>
        <v>1724.56</v>
      </c>
      <c r="V64" s="1">
        <v>4.24</v>
      </c>
      <c r="W64" s="31">
        <f t="shared" si="29"/>
        <v>406.73584905660374</v>
      </c>
      <c r="X64" s="31">
        <f t="shared" si="30"/>
        <v>8.1347169811320743</v>
      </c>
      <c r="Z64" s="2">
        <v>44491</v>
      </c>
      <c r="AA64" s="8"/>
      <c r="AB64" s="8"/>
      <c r="AC64" s="8"/>
      <c r="AD64" s="8"/>
      <c r="AE64" s="19">
        <f t="shared" si="33"/>
        <v>0</v>
      </c>
      <c r="AF64" s="19"/>
      <c r="AG64" s="19"/>
      <c r="AH64" s="1">
        <v>4.21</v>
      </c>
      <c r="AI64" s="19">
        <f t="shared" si="35"/>
        <v>0</v>
      </c>
      <c r="AJ64" s="19">
        <f t="shared" si="36"/>
        <v>0</v>
      </c>
      <c r="AL64" s="2">
        <v>44491</v>
      </c>
      <c r="AM64" s="5">
        <v>734.66</v>
      </c>
      <c r="AN64" s="5"/>
      <c r="AO64" s="8">
        <v>729.15004999999996</v>
      </c>
      <c r="AP64" s="1"/>
      <c r="AQ64" s="19">
        <f t="shared" si="40"/>
        <v>729.15004999999996</v>
      </c>
      <c r="AR64" s="19"/>
      <c r="AS64" s="19">
        <f t="shared" si="37"/>
        <v>729.15004999999996</v>
      </c>
      <c r="AT64" s="31">
        <v>4.21</v>
      </c>
      <c r="AU64" s="31">
        <f t="shared" si="38"/>
        <v>173.1947862232779</v>
      </c>
      <c r="AV64" s="8">
        <f t="shared" si="39"/>
        <v>3.4638957244655582</v>
      </c>
      <c r="BA64" s="2">
        <v>44639</v>
      </c>
      <c r="BB64" s="8">
        <v>1321.75</v>
      </c>
      <c r="BC64" s="8">
        <v>16.559999999999999</v>
      </c>
      <c r="BD64" s="8">
        <v>1311.84</v>
      </c>
      <c r="BE64" s="8">
        <v>15.34</v>
      </c>
      <c r="BF64" s="19">
        <f t="shared" si="41"/>
        <v>1327.1799999999998</v>
      </c>
      <c r="BG64" s="19"/>
      <c r="BH64" s="19">
        <f t="shared" si="46"/>
        <v>1327.1799999999998</v>
      </c>
      <c r="BI64" s="1">
        <v>4.3099999999999996</v>
      </c>
      <c r="BJ64" s="31">
        <f t="shared" si="42"/>
        <v>307.93039443155453</v>
      </c>
      <c r="BL64" s="2">
        <v>44639</v>
      </c>
      <c r="BM64" s="24">
        <f t="shared" si="49"/>
        <v>9.9100000000000819</v>
      </c>
      <c r="BN64" s="24">
        <f t="shared" si="44"/>
        <v>1.2199999999999989</v>
      </c>
      <c r="BO64" s="24">
        <f t="shared" si="47"/>
        <v>11.130000000000081</v>
      </c>
      <c r="BP64" s="1">
        <v>4.3099999999999996</v>
      </c>
      <c r="BQ64" s="8">
        <f t="shared" si="48"/>
        <v>2.5823665893271652</v>
      </c>
    </row>
    <row r="65" spans="1:69" x14ac:dyDescent="0.25">
      <c r="A65" s="2">
        <v>44496</v>
      </c>
      <c r="B65" s="5">
        <v>3103.03</v>
      </c>
      <c r="C65" s="22"/>
      <c r="D65" s="1">
        <v>3079.76</v>
      </c>
      <c r="E65" s="1"/>
      <c r="F65" s="13">
        <f t="shared" si="25"/>
        <v>3079.76</v>
      </c>
      <c r="G65" s="19"/>
      <c r="H65" s="19">
        <f t="shared" si="26"/>
        <v>3079.76</v>
      </c>
      <c r="I65" s="31">
        <v>4.29</v>
      </c>
      <c r="J65" s="31">
        <f t="shared" si="27"/>
        <v>717.8927738927739</v>
      </c>
      <c r="K65" s="31">
        <f t="shared" si="28"/>
        <v>14.357855477855479</v>
      </c>
      <c r="L65" s="105"/>
      <c r="N65" s="2">
        <v>44494</v>
      </c>
      <c r="O65" s="1">
        <v>990.93</v>
      </c>
      <c r="P65" s="1"/>
      <c r="Q65" s="8">
        <v>983.5</v>
      </c>
      <c r="R65" s="1"/>
      <c r="S65" s="10">
        <f t="shared" si="31"/>
        <v>983.5</v>
      </c>
      <c r="T65" s="10"/>
      <c r="U65" s="10">
        <f t="shared" si="32"/>
        <v>983.5</v>
      </c>
      <c r="V65" s="1">
        <v>4.24</v>
      </c>
      <c r="W65" s="31">
        <f t="shared" si="29"/>
        <v>231.95754716981131</v>
      </c>
      <c r="X65" s="31">
        <f t="shared" si="30"/>
        <v>4.6391509433962259</v>
      </c>
      <c r="Z65" s="2">
        <v>44492</v>
      </c>
      <c r="AA65" s="8">
        <v>0</v>
      </c>
      <c r="AB65" s="8">
        <v>0</v>
      </c>
      <c r="AC65" s="8">
        <v>0</v>
      </c>
      <c r="AD65" s="8">
        <v>0</v>
      </c>
      <c r="AE65" s="19">
        <f t="shared" si="33"/>
        <v>0</v>
      </c>
      <c r="AF65" s="19"/>
      <c r="AG65" s="19"/>
      <c r="AH65" s="1">
        <v>4.24</v>
      </c>
      <c r="AI65" s="19">
        <f t="shared" si="35"/>
        <v>0</v>
      </c>
      <c r="AJ65" s="19">
        <f t="shared" si="36"/>
        <v>0</v>
      </c>
      <c r="AL65" s="2">
        <v>44492</v>
      </c>
      <c r="AM65" s="21">
        <v>2117.48</v>
      </c>
      <c r="AN65" s="5">
        <v>42.17</v>
      </c>
      <c r="AO65" s="8">
        <v>2101.5989</v>
      </c>
      <c r="AP65" s="8">
        <v>39.298077586206894</v>
      </c>
      <c r="AQ65" s="19">
        <f t="shared" si="40"/>
        <v>2140.896977586207</v>
      </c>
      <c r="AR65" s="19"/>
      <c r="AS65" s="19">
        <f t="shared" si="37"/>
        <v>2140.896977586207</v>
      </c>
      <c r="AT65" s="31">
        <v>4.24</v>
      </c>
      <c r="AU65" s="31">
        <f t="shared" si="38"/>
        <v>504.92853244957706</v>
      </c>
      <c r="AV65" s="8">
        <f t="shared" si="39"/>
        <v>10.098570648991542</v>
      </c>
      <c r="BA65" s="2">
        <v>44640</v>
      </c>
      <c r="BB65" s="8">
        <v>1568.45</v>
      </c>
      <c r="BC65" s="8"/>
      <c r="BD65" s="8">
        <v>1556.69</v>
      </c>
      <c r="BE65" s="8"/>
      <c r="BF65" s="19">
        <f t="shared" si="41"/>
        <v>1556.69</v>
      </c>
      <c r="BG65" s="19"/>
      <c r="BH65" s="19">
        <f t="shared" si="46"/>
        <v>1556.69</v>
      </c>
      <c r="BI65" s="1">
        <v>4.3099999999999996</v>
      </c>
      <c r="BJ65" s="31">
        <f t="shared" si="42"/>
        <v>361.18097447795827</v>
      </c>
      <c r="BL65" s="2">
        <v>44640</v>
      </c>
      <c r="BM65" s="24">
        <f t="shared" si="49"/>
        <v>11.759999999999991</v>
      </c>
      <c r="BN65" s="24">
        <f t="shared" si="44"/>
        <v>0</v>
      </c>
      <c r="BO65" s="24">
        <f t="shared" si="47"/>
        <v>11.759999999999991</v>
      </c>
      <c r="BP65" s="1">
        <v>4.3099999999999996</v>
      </c>
      <c r="BQ65" s="8">
        <f t="shared" si="48"/>
        <v>2.728538283062643</v>
      </c>
    </row>
    <row r="66" spans="1:69" x14ac:dyDescent="0.25">
      <c r="A66" s="2">
        <v>44497</v>
      </c>
      <c r="B66" s="5">
        <v>2877.68</v>
      </c>
      <c r="C66" s="22"/>
      <c r="D66" s="8">
        <v>2856.1</v>
      </c>
      <c r="E66" s="1"/>
      <c r="F66" s="13">
        <f t="shared" si="25"/>
        <v>2856.1</v>
      </c>
      <c r="G66" s="19"/>
      <c r="H66" s="19">
        <f t="shared" si="26"/>
        <v>2856.1</v>
      </c>
      <c r="I66" s="31">
        <v>4.32</v>
      </c>
      <c r="J66" s="31">
        <f t="shared" si="27"/>
        <v>661.13425925925924</v>
      </c>
      <c r="K66" s="31">
        <f t="shared" si="28"/>
        <v>13.222685185185185</v>
      </c>
      <c r="L66" s="105"/>
      <c r="N66" s="2">
        <v>44495</v>
      </c>
      <c r="O66" s="1">
        <v>228.73</v>
      </c>
      <c r="P66" s="1"/>
      <c r="Q66" s="8">
        <v>227.01452499999999</v>
      </c>
      <c r="R66" s="1"/>
      <c r="S66" s="10">
        <f t="shared" si="31"/>
        <v>227.01452499999999</v>
      </c>
      <c r="T66" s="10"/>
      <c r="U66" s="10">
        <f t="shared" si="32"/>
        <v>227.01452499999999</v>
      </c>
      <c r="V66" s="1">
        <v>4.2699999999999996</v>
      </c>
      <c r="W66" s="31">
        <f t="shared" si="29"/>
        <v>53.164994145199067</v>
      </c>
      <c r="X66" s="31">
        <f t="shared" si="30"/>
        <v>1.0632998829039813</v>
      </c>
      <c r="Z66" s="2">
        <v>44493</v>
      </c>
      <c r="AA66" s="8">
        <v>0</v>
      </c>
      <c r="AB66" s="8">
        <v>0</v>
      </c>
      <c r="AC66" s="8">
        <v>0</v>
      </c>
      <c r="AD66" s="8">
        <v>0</v>
      </c>
      <c r="AE66" s="19">
        <f t="shared" si="33"/>
        <v>0</v>
      </c>
      <c r="AF66" s="19"/>
      <c r="AG66" s="19"/>
      <c r="AH66" s="1">
        <v>4.24</v>
      </c>
      <c r="AI66" s="19">
        <f t="shared" si="35"/>
        <v>0</v>
      </c>
      <c r="AJ66" s="19">
        <f t="shared" si="36"/>
        <v>0</v>
      </c>
      <c r="AL66" s="2">
        <v>44493</v>
      </c>
      <c r="AM66" s="21">
        <v>995.41000000000008</v>
      </c>
      <c r="AN66" s="5">
        <v>116.64</v>
      </c>
      <c r="AO66" s="8">
        <v>987.94442500000014</v>
      </c>
      <c r="AP66" s="8">
        <v>108.69641379310345</v>
      </c>
      <c r="AQ66" s="19">
        <f t="shared" si="40"/>
        <v>1096.6408387931035</v>
      </c>
      <c r="AR66" s="19"/>
      <c r="AS66" s="19">
        <f t="shared" si="37"/>
        <v>1096.6408387931035</v>
      </c>
      <c r="AT66" s="31">
        <v>4.24</v>
      </c>
      <c r="AU66" s="31">
        <f t="shared" si="38"/>
        <v>258.64170726252439</v>
      </c>
      <c r="AV66" s="8">
        <f t="shared" si="39"/>
        <v>5.172834145250488</v>
      </c>
      <c r="BA66" s="2">
        <v>44641</v>
      </c>
      <c r="BB66" s="8">
        <v>1395.17</v>
      </c>
      <c r="BC66" s="8"/>
      <c r="BD66" s="8">
        <v>1384.71</v>
      </c>
      <c r="BE66" s="8"/>
      <c r="BF66" s="19">
        <f t="shared" si="41"/>
        <v>1384.71</v>
      </c>
      <c r="BG66" s="19"/>
      <c r="BH66" s="19">
        <f t="shared" si="46"/>
        <v>1384.71</v>
      </c>
      <c r="BI66" s="1">
        <v>4.3099999999999996</v>
      </c>
      <c r="BJ66" s="31">
        <f t="shared" si="42"/>
        <v>321.27842227378193</v>
      </c>
      <c r="BL66" s="2">
        <v>44641</v>
      </c>
      <c r="BM66" s="24">
        <f t="shared" si="49"/>
        <v>10.460000000000036</v>
      </c>
      <c r="BN66" s="24">
        <f t="shared" si="44"/>
        <v>0</v>
      </c>
      <c r="BO66" s="24">
        <f t="shared" si="47"/>
        <v>10.460000000000036</v>
      </c>
      <c r="BP66" s="1">
        <v>4.3099999999999996</v>
      </c>
      <c r="BQ66" s="8">
        <f t="shared" si="48"/>
        <v>2.4269141531322593</v>
      </c>
    </row>
    <row r="67" spans="1:69" x14ac:dyDescent="0.25">
      <c r="A67" s="2">
        <v>44498</v>
      </c>
      <c r="B67" s="5">
        <v>2891.78</v>
      </c>
      <c r="C67" s="22"/>
      <c r="D67" s="1">
        <v>2870.09</v>
      </c>
      <c r="E67" s="1"/>
      <c r="F67" s="13">
        <f t="shared" si="25"/>
        <v>2870.09</v>
      </c>
      <c r="G67" s="19"/>
      <c r="H67" s="19">
        <f t="shared" si="26"/>
        <v>2870.09</v>
      </c>
      <c r="I67" s="31">
        <v>4.38</v>
      </c>
      <c r="J67" s="31">
        <f t="shared" si="27"/>
        <v>655.27168949771692</v>
      </c>
      <c r="K67" s="31">
        <f t="shared" si="28"/>
        <v>13.105433789954338</v>
      </c>
      <c r="L67" s="105"/>
      <c r="N67" s="2">
        <v>44496</v>
      </c>
      <c r="O67" s="1">
        <v>583.26</v>
      </c>
      <c r="P67" s="1"/>
      <c r="Q67" s="8">
        <v>578.88554999999997</v>
      </c>
      <c r="R67" s="1"/>
      <c r="S67" s="10">
        <f t="shared" si="31"/>
        <v>578.88554999999997</v>
      </c>
      <c r="T67" s="10"/>
      <c r="U67" s="10">
        <f t="shared" si="32"/>
        <v>578.88554999999997</v>
      </c>
      <c r="V67" s="1">
        <v>4.29</v>
      </c>
      <c r="W67" s="31">
        <f t="shared" si="29"/>
        <v>134.93835664335663</v>
      </c>
      <c r="X67" s="31">
        <f t="shared" si="30"/>
        <v>2.6987671328671325</v>
      </c>
      <c r="Z67" s="2">
        <v>44494</v>
      </c>
      <c r="AA67" s="1"/>
      <c r="AB67" s="1"/>
      <c r="AC67" s="1"/>
      <c r="AD67" s="1"/>
      <c r="AE67" s="19">
        <f t="shared" si="33"/>
        <v>0</v>
      </c>
      <c r="AF67" s="19"/>
      <c r="AG67" s="19"/>
      <c r="AH67" s="1">
        <v>4.24</v>
      </c>
      <c r="AI67" s="19">
        <f t="shared" si="35"/>
        <v>0</v>
      </c>
      <c r="AJ67" s="19">
        <f t="shared" si="36"/>
        <v>0</v>
      </c>
      <c r="AL67" s="2">
        <v>44494</v>
      </c>
      <c r="AM67" s="5">
        <v>541.44999999999993</v>
      </c>
      <c r="AN67" s="5"/>
      <c r="AO67" s="8">
        <v>537.38912499999992</v>
      </c>
      <c r="AP67" s="1"/>
      <c r="AQ67" s="19">
        <f t="shared" si="40"/>
        <v>537.38912499999992</v>
      </c>
      <c r="AR67" s="19"/>
      <c r="AS67" s="19">
        <f t="shared" si="37"/>
        <v>537.38912499999992</v>
      </c>
      <c r="AT67" s="31">
        <v>4.24</v>
      </c>
      <c r="AU67" s="31">
        <f t="shared" si="38"/>
        <v>126.74271816037734</v>
      </c>
      <c r="AV67" s="8">
        <f t="shared" si="39"/>
        <v>2.5348543632075469</v>
      </c>
      <c r="BA67" s="2">
        <v>44642</v>
      </c>
      <c r="BB67" s="8">
        <v>2075.33</v>
      </c>
      <c r="BC67" s="16"/>
      <c r="BD67" s="8">
        <v>2059.77</v>
      </c>
      <c r="BE67" s="8"/>
      <c r="BF67" s="19">
        <f t="shared" si="41"/>
        <v>2059.77</v>
      </c>
      <c r="BG67" s="19"/>
      <c r="BH67" s="19">
        <f t="shared" si="46"/>
        <v>2059.77</v>
      </c>
      <c r="BI67" s="1">
        <v>4.3099999999999996</v>
      </c>
      <c r="BJ67" s="31">
        <f t="shared" si="42"/>
        <v>477.90487238979119</v>
      </c>
      <c r="BL67" s="2">
        <v>44642</v>
      </c>
      <c r="BM67" s="24">
        <f t="shared" si="49"/>
        <v>15.559999999999945</v>
      </c>
      <c r="BN67" s="24">
        <f t="shared" si="44"/>
        <v>0</v>
      </c>
      <c r="BO67" s="24">
        <f t="shared" si="47"/>
        <v>15.559999999999945</v>
      </c>
      <c r="BP67" s="1">
        <v>4.3099999999999996</v>
      </c>
      <c r="BQ67" s="8">
        <f t="shared" si="48"/>
        <v>3.6102088167053239</v>
      </c>
    </row>
    <row r="68" spans="1:69" x14ac:dyDescent="0.25">
      <c r="A68" s="2">
        <v>44499</v>
      </c>
      <c r="B68" s="5">
        <v>4168.74</v>
      </c>
      <c r="C68" s="22"/>
      <c r="D68" s="1">
        <v>4137.47</v>
      </c>
      <c r="E68" s="1"/>
      <c r="F68" s="13">
        <f t="shared" si="25"/>
        <v>4137.47</v>
      </c>
      <c r="G68" s="19"/>
      <c r="H68" s="19">
        <f t="shared" si="26"/>
        <v>4137.47</v>
      </c>
      <c r="I68" s="31">
        <v>4.38</v>
      </c>
      <c r="J68" s="31">
        <f>H68/I68</f>
        <v>944.62785388127861</v>
      </c>
      <c r="K68" s="31">
        <f t="shared" si="28"/>
        <v>18.892557077625572</v>
      </c>
      <c r="L68" s="105"/>
      <c r="N68" s="2">
        <v>44497</v>
      </c>
      <c r="O68" s="8">
        <v>915.3</v>
      </c>
      <c r="P68" s="1"/>
      <c r="Q68" s="8">
        <v>908.43525</v>
      </c>
      <c r="R68" s="1"/>
      <c r="S68" s="10">
        <f t="shared" si="31"/>
        <v>908.43525</v>
      </c>
      <c r="T68" s="10"/>
      <c r="U68" s="10">
        <f t="shared" si="32"/>
        <v>908.43525</v>
      </c>
      <c r="V68" s="1">
        <v>4.32</v>
      </c>
      <c r="W68" s="31">
        <f t="shared" si="29"/>
        <v>210.28593749999999</v>
      </c>
      <c r="X68" s="31">
        <f t="shared" si="30"/>
        <v>4.20571875</v>
      </c>
      <c r="Z68" s="2">
        <v>44495</v>
      </c>
      <c r="AA68" s="1"/>
      <c r="AB68" s="1"/>
      <c r="AC68" s="1"/>
      <c r="AD68" s="1"/>
      <c r="AE68" s="19">
        <f t="shared" si="33"/>
        <v>0</v>
      </c>
      <c r="AF68" s="19"/>
      <c r="AG68" s="19"/>
      <c r="AH68" s="1">
        <v>4.2699999999999996</v>
      </c>
      <c r="AI68" s="19">
        <f t="shared" si="35"/>
        <v>0</v>
      </c>
      <c r="AJ68" s="19">
        <f t="shared" si="36"/>
        <v>0</v>
      </c>
      <c r="AL68" s="2">
        <v>44495</v>
      </c>
      <c r="AM68" s="5">
        <v>424.6</v>
      </c>
      <c r="AN68" s="5">
        <v>21.21</v>
      </c>
      <c r="AO68" s="8">
        <v>421.41550000000001</v>
      </c>
      <c r="AP68" s="8">
        <v>19.765525862068966</v>
      </c>
      <c r="AQ68" s="19">
        <f t="shared" si="40"/>
        <v>441.18102586206896</v>
      </c>
      <c r="AR68" s="19"/>
      <c r="AS68" s="19">
        <f t="shared" si="37"/>
        <v>441.18102586206896</v>
      </c>
      <c r="AT68" s="31">
        <v>4.2699999999999996</v>
      </c>
      <c r="AU68" s="31">
        <f t="shared" si="38"/>
        <v>103.321083340063</v>
      </c>
      <c r="AV68" s="8">
        <f t="shared" si="39"/>
        <v>2.06642166680126</v>
      </c>
      <c r="BA68" s="2">
        <v>44643</v>
      </c>
      <c r="BB68" s="8">
        <v>1306.33</v>
      </c>
      <c r="BC68" s="2"/>
      <c r="BD68" s="8">
        <v>1296.53</v>
      </c>
      <c r="BE68" s="1"/>
      <c r="BF68" s="19">
        <f t="shared" si="41"/>
        <v>1296.53</v>
      </c>
      <c r="BG68" s="19"/>
      <c r="BH68" s="19">
        <f t="shared" si="46"/>
        <v>1296.53</v>
      </c>
      <c r="BI68" s="1">
        <v>4.3099999999999996</v>
      </c>
      <c r="BJ68" s="31">
        <f t="shared" si="42"/>
        <v>300.81902552204178</v>
      </c>
      <c r="BL68" s="2">
        <v>44643</v>
      </c>
      <c r="BM68" s="24">
        <f t="shared" si="49"/>
        <v>9.7999999999999545</v>
      </c>
      <c r="BN68" s="24">
        <f t="shared" si="44"/>
        <v>0</v>
      </c>
      <c r="BO68" s="24">
        <f t="shared" si="47"/>
        <v>9.7999999999999545</v>
      </c>
      <c r="BP68" s="1">
        <v>4.3099999999999996</v>
      </c>
      <c r="BQ68" s="8">
        <f t="shared" si="48"/>
        <v>2.2737819025521939</v>
      </c>
    </row>
    <row r="69" spans="1:69" x14ac:dyDescent="0.25">
      <c r="I69" s="10"/>
      <c r="J69" s="70">
        <f>SUM(J39:J68)</f>
        <v>18024.427656356194</v>
      </c>
      <c r="K69" s="33">
        <f>SUM(K39:K68)</f>
        <v>360.48855312712385</v>
      </c>
      <c r="N69" s="2">
        <v>44498</v>
      </c>
      <c r="O69" s="1">
        <v>1600.14</v>
      </c>
      <c r="P69" s="1">
        <v>63.06</v>
      </c>
      <c r="Q69" s="1">
        <v>1588.14</v>
      </c>
      <c r="R69" s="1">
        <v>58.77</v>
      </c>
      <c r="S69" s="10">
        <f t="shared" si="31"/>
        <v>1646.91</v>
      </c>
      <c r="T69" s="10"/>
      <c r="U69" s="10">
        <f t="shared" si="32"/>
        <v>1646.91</v>
      </c>
      <c r="V69" s="1">
        <v>4.38</v>
      </c>
      <c r="W69" s="31">
        <f t="shared" si="29"/>
        <v>376.00684931506851</v>
      </c>
      <c r="X69" s="31">
        <f t="shared" si="30"/>
        <v>7.5201369863013703</v>
      </c>
      <c r="Z69" s="2">
        <v>44496</v>
      </c>
      <c r="AA69" s="1"/>
      <c r="AB69" s="1"/>
      <c r="AC69" s="1"/>
      <c r="AD69" s="1"/>
      <c r="AE69" s="19">
        <f t="shared" si="33"/>
        <v>0</v>
      </c>
      <c r="AF69" s="19"/>
      <c r="AG69" s="19"/>
      <c r="AH69" s="1">
        <v>4.29</v>
      </c>
      <c r="AI69" s="19">
        <f t="shared" si="35"/>
        <v>0</v>
      </c>
      <c r="AJ69" s="19">
        <f t="shared" si="36"/>
        <v>0</v>
      </c>
      <c r="AL69" s="2">
        <v>44496</v>
      </c>
      <c r="AM69" s="5">
        <v>85.52</v>
      </c>
      <c r="AN69" s="5"/>
      <c r="AO69" s="8">
        <v>84.878599999999992</v>
      </c>
      <c r="AP69" s="1"/>
      <c r="AQ69" s="19">
        <f t="shared" si="40"/>
        <v>84.878599999999992</v>
      </c>
      <c r="AR69" s="19"/>
      <c r="AS69" s="19">
        <f t="shared" si="37"/>
        <v>84.878599999999992</v>
      </c>
      <c r="AT69" s="31">
        <v>4.29</v>
      </c>
      <c r="AU69" s="31">
        <f t="shared" si="38"/>
        <v>19.785221445221442</v>
      </c>
      <c r="AV69" s="8">
        <f t="shared" si="39"/>
        <v>0.39570442890442886</v>
      </c>
      <c r="BA69" s="2">
        <v>44644</v>
      </c>
      <c r="BB69" s="8">
        <v>1815.06</v>
      </c>
      <c r="BC69" s="8">
        <v>52.4</v>
      </c>
      <c r="BD69" s="8">
        <v>1801.45</v>
      </c>
      <c r="BE69" s="1">
        <v>48.83</v>
      </c>
      <c r="BF69" s="19">
        <f t="shared" si="41"/>
        <v>1850.28</v>
      </c>
      <c r="BG69" s="19"/>
      <c r="BH69" s="19">
        <f t="shared" si="46"/>
        <v>1850.28</v>
      </c>
      <c r="BI69" s="1">
        <v>4.34</v>
      </c>
      <c r="BJ69" s="31">
        <f t="shared" si="42"/>
        <v>426.33179723502303</v>
      </c>
      <c r="BL69" s="2">
        <v>44644</v>
      </c>
      <c r="BM69" s="24">
        <f t="shared" si="49"/>
        <v>13.6099999999999</v>
      </c>
      <c r="BN69" s="24">
        <f t="shared" si="44"/>
        <v>3.5700000000000003</v>
      </c>
      <c r="BO69" s="24">
        <f t="shared" si="47"/>
        <v>17.1799999999999</v>
      </c>
      <c r="BP69" s="1">
        <v>4.34</v>
      </c>
      <c r="BQ69" s="8">
        <f t="shared" si="48"/>
        <v>3.958525345622097</v>
      </c>
    </row>
    <row r="70" spans="1:69" x14ac:dyDescent="0.25">
      <c r="B70" s="108"/>
      <c r="C70" s="42"/>
      <c r="D70" s="25"/>
      <c r="J70" s="124"/>
      <c r="K70" s="26"/>
      <c r="L70" s="26"/>
      <c r="N70" s="2">
        <v>44499</v>
      </c>
      <c r="O70" s="1">
        <v>1979.21</v>
      </c>
      <c r="P70" s="1"/>
      <c r="Q70" s="1">
        <v>1964.37</v>
      </c>
      <c r="R70" s="1"/>
      <c r="S70" s="10">
        <f t="shared" si="31"/>
        <v>1964.37</v>
      </c>
      <c r="T70" s="10"/>
      <c r="U70" s="10">
        <f t="shared" si="32"/>
        <v>1964.37</v>
      </c>
      <c r="V70" s="1">
        <v>4.38</v>
      </c>
      <c r="W70" s="31">
        <f t="shared" si="29"/>
        <v>448.48630136986299</v>
      </c>
      <c r="X70" s="31">
        <f t="shared" si="30"/>
        <v>8.9697260273972592</v>
      </c>
      <c r="Z70" s="2">
        <v>44497</v>
      </c>
      <c r="AA70" s="1"/>
      <c r="AB70" s="1"/>
      <c r="AC70" s="1"/>
      <c r="AD70" s="1"/>
      <c r="AE70" s="19">
        <f t="shared" si="33"/>
        <v>0</v>
      </c>
      <c r="AF70" s="19"/>
      <c r="AG70" s="19"/>
      <c r="AH70" s="1">
        <v>4.32</v>
      </c>
      <c r="AI70" s="19">
        <f t="shared" si="35"/>
        <v>0</v>
      </c>
      <c r="AJ70" s="19">
        <f t="shared" si="36"/>
        <v>0</v>
      </c>
      <c r="AL70" s="2">
        <v>44497</v>
      </c>
      <c r="AM70" s="5">
        <v>951.47</v>
      </c>
      <c r="AN70" s="5">
        <v>8.99</v>
      </c>
      <c r="AO70" s="8">
        <v>944.3339749999999</v>
      </c>
      <c r="AP70" s="8">
        <v>8.3777500000000007</v>
      </c>
      <c r="AQ70" s="19">
        <f t="shared" si="40"/>
        <v>952.71172499999989</v>
      </c>
      <c r="AR70" s="19"/>
      <c r="AS70" s="19">
        <f t="shared" si="37"/>
        <v>952.71172499999989</v>
      </c>
      <c r="AT70" s="31">
        <v>4.32</v>
      </c>
      <c r="AU70" s="31">
        <f t="shared" si="38"/>
        <v>220.53512152777773</v>
      </c>
      <c r="AV70" s="8">
        <f t="shared" si="39"/>
        <v>4.4107024305555544</v>
      </c>
      <c r="BA70" s="2">
        <v>44645</v>
      </c>
      <c r="BB70" s="8">
        <v>2850.47</v>
      </c>
      <c r="BC70" s="8">
        <v>20.65</v>
      </c>
      <c r="BD70" s="1">
        <v>2829.09</v>
      </c>
      <c r="BE70" s="1">
        <v>19.239999999999998</v>
      </c>
      <c r="BF70" s="19">
        <f t="shared" si="41"/>
        <v>2848.33</v>
      </c>
      <c r="BG70" s="19"/>
      <c r="BH70" s="19">
        <f t="shared" si="46"/>
        <v>2848.33</v>
      </c>
      <c r="BI70" s="1">
        <v>4.3499999999999996</v>
      </c>
      <c r="BJ70" s="31">
        <f t="shared" si="42"/>
        <v>654.78850574712646</v>
      </c>
      <c r="BL70" s="2">
        <v>44645</v>
      </c>
      <c r="BM70" s="24">
        <f t="shared" si="49"/>
        <v>21.379999999999654</v>
      </c>
      <c r="BN70" s="24">
        <f t="shared" si="44"/>
        <v>1.4100000000000001</v>
      </c>
      <c r="BO70" s="24">
        <f t="shared" si="47"/>
        <v>22.789999999999655</v>
      </c>
      <c r="BP70" s="1">
        <v>4.3499999999999996</v>
      </c>
      <c r="BQ70" s="8">
        <f t="shared" si="48"/>
        <v>5.2390804597700358</v>
      </c>
    </row>
    <row r="71" spans="1:69" x14ac:dyDescent="0.25">
      <c r="O71">
        <f>SUM(O41:O70)</f>
        <v>36993.509999999995</v>
      </c>
      <c r="P71">
        <f>SUM(P41:P70)</f>
        <v>438.65999999999997</v>
      </c>
      <c r="Q71" s="42">
        <f>SUM(Q41:Q70)</f>
        <v>36716.077675</v>
      </c>
      <c r="R71" s="42">
        <f>SUM(R41:R70)</f>
        <v>408.7940344827586</v>
      </c>
      <c r="U71" s="127">
        <f>SUM(U41:U70)</f>
        <v>37124.871709482766</v>
      </c>
      <c r="W71" s="33">
        <f>SUM(W41:W70)</f>
        <v>8792.8263318179943</v>
      </c>
      <c r="X71" s="33">
        <f>SUM(X41:X70)</f>
        <v>175.85652663635983</v>
      </c>
      <c r="Z71" s="2">
        <v>44498</v>
      </c>
      <c r="AA71" s="1"/>
      <c r="AB71" s="1"/>
      <c r="AC71" s="1"/>
      <c r="AD71" s="1"/>
      <c r="AE71" s="19">
        <f t="shared" si="33"/>
        <v>0</v>
      </c>
      <c r="AF71" s="19"/>
      <c r="AG71" s="19"/>
      <c r="AH71" s="1">
        <v>4.38</v>
      </c>
      <c r="AI71" s="19">
        <f t="shared" si="35"/>
        <v>0</v>
      </c>
      <c r="AJ71" s="19">
        <f t="shared" si="36"/>
        <v>0</v>
      </c>
      <c r="AL71" s="2">
        <v>44498</v>
      </c>
      <c r="AM71" s="5">
        <v>1305.57</v>
      </c>
      <c r="AN71" s="5"/>
      <c r="AO71" s="8">
        <v>1295.778225</v>
      </c>
      <c r="AP71" s="1"/>
      <c r="AQ71" s="19">
        <f t="shared" si="40"/>
        <v>1295.778225</v>
      </c>
      <c r="AR71" s="19"/>
      <c r="AS71" s="19">
        <f t="shared" si="37"/>
        <v>1295.778225</v>
      </c>
      <c r="AT71" s="31">
        <v>4.38</v>
      </c>
      <c r="AU71" s="31">
        <f t="shared" si="38"/>
        <v>295.83977739726026</v>
      </c>
      <c r="AV71" s="8">
        <f t="shared" si="39"/>
        <v>5.9167955479452052</v>
      </c>
      <c r="BA71" s="2">
        <v>44646</v>
      </c>
      <c r="BB71" s="8">
        <v>1986.23</v>
      </c>
      <c r="BC71" s="8">
        <v>57.28</v>
      </c>
      <c r="BD71" s="1">
        <v>1971.33</v>
      </c>
      <c r="BE71" s="8">
        <v>53.38</v>
      </c>
      <c r="BF71" s="19">
        <f t="shared" si="41"/>
        <v>2024.71</v>
      </c>
      <c r="BG71" s="19"/>
      <c r="BH71" s="19">
        <f t="shared" si="46"/>
        <v>2024.71</v>
      </c>
      <c r="BI71" s="1">
        <v>4.37</v>
      </c>
      <c r="BJ71" s="31">
        <f t="shared" si="42"/>
        <v>463.32036613272311</v>
      </c>
      <c r="BL71" s="2">
        <v>44646</v>
      </c>
      <c r="BM71" s="24">
        <f t="shared" si="49"/>
        <v>14.900000000000091</v>
      </c>
      <c r="BN71" s="24">
        <f t="shared" si="44"/>
        <v>3.8999999999999986</v>
      </c>
      <c r="BO71" s="24">
        <f t="shared" si="47"/>
        <v>18.80000000000009</v>
      </c>
      <c r="BP71" s="1">
        <v>4.37</v>
      </c>
      <c r="BQ71" s="8">
        <f t="shared" si="48"/>
        <v>4.3020594965675265</v>
      </c>
    </row>
    <row r="72" spans="1:69" x14ac:dyDescent="0.25">
      <c r="D72" s="42"/>
      <c r="W72" s="26"/>
      <c r="X72" s="26"/>
      <c r="Z72" s="2">
        <v>44499</v>
      </c>
      <c r="AA72" s="1"/>
      <c r="AB72" s="1"/>
      <c r="AC72" s="1"/>
      <c r="AD72" s="1"/>
      <c r="AE72" s="19">
        <f t="shared" si="33"/>
        <v>0</v>
      </c>
      <c r="AF72" s="19"/>
      <c r="AG72" s="19"/>
      <c r="AH72" s="1">
        <v>4.38</v>
      </c>
      <c r="AI72" s="19">
        <f t="shared" si="35"/>
        <v>0</v>
      </c>
      <c r="AJ72" s="19">
        <f t="shared" si="36"/>
        <v>0</v>
      </c>
      <c r="AL72" s="2">
        <v>44499</v>
      </c>
      <c r="AM72" s="5">
        <v>2328.09</v>
      </c>
      <c r="AN72" s="5">
        <v>128.72</v>
      </c>
      <c r="AO72" s="8">
        <v>2310.6293249999999</v>
      </c>
      <c r="AP72" s="8">
        <v>119.95372413793103</v>
      </c>
      <c r="AQ72" s="19">
        <f t="shared" si="40"/>
        <v>2430.5830491379311</v>
      </c>
      <c r="AR72" s="19"/>
      <c r="AS72" s="19">
        <f t="shared" si="37"/>
        <v>2430.5830491379311</v>
      </c>
      <c r="AT72" s="31">
        <v>4.38</v>
      </c>
      <c r="AU72" s="31">
        <f t="shared" si="38"/>
        <v>554.92763678948199</v>
      </c>
      <c r="AV72" s="8">
        <f t="shared" si="39"/>
        <v>11.098552735789641</v>
      </c>
      <c r="BA72" s="2">
        <v>44647</v>
      </c>
      <c r="BB72" s="8">
        <v>2789.25</v>
      </c>
      <c r="BC72" s="30"/>
      <c r="BD72" s="1">
        <v>2768.33</v>
      </c>
      <c r="BE72" s="1"/>
      <c r="BF72" s="19">
        <f t="shared" si="41"/>
        <v>2768.33</v>
      </c>
      <c r="BG72" s="19"/>
      <c r="BH72" s="19">
        <f t="shared" si="46"/>
        <v>2768.33</v>
      </c>
      <c r="BI72" s="1">
        <v>4.37</v>
      </c>
      <c r="BJ72" s="31">
        <f t="shared" si="42"/>
        <v>633.48512585812352</v>
      </c>
      <c r="BL72" s="2">
        <v>44647</v>
      </c>
      <c r="BM72" s="24">
        <f t="shared" si="49"/>
        <v>20.920000000000073</v>
      </c>
      <c r="BN72" s="24">
        <f t="shared" si="44"/>
        <v>0</v>
      </c>
      <c r="BO72" s="24">
        <f t="shared" si="47"/>
        <v>20.920000000000073</v>
      </c>
      <c r="BP72" s="1">
        <v>4.37</v>
      </c>
      <c r="BQ72" s="8">
        <f t="shared" si="48"/>
        <v>4.7871853546910916</v>
      </c>
    </row>
    <row r="73" spans="1:69" ht="15.75" thickBot="1" x14ac:dyDescent="0.3">
      <c r="B73">
        <f>A73*0.75%</f>
        <v>0</v>
      </c>
      <c r="C73" s="42">
        <f>A73-B73</f>
        <v>0</v>
      </c>
      <c r="AI73" s="37">
        <f>SUM(AI43:AI72)</f>
        <v>1812.9990529835652</v>
      </c>
      <c r="AJ73" s="37">
        <f>SUM(AJ43:AJ72)</f>
        <v>36.259981059671311</v>
      </c>
      <c r="AU73" s="70">
        <f>SUM(AU43:AU72)</f>
        <v>6277.0553344870314</v>
      </c>
      <c r="AV73" s="37">
        <f>SUM(AV43:AV72)</f>
        <v>125.54110668974066</v>
      </c>
      <c r="BA73" s="2">
        <v>44648</v>
      </c>
      <c r="BB73" s="1">
        <v>1802.78</v>
      </c>
      <c r="BC73" s="8"/>
      <c r="BD73" s="8">
        <v>1789.26</v>
      </c>
      <c r="BE73" s="1"/>
      <c r="BF73" s="19">
        <f t="shared" si="41"/>
        <v>1789.26</v>
      </c>
      <c r="BG73" s="19"/>
      <c r="BH73" s="19">
        <f t="shared" si="46"/>
        <v>1789.26</v>
      </c>
      <c r="BI73" s="1">
        <v>4.37</v>
      </c>
      <c r="BJ73" s="31">
        <f t="shared" si="42"/>
        <v>409.44164759725402</v>
      </c>
      <c r="BL73" s="2">
        <v>44648</v>
      </c>
      <c r="BM73" s="24">
        <f t="shared" si="49"/>
        <v>13.519999999999982</v>
      </c>
      <c r="BN73" s="24">
        <f t="shared" si="44"/>
        <v>0</v>
      </c>
      <c r="BO73" s="24">
        <f t="shared" si="47"/>
        <v>13.519999999999982</v>
      </c>
      <c r="BP73" s="1">
        <v>4.37</v>
      </c>
      <c r="BQ73" s="8">
        <f t="shared" si="48"/>
        <v>3.0938215102974786</v>
      </c>
    </row>
    <row r="74" spans="1:69" ht="21" customHeight="1" thickBot="1" x14ac:dyDescent="0.3">
      <c r="B74" s="42"/>
      <c r="C74" s="42"/>
      <c r="D74" s="191"/>
      <c r="E74" s="192"/>
      <c r="F74" s="193"/>
      <c r="M74">
        <v>1143.57</v>
      </c>
      <c r="N74" s="42">
        <f>M74*0.75%</f>
        <v>8.5767749999999996</v>
      </c>
      <c r="O74" s="42">
        <f>M74-N74</f>
        <v>1134.9932249999999</v>
      </c>
      <c r="P74" s="184"/>
      <c r="Q74" s="184"/>
      <c r="R74" s="184"/>
      <c r="S74" s="184"/>
      <c r="T74" s="184"/>
      <c r="BA74" s="2">
        <v>44649</v>
      </c>
      <c r="BB74" s="1">
        <v>890.44</v>
      </c>
      <c r="BC74" s="30"/>
      <c r="BD74" s="1">
        <v>883.76</v>
      </c>
      <c r="BE74" s="1"/>
      <c r="BF74" s="19">
        <f t="shared" si="41"/>
        <v>883.76</v>
      </c>
      <c r="BG74" s="19"/>
      <c r="BH74" s="19">
        <f t="shared" si="46"/>
        <v>883.76</v>
      </c>
      <c r="BI74" s="1">
        <v>4.37</v>
      </c>
      <c r="BJ74" s="31">
        <f t="shared" si="42"/>
        <v>202.23340961098398</v>
      </c>
      <c r="BL74" s="2">
        <v>44649</v>
      </c>
      <c r="BM74" s="24">
        <f t="shared" si="49"/>
        <v>6.6800000000000637</v>
      </c>
      <c r="BN74" s="24">
        <f t="shared" si="44"/>
        <v>0</v>
      </c>
      <c r="BO74" s="24">
        <f t="shared" si="47"/>
        <v>6.6800000000000637</v>
      </c>
      <c r="BP74" s="1">
        <v>4.37</v>
      </c>
      <c r="BQ74" s="8">
        <f t="shared" si="48"/>
        <v>1.5286041189931496</v>
      </c>
    </row>
    <row r="75" spans="1:69" ht="15.75" thickBot="1" x14ac:dyDescent="0.3">
      <c r="D75" s="188" t="s">
        <v>5</v>
      </c>
      <c r="E75" s="189"/>
      <c r="F75" s="190"/>
      <c r="R75" s="184" t="s">
        <v>6</v>
      </c>
      <c r="S75" s="184"/>
      <c r="T75" s="184"/>
      <c r="U75" s="184"/>
      <c r="V75" s="184"/>
      <c r="AE75" t="s">
        <v>7</v>
      </c>
      <c r="AQ75" t="s">
        <v>10</v>
      </c>
      <c r="BA75" s="2">
        <v>44650</v>
      </c>
      <c r="BB75" s="8">
        <v>1943.27</v>
      </c>
      <c r="BC75" s="8">
        <v>7.73</v>
      </c>
      <c r="BD75" s="1">
        <v>1928.7</v>
      </c>
      <c r="BE75" s="1">
        <v>7.2</v>
      </c>
      <c r="BF75" s="19">
        <f t="shared" si="41"/>
        <v>1935.9</v>
      </c>
      <c r="BG75" s="19"/>
      <c r="BH75" s="19">
        <f t="shared" si="46"/>
        <v>1935.9</v>
      </c>
      <c r="BI75" s="1">
        <v>4.38</v>
      </c>
      <c r="BJ75" s="31">
        <f t="shared" si="42"/>
        <v>441.98630136986304</v>
      </c>
      <c r="BL75" s="2">
        <v>44650</v>
      </c>
      <c r="BM75" s="24">
        <f t="shared" si="49"/>
        <v>14.569999999999936</v>
      </c>
      <c r="BN75" s="24">
        <f t="shared" si="44"/>
        <v>0.53000000000000025</v>
      </c>
      <c r="BO75" s="24">
        <f t="shared" si="47"/>
        <v>15.099999999999937</v>
      </c>
      <c r="BP75" s="1">
        <v>4.38</v>
      </c>
      <c r="BQ75" s="8">
        <f t="shared" si="48"/>
        <v>3.4474885844748715</v>
      </c>
    </row>
    <row r="76" spans="1:69" ht="30" x14ac:dyDescent="0.25">
      <c r="A76" s="49" t="s">
        <v>0</v>
      </c>
      <c r="B76" s="51" t="s">
        <v>12</v>
      </c>
      <c r="C76" s="51" t="s">
        <v>11</v>
      </c>
      <c r="D76" s="62" t="s">
        <v>13</v>
      </c>
      <c r="E76" s="51" t="s">
        <v>14</v>
      </c>
      <c r="F76" s="47" t="s">
        <v>1</v>
      </c>
      <c r="G76" s="130"/>
      <c r="H76" s="51" t="s">
        <v>2</v>
      </c>
      <c r="I76" s="51" t="s">
        <v>4</v>
      </c>
      <c r="J76" s="49" t="s">
        <v>3</v>
      </c>
      <c r="K76" s="49" t="s">
        <v>67</v>
      </c>
      <c r="L76" s="103"/>
      <c r="N76" s="49" t="s">
        <v>0</v>
      </c>
      <c r="O76" s="131" t="s">
        <v>19</v>
      </c>
      <c r="P76" s="49" t="s">
        <v>20</v>
      </c>
      <c r="Q76" s="131" t="s">
        <v>22</v>
      </c>
      <c r="R76" s="49" t="s">
        <v>30</v>
      </c>
      <c r="S76" s="47" t="s">
        <v>1</v>
      </c>
      <c r="T76" s="130"/>
      <c r="U76" s="51" t="s">
        <v>2</v>
      </c>
      <c r="V76" s="51" t="s">
        <v>4</v>
      </c>
      <c r="W76" s="49" t="s">
        <v>3</v>
      </c>
      <c r="X76" s="49" t="s">
        <v>67</v>
      </c>
      <c r="Z76" s="47" t="s">
        <v>0</v>
      </c>
      <c r="AA76" s="47" t="s">
        <v>15</v>
      </c>
      <c r="AB76" s="47" t="s">
        <v>16</v>
      </c>
      <c r="AC76" s="51" t="s">
        <v>17</v>
      </c>
      <c r="AD76" s="51" t="s">
        <v>18</v>
      </c>
      <c r="AE76" s="47" t="s">
        <v>1</v>
      </c>
      <c r="AF76" s="49"/>
      <c r="AG76" s="51" t="s">
        <v>2</v>
      </c>
      <c r="AH76" s="47" t="s">
        <v>4</v>
      </c>
      <c r="AI76" s="47" t="s">
        <v>3</v>
      </c>
      <c r="AJ76" s="49" t="s">
        <v>67</v>
      </c>
      <c r="AL76" s="5" t="s">
        <v>0</v>
      </c>
      <c r="AM76" s="3" t="s">
        <v>23</v>
      </c>
      <c r="AN76" s="5" t="s">
        <v>20</v>
      </c>
      <c r="AO76" s="3" t="s">
        <v>24</v>
      </c>
      <c r="AP76" s="5" t="s">
        <v>25</v>
      </c>
      <c r="AQ76" s="5" t="s">
        <v>1</v>
      </c>
      <c r="AR76" s="3"/>
      <c r="AS76" s="5" t="s">
        <v>2</v>
      </c>
      <c r="AT76" s="5" t="s">
        <v>4</v>
      </c>
      <c r="AU76" s="5" t="s">
        <v>3</v>
      </c>
      <c r="AV76" s="3" t="s">
        <v>67</v>
      </c>
      <c r="BB76" s="25">
        <f>SUM(BB46:BB75)</f>
        <v>44143.060000000005</v>
      </c>
      <c r="BC76">
        <f>SUM(BC46:BC75)</f>
        <v>230.73999999999998</v>
      </c>
      <c r="BD76" s="25">
        <f>SUM(BD46:BD75)</f>
        <v>43812.210000000006</v>
      </c>
      <c r="BE76">
        <f>SUM(BE46:BE75)</f>
        <v>213.91</v>
      </c>
      <c r="BH76" s="25">
        <f>SUM(BH46:BH75)</f>
        <v>44026.12</v>
      </c>
      <c r="BI76" s="38">
        <v>4.38</v>
      </c>
      <c r="BJ76" s="70">
        <f>SUM(BJ46:BJ75)</f>
        <v>10174.471605490979</v>
      </c>
      <c r="BL76" s="2"/>
      <c r="BM76" s="24"/>
      <c r="BN76" s="24"/>
      <c r="BO76" s="24"/>
      <c r="BP76" s="1"/>
      <c r="BQ76" s="79">
        <f>SUM(BQ46:BQ75)</f>
        <v>80.332533678420532</v>
      </c>
    </row>
    <row r="77" spans="1:69" x14ac:dyDescent="0.25">
      <c r="A77" s="2">
        <v>44501</v>
      </c>
      <c r="B77" s="21">
        <v>1325.24</v>
      </c>
      <c r="C77" s="20"/>
      <c r="D77" s="13">
        <v>1315.3</v>
      </c>
      <c r="E77" s="10"/>
      <c r="F77" s="19">
        <f>D77-E77</f>
        <v>1315.3</v>
      </c>
      <c r="G77" s="19"/>
      <c r="H77" s="19">
        <f>F77</f>
        <v>1315.3</v>
      </c>
      <c r="I77" s="10">
        <v>4.38</v>
      </c>
      <c r="J77" s="19">
        <f>H77/I77</f>
        <v>300.29680365296804</v>
      </c>
      <c r="K77" s="19">
        <f>J77*2%</f>
        <v>6.0059360730593605</v>
      </c>
      <c r="L77" s="106"/>
      <c r="N77" s="2">
        <v>44501</v>
      </c>
      <c r="O77" s="21">
        <v>1113.17</v>
      </c>
      <c r="P77" s="5"/>
      <c r="Q77" s="13">
        <v>1104.82</v>
      </c>
      <c r="R77" s="10"/>
      <c r="S77" s="19">
        <f>Q77+R77</f>
        <v>1104.82</v>
      </c>
      <c r="T77" s="19"/>
      <c r="U77" s="19">
        <f>S77</f>
        <v>1104.82</v>
      </c>
      <c r="V77" s="10">
        <v>4.38</v>
      </c>
      <c r="W77" s="19">
        <f>U77/V77</f>
        <v>252.24200913242009</v>
      </c>
      <c r="X77" s="19">
        <f>W77*2%</f>
        <v>5.0448401826484019</v>
      </c>
      <c r="Z77" s="2">
        <v>44501</v>
      </c>
      <c r="AA77" s="1">
        <v>189.32</v>
      </c>
      <c r="AB77" s="1">
        <v>394.77</v>
      </c>
      <c r="AC77" s="8">
        <v>187.90010000000004</v>
      </c>
      <c r="AD77" s="8">
        <v>388.84844999999996</v>
      </c>
      <c r="AE77" s="24">
        <f>AC77+AD77</f>
        <v>576.74855000000002</v>
      </c>
      <c r="AF77" s="24"/>
      <c r="AG77" s="24">
        <f>AE77</f>
        <v>576.74855000000002</v>
      </c>
      <c r="AH77" s="1">
        <v>4.38</v>
      </c>
      <c r="AI77" s="24">
        <f>AG77/AH77</f>
        <v>131.67775114155253</v>
      </c>
      <c r="AJ77" s="24">
        <f>AI77*2%</f>
        <v>2.6335550228310507</v>
      </c>
      <c r="AL77" s="2">
        <v>44501</v>
      </c>
      <c r="AM77" s="1">
        <v>639.92999999999995</v>
      </c>
      <c r="AN77" s="1"/>
      <c r="AO77" s="8">
        <v>635.13052499999992</v>
      </c>
      <c r="AP77" s="1"/>
      <c r="AQ77" s="24">
        <f>AO77+AP77</f>
        <v>635.13052499999992</v>
      </c>
      <c r="AR77" s="24"/>
      <c r="AS77" s="24">
        <f>AQ77</f>
        <v>635.13052499999992</v>
      </c>
      <c r="AT77" s="1">
        <v>4.38</v>
      </c>
      <c r="AU77" s="24">
        <f>AS77/AT77</f>
        <v>145.00696917808219</v>
      </c>
      <c r="AV77" s="24">
        <f>AU77*2%</f>
        <v>2.9001393835616436</v>
      </c>
      <c r="BM77" s="25"/>
      <c r="BQ77" s="25"/>
    </row>
    <row r="78" spans="1:69" x14ac:dyDescent="0.25">
      <c r="A78" s="2">
        <v>44502</v>
      </c>
      <c r="B78" s="21">
        <v>1564.7</v>
      </c>
      <c r="C78" s="21"/>
      <c r="D78" s="13">
        <v>1552.96</v>
      </c>
      <c r="E78" s="13"/>
      <c r="F78" s="19">
        <f>D78-E78</f>
        <v>1552.96</v>
      </c>
      <c r="G78" s="19"/>
      <c r="H78" s="19">
        <f t="shared" ref="H78:H105" si="50">F78</f>
        <v>1552.96</v>
      </c>
      <c r="I78" s="10">
        <v>4.38</v>
      </c>
      <c r="J78" s="19">
        <f>H78/I78</f>
        <v>354.5570776255708</v>
      </c>
      <c r="K78" s="19">
        <f t="shared" ref="K78:K106" si="51">J78*2%</f>
        <v>7.0911415525114165</v>
      </c>
      <c r="L78" s="106"/>
      <c r="N78" s="2">
        <v>44502</v>
      </c>
      <c r="O78" s="21">
        <v>1420.48</v>
      </c>
      <c r="P78" s="5"/>
      <c r="Q78" s="13">
        <v>1409.8263999999999</v>
      </c>
      <c r="R78" s="10"/>
      <c r="S78" s="19">
        <f t="shared" ref="S78:S105" si="52">Q78+R78</f>
        <v>1409.8263999999999</v>
      </c>
      <c r="T78" s="19"/>
      <c r="U78" s="19">
        <f t="shared" ref="U78:U106" si="53">S78</f>
        <v>1409.8263999999999</v>
      </c>
      <c r="V78" s="10">
        <v>4.38</v>
      </c>
      <c r="W78" s="19">
        <f t="shared" ref="W78:W106" si="54">U78/V78</f>
        <v>321.8781735159817</v>
      </c>
      <c r="X78" s="19">
        <f t="shared" ref="X78:X106" si="55">W78*2%</f>
        <v>6.4375634703196338</v>
      </c>
      <c r="Z78" s="2">
        <v>44502</v>
      </c>
      <c r="AA78" s="1">
        <v>94.97</v>
      </c>
      <c r="AB78" s="1">
        <v>256.14999999999998</v>
      </c>
      <c r="AC78" s="8">
        <v>94.257725000000008</v>
      </c>
      <c r="AD78" s="8">
        <v>252.30775</v>
      </c>
      <c r="AE78" s="24">
        <f t="shared" ref="AE78:AE106" si="56">AC78+AD78</f>
        <v>346.56547499999999</v>
      </c>
      <c r="AF78" s="24"/>
      <c r="AG78" s="24">
        <f t="shared" ref="AG78:AG106" si="57">AE78</f>
        <v>346.56547499999999</v>
      </c>
      <c r="AH78" s="1">
        <v>4.38</v>
      </c>
      <c r="AI78" s="24">
        <f t="shared" ref="AI78:AI106" si="58">AG78/AH78</f>
        <v>79.124537671232872</v>
      </c>
      <c r="AJ78" s="24">
        <f t="shared" ref="AJ78:AJ106" si="59">AI78*2%</f>
        <v>1.5824907534246575</v>
      </c>
      <c r="AL78" s="2">
        <v>44502</v>
      </c>
      <c r="AM78" s="1">
        <v>1089.69</v>
      </c>
      <c r="AN78" s="1"/>
      <c r="AO78" s="8">
        <v>1081.5173249999998</v>
      </c>
      <c r="AP78" s="1"/>
      <c r="AQ78" s="24">
        <f t="shared" ref="AQ78:AQ107" si="60">AO78+AP78</f>
        <v>1081.5173249999998</v>
      </c>
      <c r="AR78" s="24"/>
      <c r="AS78" s="24">
        <f t="shared" ref="AS78:AS107" si="61">AQ78</f>
        <v>1081.5173249999998</v>
      </c>
      <c r="AT78" s="1">
        <v>4.38</v>
      </c>
      <c r="AU78" s="24">
        <f t="shared" ref="AU78:AU106" si="62">AS78/AT78</f>
        <v>246.92176369863009</v>
      </c>
      <c r="AV78" s="24">
        <f t="shared" ref="AV78:AV107" si="63">AU78*2%</f>
        <v>4.9384352739726021</v>
      </c>
    </row>
    <row r="79" spans="1:69" x14ac:dyDescent="0.25">
      <c r="A79" s="2">
        <v>44503</v>
      </c>
      <c r="B79" s="21">
        <v>2303.9499999999998</v>
      </c>
      <c r="C79" s="22"/>
      <c r="D79" s="13">
        <v>2286.67</v>
      </c>
      <c r="E79" s="10"/>
      <c r="F79" s="19">
        <f t="shared" ref="F79:F91" si="64">D79-E79</f>
        <v>2286.67</v>
      </c>
      <c r="G79" s="19"/>
      <c r="H79" s="19">
        <f t="shared" si="50"/>
        <v>2286.67</v>
      </c>
      <c r="I79" s="10">
        <v>4.41</v>
      </c>
      <c r="J79" s="19">
        <f>H79/I79</f>
        <v>518.51927437641723</v>
      </c>
      <c r="K79" s="19">
        <f t="shared" si="51"/>
        <v>10.370385487528345</v>
      </c>
      <c r="L79" s="106"/>
      <c r="N79" s="2">
        <v>44503</v>
      </c>
      <c r="O79" s="5">
        <v>961.17</v>
      </c>
      <c r="P79" s="5">
        <v>7.63</v>
      </c>
      <c r="Q79" s="10">
        <v>953.96</v>
      </c>
      <c r="R79" s="13">
        <v>7.1103706896551717</v>
      </c>
      <c r="S79" s="19">
        <f t="shared" si="52"/>
        <v>961.07037068965519</v>
      </c>
      <c r="T79" s="19"/>
      <c r="U79" s="19">
        <f t="shared" si="53"/>
        <v>961.07037068965519</v>
      </c>
      <c r="V79" s="10">
        <v>4.41</v>
      </c>
      <c r="W79" s="19">
        <f t="shared" si="54"/>
        <v>217.92978927203066</v>
      </c>
      <c r="X79" s="19">
        <f t="shared" si="55"/>
        <v>4.3585957854406132</v>
      </c>
      <c r="Z79" s="2">
        <v>44503</v>
      </c>
      <c r="AA79" s="1">
        <v>122.86</v>
      </c>
      <c r="AB79" s="1">
        <v>482.95</v>
      </c>
      <c r="AC79" s="8">
        <v>121.93854999999999</v>
      </c>
      <c r="AD79" s="8">
        <v>475.70574999999997</v>
      </c>
      <c r="AE79" s="24">
        <f t="shared" si="56"/>
        <v>597.64429999999993</v>
      </c>
      <c r="AF79" s="24"/>
      <c r="AG79" s="24">
        <f t="shared" si="57"/>
        <v>597.64429999999993</v>
      </c>
      <c r="AH79" s="1">
        <v>4.41</v>
      </c>
      <c r="AI79" s="24">
        <f t="shared" si="58"/>
        <v>135.52024943310656</v>
      </c>
      <c r="AJ79" s="24">
        <f t="shared" si="59"/>
        <v>2.7104049886621313</v>
      </c>
      <c r="AL79" s="2">
        <v>44503</v>
      </c>
      <c r="AM79" s="1">
        <v>1064.42</v>
      </c>
      <c r="AN79" s="1"/>
      <c r="AO79" s="8">
        <v>1056.43685</v>
      </c>
      <c r="AP79" s="1"/>
      <c r="AQ79" s="24">
        <f t="shared" si="60"/>
        <v>1056.43685</v>
      </c>
      <c r="AR79" s="24"/>
      <c r="AS79" s="24">
        <f t="shared" si="61"/>
        <v>1056.43685</v>
      </c>
      <c r="AT79" s="1">
        <v>4.41</v>
      </c>
      <c r="AU79" s="24">
        <f t="shared" si="62"/>
        <v>239.55484126984126</v>
      </c>
      <c r="AV79" s="24">
        <f t="shared" si="63"/>
        <v>4.7910968253968251</v>
      </c>
    </row>
    <row r="80" spans="1:69" x14ac:dyDescent="0.25">
      <c r="A80" s="2">
        <v>44504</v>
      </c>
      <c r="B80" s="21">
        <v>2819.85</v>
      </c>
      <c r="C80" s="22"/>
      <c r="D80" s="13">
        <v>2798.7</v>
      </c>
      <c r="E80" s="10"/>
      <c r="F80" s="19">
        <f t="shared" si="64"/>
        <v>2798.7</v>
      </c>
      <c r="G80" s="19"/>
      <c r="H80" s="19">
        <f t="shared" si="50"/>
        <v>2798.7</v>
      </c>
      <c r="I80" s="10">
        <v>4.4400000000000004</v>
      </c>
      <c r="J80" s="19">
        <f>H80/I80</f>
        <v>630.3378378378377</v>
      </c>
      <c r="K80" s="19">
        <f t="shared" si="51"/>
        <v>12.606756756756754</v>
      </c>
      <c r="L80" s="106"/>
      <c r="N80" s="2">
        <v>44504</v>
      </c>
      <c r="O80" s="5">
        <v>970.84</v>
      </c>
      <c r="P80" s="5"/>
      <c r="Q80" s="13">
        <v>963.55870000000004</v>
      </c>
      <c r="R80" s="10"/>
      <c r="S80" s="19">
        <f t="shared" si="52"/>
        <v>963.55870000000004</v>
      </c>
      <c r="T80" s="19"/>
      <c r="U80" s="19">
        <f t="shared" si="53"/>
        <v>963.55870000000004</v>
      </c>
      <c r="V80" s="10">
        <v>4.4400000000000004</v>
      </c>
      <c r="W80" s="19">
        <f t="shared" si="54"/>
        <v>217.01772522522521</v>
      </c>
      <c r="X80" s="19">
        <f t="shared" si="55"/>
        <v>4.3403545045045044</v>
      </c>
      <c r="Z80" s="2">
        <v>44504</v>
      </c>
      <c r="AA80" s="1">
        <v>388.37</v>
      </c>
      <c r="AB80" s="1">
        <v>307.44000000000005</v>
      </c>
      <c r="AC80" s="8">
        <v>385.45722499999999</v>
      </c>
      <c r="AD80" s="8">
        <v>302.82839999999999</v>
      </c>
      <c r="AE80" s="24">
        <f t="shared" si="56"/>
        <v>688.28562499999998</v>
      </c>
      <c r="AF80" s="24"/>
      <c r="AG80" s="24">
        <f t="shared" si="57"/>
        <v>688.28562499999998</v>
      </c>
      <c r="AH80" s="1">
        <v>4.4400000000000004</v>
      </c>
      <c r="AI80" s="24">
        <f t="shared" si="58"/>
        <v>155.01928490990989</v>
      </c>
      <c r="AJ80" s="24">
        <f t="shared" si="59"/>
        <v>3.1003856981981976</v>
      </c>
      <c r="AL80" s="2">
        <v>44504</v>
      </c>
      <c r="AM80" s="1">
        <v>5.33</v>
      </c>
      <c r="AN80" s="1"/>
      <c r="AO80" s="8">
        <v>5.290025</v>
      </c>
      <c r="AP80" s="1"/>
      <c r="AQ80" s="24">
        <f t="shared" si="60"/>
        <v>5.290025</v>
      </c>
      <c r="AR80" s="24"/>
      <c r="AS80" s="24">
        <f t="shared" si="61"/>
        <v>5.290025</v>
      </c>
      <c r="AT80" s="1">
        <v>4.4400000000000004</v>
      </c>
      <c r="AU80" s="24">
        <f t="shared" si="62"/>
        <v>1.191447072072072</v>
      </c>
      <c r="AV80" s="24">
        <f t="shared" si="63"/>
        <v>2.3828941441441442E-2</v>
      </c>
    </row>
    <row r="81" spans="1:69" x14ac:dyDescent="0.25">
      <c r="A81" s="2">
        <v>44505</v>
      </c>
      <c r="B81" s="21">
        <v>2773.01</v>
      </c>
      <c r="C81" s="22"/>
      <c r="D81" s="13">
        <v>2752.21</v>
      </c>
      <c r="E81" s="10"/>
      <c r="F81" s="19">
        <f>D81-E81</f>
        <v>2752.21</v>
      </c>
      <c r="G81" s="19"/>
      <c r="H81" s="19">
        <f t="shared" si="50"/>
        <v>2752.21</v>
      </c>
      <c r="I81" s="10">
        <v>4.42</v>
      </c>
      <c r="J81" s="19">
        <f t="shared" ref="J81:J105" si="65">H81/I81</f>
        <v>622.67194570135746</v>
      </c>
      <c r="K81" s="19">
        <f t="shared" si="51"/>
        <v>12.453438914027149</v>
      </c>
      <c r="L81" s="106"/>
      <c r="N81" s="2">
        <v>44505</v>
      </c>
      <c r="O81" s="5">
        <v>858.88</v>
      </c>
      <c r="P81" s="5"/>
      <c r="Q81" s="10">
        <v>852.44</v>
      </c>
      <c r="R81" s="10"/>
      <c r="S81" s="19">
        <f t="shared" si="52"/>
        <v>852.44</v>
      </c>
      <c r="T81" s="19"/>
      <c r="U81" s="19">
        <f t="shared" si="53"/>
        <v>852.44</v>
      </c>
      <c r="V81" s="10">
        <v>4.42</v>
      </c>
      <c r="W81" s="19">
        <f t="shared" si="54"/>
        <v>192.85972850678735</v>
      </c>
      <c r="X81" s="19">
        <f t="shared" si="55"/>
        <v>3.8571945701357468</v>
      </c>
      <c r="Z81" s="2">
        <v>44505</v>
      </c>
      <c r="AA81" s="8">
        <v>273.60000000000002</v>
      </c>
      <c r="AB81" s="1">
        <v>390.43</v>
      </c>
      <c r="AC81" s="8">
        <v>271.548</v>
      </c>
      <c r="AD81" s="8">
        <v>384.57355000000001</v>
      </c>
      <c r="AE81" s="24">
        <f t="shared" si="56"/>
        <v>656.12155000000007</v>
      </c>
      <c r="AF81" s="24"/>
      <c r="AG81" s="24">
        <f t="shared" si="57"/>
        <v>656.12155000000007</v>
      </c>
      <c r="AH81" s="1">
        <v>4.42</v>
      </c>
      <c r="AI81" s="24">
        <f t="shared" si="58"/>
        <v>148.4437895927602</v>
      </c>
      <c r="AJ81" s="24">
        <f t="shared" si="59"/>
        <v>2.9688757918552038</v>
      </c>
      <c r="AL81" s="2">
        <v>44505</v>
      </c>
      <c r="AM81" s="8">
        <v>1284.6300000000001</v>
      </c>
      <c r="AN81" s="8">
        <v>17.2</v>
      </c>
      <c r="AO81" s="8">
        <v>1274.995275</v>
      </c>
      <c r="AP81" s="8">
        <v>16.02862068965517</v>
      </c>
      <c r="AQ81" s="24">
        <f t="shared" si="60"/>
        <v>1291.0238956896551</v>
      </c>
      <c r="AR81" s="24"/>
      <c r="AS81" s="24">
        <f t="shared" si="61"/>
        <v>1291.0238956896551</v>
      </c>
      <c r="AT81" s="1">
        <v>4.42</v>
      </c>
      <c r="AU81" s="24">
        <f t="shared" si="62"/>
        <v>292.08685422842876</v>
      </c>
      <c r="AV81" s="24">
        <f t="shared" si="63"/>
        <v>5.8417370845685754</v>
      </c>
    </row>
    <row r="82" spans="1:69" x14ac:dyDescent="0.25">
      <c r="A82" s="2">
        <v>44506</v>
      </c>
      <c r="B82" s="21">
        <v>2999.2</v>
      </c>
      <c r="C82" s="20">
        <v>67.13</v>
      </c>
      <c r="D82" s="13">
        <v>2976.71</v>
      </c>
      <c r="E82" s="13">
        <v>62.558215517241401</v>
      </c>
      <c r="F82" s="19">
        <f>D82+E82</f>
        <v>3039.2682155172415</v>
      </c>
      <c r="G82" s="19"/>
      <c r="H82" s="19">
        <f t="shared" si="50"/>
        <v>3039.2682155172415</v>
      </c>
      <c r="I82" s="10">
        <v>4.45</v>
      </c>
      <c r="J82" s="19">
        <f t="shared" si="65"/>
        <v>682.98162146454865</v>
      </c>
      <c r="K82" s="19">
        <f t="shared" si="51"/>
        <v>13.659632429290973</v>
      </c>
      <c r="L82" s="106"/>
      <c r="N82" s="2">
        <v>44506</v>
      </c>
      <c r="O82" s="5">
        <v>2049.27</v>
      </c>
      <c r="P82" s="5"/>
      <c r="Q82" s="13">
        <v>2033.9</v>
      </c>
      <c r="R82" s="10"/>
      <c r="S82" s="19">
        <f t="shared" si="52"/>
        <v>2033.9</v>
      </c>
      <c r="T82" s="19"/>
      <c r="U82" s="19">
        <f t="shared" si="53"/>
        <v>2033.9</v>
      </c>
      <c r="V82" s="10">
        <v>4.45</v>
      </c>
      <c r="W82" s="19">
        <f t="shared" si="54"/>
        <v>457.0561797752809</v>
      </c>
      <c r="X82" s="19">
        <f t="shared" si="55"/>
        <v>9.1411235955056185</v>
      </c>
      <c r="Z82" s="2">
        <v>44506</v>
      </c>
      <c r="AA82" s="1">
        <v>447.79</v>
      </c>
      <c r="AB82" s="8">
        <v>336.9</v>
      </c>
      <c r="AC82" s="8">
        <v>444.43157500000001</v>
      </c>
      <c r="AD82" s="8">
        <v>331.84649999999999</v>
      </c>
      <c r="AE82" s="24">
        <f t="shared" si="56"/>
        <v>776.27807499999994</v>
      </c>
      <c r="AF82" s="24"/>
      <c r="AG82" s="24">
        <f t="shared" si="57"/>
        <v>776.27807499999994</v>
      </c>
      <c r="AH82" s="1">
        <v>4.45</v>
      </c>
      <c r="AI82" s="24">
        <f t="shared" si="58"/>
        <v>174.44451123595505</v>
      </c>
      <c r="AJ82" s="24">
        <f t="shared" si="59"/>
        <v>3.4888902247191012</v>
      </c>
      <c r="AL82" s="2">
        <v>44506</v>
      </c>
      <c r="AM82" s="8">
        <v>1162.97</v>
      </c>
      <c r="AN82" s="1"/>
      <c r="AO82" s="8">
        <v>1154.2477249999999</v>
      </c>
      <c r="AP82" s="1"/>
      <c r="AQ82" s="24">
        <f t="shared" si="60"/>
        <v>1154.2477249999999</v>
      </c>
      <c r="AR82" s="24"/>
      <c r="AS82" s="24">
        <f t="shared" si="61"/>
        <v>1154.2477249999999</v>
      </c>
      <c r="AT82" s="1">
        <v>4.45</v>
      </c>
      <c r="AU82" s="24">
        <f t="shared" si="62"/>
        <v>259.38151123595503</v>
      </c>
      <c r="AV82" s="24">
        <f t="shared" si="63"/>
        <v>5.1876302247191006</v>
      </c>
      <c r="BE82" t="s">
        <v>26</v>
      </c>
      <c r="BJ82" t="s">
        <v>34</v>
      </c>
      <c r="BN82" t="s">
        <v>26</v>
      </c>
    </row>
    <row r="83" spans="1:69" x14ac:dyDescent="0.25">
      <c r="A83" s="2">
        <v>44507</v>
      </c>
      <c r="B83" s="21">
        <v>2466.14</v>
      </c>
      <c r="C83" s="20">
        <v>35.29</v>
      </c>
      <c r="D83" s="13">
        <v>2447.64</v>
      </c>
      <c r="E83" s="10">
        <v>32.89</v>
      </c>
      <c r="F83" s="19">
        <f>D83+E83</f>
        <v>2480.5299999999997</v>
      </c>
      <c r="G83" s="19"/>
      <c r="H83" s="19">
        <f t="shared" si="50"/>
        <v>2480.5299999999997</v>
      </c>
      <c r="I83" s="10">
        <v>4.45</v>
      </c>
      <c r="J83" s="19">
        <f t="shared" si="65"/>
        <v>557.42247191011234</v>
      </c>
      <c r="K83" s="19">
        <f t="shared" si="51"/>
        <v>11.148449438202247</v>
      </c>
      <c r="L83" s="106"/>
      <c r="N83" s="2">
        <v>44507</v>
      </c>
      <c r="O83" s="5">
        <v>1356.38</v>
      </c>
      <c r="P83" s="5"/>
      <c r="Q83" s="13">
        <v>1346.21</v>
      </c>
      <c r="R83" s="10"/>
      <c r="S83" s="19">
        <f t="shared" si="52"/>
        <v>1346.21</v>
      </c>
      <c r="T83" s="19"/>
      <c r="U83" s="19">
        <f t="shared" si="53"/>
        <v>1346.21</v>
      </c>
      <c r="V83" s="10">
        <v>4.45</v>
      </c>
      <c r="W83" s="19">
        <f t="shared" si="54"/>
        <v>302.51910112359548</v>
      </c>
      <c r="X83" s="19">
        <f t="shared" si="55"/>
        <v>6.0503820224719096</v>
      </c>
      <c r="Z83" s="2">
        <v>44507</v>
      </c>
      <c r="AA83" s="1">
        <v>123.13000000000001</v>
      </c>
      <c r="AB83" s="1">
        <v>295.31</v>
      </c>
      <c r="AC83" s="8">
        <v>122.206525</v>
      </c>
      <c r="AD83" s="8">
        <v>290.88035000000002</v>
      </c>
      <c r="AE83" s="24">
        <f t="shared" si="56"/>
        <v>413.08687500000002</v>
      </c>
      <c r="AF83" s="24"/>
      <c r="AG83" s="24">
        <f t="shared" si="57"/>
        <v>413.08687500000002</v>
      </c>
      <c r="AH83" s="1">
        <v>4.45</v>
      </c>
      <c r="AI83" s="24">
        <f t="shared" si="58"/>
        <v>92.828511235955062</v>
      </c>
      <c r="AJ83" s="24">
        <f t="shared" si="59"/>
        <v>1.8565702247191014</v>
      </c>
      <c r="AL83" s="2">
        <v>44507</v>
      </c>
      <c r="AM83" s="8">
        <v>1146.23</v>
      </c>
      <c r="AN83" s="1">
        <v>184.07</v>
      </c>
      <c r="AO83" s="8">
        <v>1137.6332750000001</v>
      </c>
      <c r="AP83" s="8">
        <v>171.53419827586208</v>
      </c>
      <c r="AQ83" s="24">
        <f t="shared" si="60"/>
        <v>1309.1674732758622</v>
      </c>
      <c r="AR83" s="24"/>
      <c r="AS83" s="24">
        <f t="shared" si="61"/>
        <v>1309.1674732758622</v>
      </c>
      <c r="AT83" s="1">
        <v>4.45</v>
      </c>
      <c r="AU83" s="24">
        <f t="shared" si="62"/>
        <v>294.19493781480048</v>
      </c>
      <c r="AV83" s="24">
        <f t="shared" si="63"/>
        <v>5.8838987562960101</v>
      </c>
    </row>
    <row r="84" spans="1:69" ht="60" x14ac:dyDescent="0.25">
      <c r="A84" s="2">
        <v>44508</v>
      </c>
      <c r="B84" s="21">
        <v>1403.45</v>
      </c>
      <c r="C84" s="20">
        <v>71.59</v>
      </c>
      <c r="D84" s="13">
        <v>1392.92</v>
      </c>
      <c r="E84" s="13">
        <v>66.714474137931035</v>
      </c>
      <c r="F84" s="19">
        <f>D84+E84</f>
        <v>1459.6344741379312</v>
      </c>
      <c r="G84" s="19"/>
      <c r="H84" s="19">
        <f t="shared" si="50"/>
        <v>1459.6344741379312</v>
      </c>
      <c r="I84" s="10">
        <v>4.45</v>
      </c>
      <c r="J84" s="19">
        <f>H84/I84</f>
        <v>328.00774699728788</v>
      </c>
      <c r="K84" s="19">
        <f>J84*2%</f>
        <v>6.5601549399457575</v>
      </c>
      <c r="L84" s="106"/>
      <c r="N84" s="2">
        <v>44508</v>
      </c>
      <c r="O84" s="5">
        <v>1050.51</v>
      </c>
      <c r="P84" s="5"/>
      <c r="Q84" s="13">
        <v>1042.6300000000001</v>
      </c>
      <c r="R84" s="10"/>
      <c r="S84" s="19">
        <f t="shared" si="52"/>
        <v>1042.6300000000001</v>
      </c>
      <c r="T84" s="19"/>
      <c r="U84" s="19">
        <f t="shared" si="53"/>
        <v>1042.6300000000001</v>
      </c>
      <c r="V84" s="10">
        <v>4.45</v>
      </c>
      <c r="W84" s="19">
        <f t="shared" si="54"/>
        <v>234.29887640449439</v>
      </c>
      <c r="X84" s="19">
        <f t="shared" si="55"/>
        <v>4.6859775280898877</v>
      </c>
      <c r="Z84" s="2">
        <v>44508</v>
      </c>
      <c r="AA84" s="8">
        <v>74.23</v>
      </c>
      <c r="AB84" s="1">
        <v>450.58000000000004</v>
      </c>
      <c r="AC84" s="8">
        <v>73.673275000000004</v>
      </c>
      <c r="AD84" s="8">
        <v>443.82130000000001</v>
      </c>
      <c r="AE84" s="24">
        <f t="shared" si="56"/>
        <v>517.49457500000005</v>
      </c>
      <c r="AF84" s="24"/>
      <c r="AG84" s="24">
        <f t="shared" si="57"/>
        <v>517.49457500000005</v>
      </c>
      <c r="AH84" s="1">
        <v>4.45</v>
      </c>
      <c r="AI84" s="24">
        <f t="shared" si="58"/>
        <v>116.29091573033709</v>
      </c>
      <c r="AJ84" s="24">
        <f t="shared" si="59"/>
        <v>2.3258183146067419</v>
      </c>
      <c r="AL84" s="2">
        <v>44508</v>
      </c>
      <c r="AM84" s="1">
        <v>615.02</v>
      </c>
      <c r="AN84" s="1"/>
      <c r="AO84" s="8">
        <v>610.40735000000006</v>
      </c>
      <c r="AP84" s="1"/>
      <c r="AQ84" s="24">
        <f t="shared" si="60"/>
        <v>610.40735000000006</v>
      </c>
      <c r="AR84" s="24"/>
      <c r="AS84" s="24">
        <f t="shared" si="61"/>
        <v>610.40735000000006</v>
      </c>
      <c r="AT84" s="1">
        <v>4.45</v>
      </c>
      <c r="AU84" s="24">
        <f t="shared" si="62"/>
        <v>137.17019101123597</v>
      </c>
      <c r="AV84" s="24">
        <f t="shared" si="63"/>
        <v>2.7434038202247195</v>
      </c>
      <c r="BA84" s="83" t="s">
        <v>0</v>
      </c>
      <c r="BB84" s="83" t="s">
        <v>15</v>
      </c>
      <c r="BC84" s="83" t="s">
        <v>16</v>
      </c>
      <c r="BD84" s="81" t="s">
        <v>17</v>
      </c>
      <c r="BE84" s="81" t="s">
        <v>18</v>
      </c>
      <c r="BF84" s="83" t="s">
        <v>1</v>
      </c>
      <c r="BG84" s="84">
        <v>0.02</v>
      </c>
      <c r="BH84" s="81" t="s">
        <v>2</v>
      </c>
      <c r="BI84" s="83" t="s">
        <v>4</v>
      </c>
      <c r="BJ84" s="83" t="s">
        <v>3</v>
      </c>
      <c r="BL84" s="1" t="s">
        <v>73</v>
      </c>
      <c r="BM84" s="1" t="s">
        <v>75</v>
      </c>
      <c r="BN84" s="1" t="s">
        <v>76</v>
      </c>
      <c r="BO84" s="1" t="s">
        <v>1</v>
      </c>
      <c r="BP84" s="77" t="s">
        <v>72</v>
      </c>
      <c r="BQ84" s="1" t="s">
        <v>71</v>
      </c>
    </row>
    <row r="85" spans="1:69" x14ac:dyDescent="0.25">
      <c r="A85" s="2">
        <v>44509</v>
      </c>
      <c r="B85" s="5">
        <v>1787.98</v>
      </c>
      <c r="C85" s="20"/>
      <c r="D85" s="13">
        <v>1774.57</v>
      </c>
      <c r="E85" s="13"/>
      <c r="F85" s="19">
        <f>D85-E85</f>
        <v>1774.57</v>
      </c>
      <c r="G85" s="19"/>
      <c r="H85" s="19">
        <f t="shared" si="50"/>
        <v>1774.57</v>
      </c>
      <c r="I85" s="10">
        <v>4.45</v>
      </c>
      <c r="J85" s="19">
        <f t="shared" si="65"/>
        <v>398.77977528089883</v>
      </c>
      <c r="K85" s="19">
        <f t="shared" si="51"/>
        <v>7.975595505617977</v>
      </c>
      <c r="L85" s="106"/>
      <c r="N85" s="2">
        <v>44509</v>
      </c>
      <c r="O85" s="5">
        <v>1198.79</v>
      </c>
      <c r="P85" s="5"/>
      <c r="Q85" s="13">
        <v>1189.8</v>
      </c>
      <c r="R85" s="10"/>
      <c r="S85" s="19">
        <f t="shared" si="52"/>
        <v>1189.8</v>
      </c>
      <c r="T85" s="19"/>
      <c r="U85" s="19">
        <f t="shared" si="53"/>
        <v>1189.8</v>
      </c>
      <c r="V85" s="10">
        <v>4.45</v>
      </c>
      <c r="W85" s="19">
        <f t="shared" si="54"/>
        <v>267.37078651685391</v>
      </c>
      <c r="X85" s="19">
        <f t="shared" si="55"/>
        <v>5.3474157303370786</v>
      </c>
      <c r="Z85" s="2">
        <v>44509</v>
      </c>
      <c r="AA85" s="8">
        <v>241.98399999999998</v>
      </c>
      <c r="AB85" s="1">
        <v>553.86</v>
      </c>
      <c r="AC85" s="8">
        <v>240.16911999999999</v>
      </c>
      <c r="AD85" s="8">
        <v>545.5521</v>
      </c>
      <c r="AE85" s="24">
        <f t="shared" si="56"/>
        <v>785.72122000000002</v>
      </c>
      <c r="AF85" s="24"/>
      <c r="AG85" s="24">
        <f t="shared" si="57"/>
        <v>785.72122000000002</v>
      </c>
      <c r="AH85" s="1">
        <v>4.45</v>
      </c>
      <c r="AI85" s="24">
        <f t="shared" si="58"/>
        <v>176.56656629213484</v>
      </c>
      <c r="AJ85" s="24">
        <f t="shared" si="59"/>
        <v>3.5313313258426966</v>
      </c>
      <c r="AL85" s="2">
        <v>44509</v>
      </c>
      <c r="AM85" s="1">
        <v>751.43</v>
      </c>
      <c r="AN85" s="1"/>
      <c r="AO85" s="8">
        <v>745.79427499999997</v>
      </c>
      <c r="AP85" s="1"/>
      <c r="AQ85" s="24">
        <f t="shared" si="60"/>
        <v>745.79427499999997</v>
      </c>
      <c r="AR85" s="24"/>
      <c r="AS85" s="24">
        <f t="shared" si="61"/>
        <v>745.79427499999997</v>
      </c>
      <c r="AT85" s="1">
        <v>4.45</v>
      </c>
      <c r="AU85" s="24">
        <f t="shared" si="62"/>
        <v>167.59421910112357</v>
      </c>
      <c r="AV85" s="24">
        <f t="shared" si="63"/>
        <v>3.3518843820224715</v>
      </c>
      <c r="BA85" s="2">
        <v>44621</v>
      </c>
      <c r="BB85" s="1">
        <v>344.89</v>
      </c>
      <c r="BC85" s="1">
        <v>918.59</v>
      </c>
      <c r="BD85" s="8">
        <v>342.3</v>
      </c>
      <c r="BE85" s="8">
        <v>904.81</v>
      </c>
      <c r="BF85" s="24">
        <f>BD85+BE85</f>
        <v>1247.1099999999999</v>
      </c>
      <c r="BG85" s="24">
        <f>BF85*2%</f>
        <v>24.9422</v>
      </c>
      <c r="BH85" s="1">
        <f>BF85-2%</f>
        <v>1247.0899999999999</v>
      </c>
      <c r="BI85" s="13">
        <v>4.4000000000000004</v>
      </c>
      <c r="BJ85" s="24">
        <f>BH85/BI85</f>
        <v>283.4295454545454</v>
      </c>
      <c r="BL85" s="2">
        <v>44621</v>
      </c>
      <c r="BM85" s="24">
        <f>BB85-BD85</f>
        <v>2.589999999999975</v>
      </c>
      <c r="BN85" s="24">
        <f>BC85-BE85</f>
        <v>13.780000000000086</v>
      </c>
      <c r="BO85" s="24">
        <f>BM85+BN85</f>
        <v>16.370000000000061</v>
      </c>
      <c r="BP85" s="13">
        <v>4.4000000000000004</v>
      </c>
      <c r="BQ85" s="8">
        <f>BO85/BP85</f>
        <v>3.720454545454559</v>
      </c>
    </row>
    <row r="86" spans="1:69" x14ac:dyDescent="0.25">
      <c r="A86" s="2">
        <v>44510</v>
      </c>
      <c r="B86" s="21">
        <v>2495.79</v>
      </c>
      <c r="C86" s="20"/>
      <c r="D86" s="8">
        <v>2477.0700000000002</v>
      </c>
      <c r="E86" s="8"/>
      <c r="F86" s="19">
        <f>D86-E86</f>
        <v>2477.0700000000002</v>
      </c>
      <c r="G86" s="19"/>
      <c r="H86" s="19">
        <f t="shared" si="50"/>
        <v>2477.0700000000002</v>
      </c>
      <c r="I86" s="10">
        <v>4.45</v>
      </c>
      <c r="J86" s="19">
        <f t="shared" si="65"/>
        <v>556.64494382022474</v>
      </c>
      <c r="K86" s="19">
        <f t="shared" si="51"/>
        <v>11.132898876404495</v>
      </c>
      <c r="L86" s="106"/>
      <c r="N86" s="2">
        <v>44510</v>
      </c>
      <c r="O86" s="21">
        <v>1166.19</v>
      </c>
      <c r="P86" s="5"/>
      <c r="Q86" s="13">
        <v>1157.44</v>
      </c>
      <c r="R86" s="10"/>
      <c r="S86" s="19">
        <f t="shared" si="52"/>
        <v>1157.44</v>
      </c>
      <c r="T86" s="19"/>
      <c r="U86" s="19">
        <f t="shared" si="53"/>
        <v>1157.44</v>
      </c>
      <c r="V86" s="10">
        <v>4.45</v>
      </c>
      <c r="W86" s="19">
        <f t="shared" si="54"/>
        <v>260.09887640449438</v>
      </c>
      <c r="X86" s="19">
        <f t="shared" si="55"/>
        <v>5.2019775280898877</v>
      </c>
      <c r="Z86" s="2">
        <v>44510</v>
      </c>
      <c r="AA86" s="1">
        <v>145.01</v>
      </c>
      <c r="AB86" s="1">
        <v>344.94</v>
      </c>
      <c r="AC86" s="8">
        <v>143.922425</v>
      </c>
      <c r="AD86" s="8">
        <v>339.76589999999999</v>
      </c>
      <c r="AE86" s="24">
        <f t="shared" si="56"/>
        <v>483.68832499999996</v>
      </c>
      <c r="AF86" s="24"/>
      <c r="AG86" s="24">
        <f t="shared" si="57"/>
        <v>483.68832499999996</v>
      </c>
      <c r="AH86" s="1">
        <v>4.45</v>
      </c>
      <c r="AI86" s="24">
        <f t="shared" si="58"/>
        <v>108.69400561797751</v>
      </c>
      <c r="AJ86" s="24">
        <f t="shared" si="59"/>
        <v>2.1738801123595501</v>
      </c>
      <c r="AL86" s="2">
        <v>44510</v>
      </c>
      <c r="AM86" s="1">
        <v>0.21</v>
      </c>
      <c r="AN86" s="1"/>
      <c r="AO86" s="1">
        <v>0.21</v>
      </c>
      <c r="AP86" s="1"/>
      <c r="AQ86" s="24">
        <f t="shared" si="60"/>
        <v>0.21</v>
      </c>
      <c r="AR86" s="24"/>
      <c r="AS86" s="24">
        <f t="shared" si="61"/>
        <v>0.21</v>
      </c>
      <c r="AT86" s="1">
        <v>4.45</v>
      </c>
      <c r="AU86" s="24">
        <f t="shared" si="62"/>
        <v>4.7191011235955052E-2</v>
      </c>
      <c r="AV86" s="24">
        <f t="shared" si="63"/>
        <v>9.4382022471910102E-4</v>
      </c>
      <c r="BA86" s="2">
        <v>44622</v>
      </c>
      <c r="BB86" s="1">
        <v>462.37</v>
      </c>
      <c r="BC86" s="8">
        <v>1310.95</v>
      </c>
      <c r="BD86" s="8">
        <v>458.9</v>
      </c>
      <c r="BE86" s="8">
        <v>1291.29</v>
      </c>
      <c r="BF86" s="24">
        <f t="shared" ref="BF86:BF115" si="66">BD86+BE86</f>
        <v>1750.19</v>
      </c>
      <c r="BG86" s="24">
        <f t="shared" ref="BG86:BG115" si="67">BF86*2%</f>
        <v>35.003800000000005</v>
      </c>
      <c r="BH86" s="1">
        <f t="shared" ref="BH86:BH115" si="68">BF86-2%</f>
        <v>1750.17</v>
      </c>
      <c r="BI86" s="13">
        <v>4.4000000000000004</v>
      </c>
      <c r="BJ86" s="24">
        <f t="shared" ref="BJ86:BJ115" si="69">BH86/BI86</f>
        <v>397.76590909090908</v>
      </c>
      <c r="BL86" s="2">
        <v>44622</v>
      </c>
      <c r="BM86" s="24">
        <f t="shared" ref="BM86:BM114" si="70">BB86-BD86</f>
        <v>3.4700000000000273</v>
      </c>
      <c r="BN86" s="24">
        <f t="shared" ref="BN86:BN115" si="71">BC86-BE86</f>
        <v>19.660000000000082</v>
      </c>
      <c r="BO86" s="24">
        <f>BM86+BN86</f>
        <v>23.130000000000109</v>
      </c>
      <c r="BP86" s="13">
        <v>4.4000000000000004</v>
      </c>
      <c r="BQ86" s="8">
        <f t="shared" ref="BQ86:BQ90" si="72">BO86/BP86</f>
        <v>5.2568181818182058</v>
      </c>
    </row>
    <row r="87" spans="1:69" x14ac:dyDescent="0.25">
      <c r="A87" s="2">
        <v>44511</v>
      </c>
      <c r="B87" s="21">
        <v>2218.66</v>
      </c>
      <c r="C87" s="21"/>
      <c r="D87" s="8">
        <v>2202.02</v>
      </c>
      <c r="E87" s="8"/>
      <c r="F87" s="19">
        <f t="shared" si="64"/>
        <v>2202.02</v>
      </c>
      <c r="G87" s="19"/>
      <c r="H87" s="19">
        <f t="shared" si="50"/>
        <v>2202.02</v>
      </c>
      <c r="I87" s="1">
        <v>4.4800000000000004</v>
      </c>
      <c r="J87" s="19">
        <f t="shared" si="65"/>
        <v>491.52232142857139</v>
      </c>
      <c r="K87" s="19">
        <f t="shared" si="51"/>
        <v>9.8304464285714275</v>
      </c>
      <c r="L87" s="106"/>
      <c r="N87" s="2">
        <v>44511</v>
      </c>
      <c r="O87" s="21">
        <v>964.29</v>
      </c>
      <c r="P87" s="21"/>
      <c r="Q87" s="8">
        <v>957.06</v>
      </c>
      <c r="R87" s="8"/>
      <c r="S87" s="19">
        <f t="shared" si="52"/>
        <v>957.06</v>
      </c>
      <c r="T87" s="19"/>
      <c r="U87" s="19">
        <f t="shared" si="53"/>
        <v>957.06</v>
      </c>
      <c r="V87" s="1">
        <v>4.4800000000000004</v>
      </c>
      <c r="W87" s="19">
        <f t="shared" si="54"/>
        <v>213.62946428571425</v>
      </c>
      <c r="X87" s="19">
        <f t="shared" si="55"/>
        <v>4.2725892857142851</v>
      </c>
      <c r="Z87" s="2">
        <v>44511</v>
      </c>
      <c r="AA87" s="1">
        <v>249.51</v>
      </c>
      <c r="AB87" s="1">
        <v>580.29</v>
      </c>
      <c r="AC87" s="8">
        <v>247.63867500000001</v>
      </c>
      <c r="AD87" s="8">
        <v>571.58564999999999</v>
      </c>
      <c r="AE87" s="24">
        <f t="shared" si="56"/>
        <v>819.22432500000002</v>
      </c>
      <c r="AF87" s="24"/>
      <c r="AG87" s="24">
        <f t="shared" si="57"/>
        <v>819.22432500000002</v>
      </c>
      <c r="AH87" s="1">
        <v>4.4800000000000004</v>
      </c>
      <c r="AI87" s="24">
        <f t="shared" si="58"/>
        <v>182.86257254464283</v>
      </c>
      <c r="AJ87" s="24">
        <f t="shared" si="59"/>
        <v>3.6572514508928569</v>
      </c>
      <c r="AL87" s="2">
        <v>44511</v>
      </c>
      <c r="AM87" s="1">
        <v>2.68</v>
      </c>
      <c r="AN87" s="1"/>
      <c r="AO87" s="1">
        <v>2.66</v>
      </c>
      <c r="AP87" s="1"/>
      <c r="AQ87" s="24">
        <f t="shared" si="60"/>
        <v>2.66</v>
      </c>
      <c r="AR87" s="24"/>
      <c r="AS87" s="24">
        <f t="shared" si="61"/>
        <v>2.66</v>
      </c>
      <c r="AT87" s="1">
        <v>4.4800000000000004</v>
      </c>
      <c r="AU87" s="24">
        <f t="shared" si="62"/>
        <v>0.59375</v>
      </c>
      <c r="AV87" s="24">
        <f t="shared" si="63"/>
        <v>1.1875E-2</v>
      </c>
      <c r="BA87" s="2">
        <v>44623</v>
      </c>
      <c r="BB87" s="1">
        <v>318.88</v>
      </c>
      <c r="BC87" s="1">
        <v>526.78</v>
      </c>
      <c r="BD87" s="8">
        <v>316.49</v>
      </c>
      <c r="BE87" s="8">
        <v>518.88</v>
      </c>
      <c r="BF87" s="24">
        <f t="shared" si="66"/>
        <v>835.37</v>
      </c>
      <c r="BG87" s="24">
        <f t="shared" si="67"/>
        <v>16.7074</v>
      </c>
      <c r="BH87" s="1">
        <f t="shared" si="68"/>
        <v>835.35</v>
      </c>
      <c r="BI87" s="13">
        <v>4.38</v>
      </c>
      <c r="BJ87" s="24">
        <f t="shared" si="69"/>
        <v>190.7191780821918</v>
      </c>
      <c r="BL87" s="2">
        <v>44623</v>
      </c>
      <c r="BM87" s="24">
        <f t="shared" si="70"/>
        <v>2.3899999999999864</v>
      </c>
      <c r="BN87" s="24">
        <f t="shared" si="71"/>
        <v>7.8999999999999773</v>
      </c>
      <c r="BO87" s="24">
        <f>BM87+BN87</f>
        <v>10.289999999999964</v>
      </c>
      <c r="BP87" s="13">
        <v>4.38</v>
      </c>
      <c r="BQ87" s="8">
        <f t="shared" si="72"/>
        <v>2.3493150684931425</v>
      </c>
    </row>
    <row r="88" spans="1:69" x14ac:dyDescent="0.25">
      <c r="A88" s="2">
        <v>44512</v>
      </c>
      <c r="B88" s="21">
        <v>2563.0300000000002</v>
      </c>
      <c r="C88" s="21"/>
      <c r="D88" s="8">
        <v>2543.81</v>
      </c>
      <c r="E88" s="8"/>
      <c r="F88" s="19">
        <f t="shared" si="64"/>
        <v>2543.81</v>
      </c>
      <c r="G88" s="19"/>
      <c r="H88" s="19">
        <f t="shared" si="50"/>
        <v>2543.81</v>
      </c>
      <c r="I88" s="1">
        <v>4.4800000000000004</v>
      </c>
      <c r="J88" s="19">
        <f t="shared" si="65"/>
        <v>567.81473214285711</v>
      </c>
      <c r="K88" s="19">
        <f t="shared" si="51"/>
        <v>11.356294642857142</v>
      </c>
      <c r="L88" s="106"/>
      <c r="N88" s="2">
        <v>44512</v>
      </c>
      <c r="O88" s="21">
        <v>1703.48</v>
      </c>
      <c r="P88" s="5">
        <v>6.28</v>
      </c>
      <c r="Q88" s="8">
        <v>1690.7</v>
      </c>
      <c r="R88" s="8">
        <v>5.85</v>
      </c>
      <c r="S88" s="19">
        <f t="shared" si="52"/>
        <v>1696.55</v>
      </c>
      <c r="T88" s="19"/>
      <c r="U88" s="19">
        <f t="shared" si="53"/>
        <v>1696.55</v>
      </c>
      <c r="V88" s="1">
        <v>4.4800000000000004</v>
      </c>
      <c r="W88" s="19">
        <f t="shared" si="54"/>
        <v>378.69419642857139</v>
      </c>
      <c r="X88" s="19">
        <f t="shared" si="55"/>
        <v>7.5738839285714281</v>
      </c>
      <c r="Z88" s="2">
        <v>44512</v>
      </c>
      <c r="AA88" s="1">
        <v>334.48</v>
      </c>
      <c r="AB88" s="1">
        <v>502.48</v>
      </c>
      <c r="AC88" s="8">
        <v>331.97140000000002</v>
      </c>
      <c r="AD88" s="1">
        <v>494.94280000000003</v>
      </c>
      <c r="AE88" s="24">
        <f t="shared" si="56"/>
        <v>826.91420000000005</v>
      </c>
      <c r="AF88" s="24"/>
      <c r="AG88" s="24">
        <f t="shared" si="57"/>
        <v>826.91420000000005</v>
      </c>
      <c r="AH88" s="1">
        <v>4.4800000000000004</v>
      </c>
      <c r="AI88" s="24">
        <f t="shared" si="58"/>
        <v>184.57906249999999</v>
      </c>
      <c r="AJ88" s="24">
        <f t="shared" si="59"/>
        <v>3.69158125</v>
      </c>
      <c r="AL88" s="2">
        <v>44512</v>
      </c>
      <c r="AM88" s="8">
        <v>1445.56</v>
      </c>
      <c r="AN88" s="1"/>
      <c r="AO88" s="8">
        <v>1434.7183</v>
      </c>
      <c r="AP88" s="1"/>
      <c r="AQ88" s="24">
        <f t="shared" si="60"/>
        <v>1434.7183</v>
      </c>
      <c r="AR88" s="24"/>
      <c r="AS88" s="24">
        <f t="shared" si="61"/>
        <v>1434.7183</v>
      </c>
      <c r="AT88" s="1">
        <v>4.4800000000000004</v>
      </c>
      <c r="AU88" s="24">
        <f t="shared" si="62"/>
        <v>320.24962053571426</v>
      </c>
      <c r="AV88" s="24">
        <f t="shared" si="63"/>
        <v>6.4049924107142857</v>
      </c>
      <c r="BA88" s="2">
        <v>44624</v>
      </c>
      <c r="BB88" s="1">
        <v>1950.07</v>
      </c>
      <c r="BC88" s="1">
        <v>843.73</v>
      </c>
      <c r="BD88" s="8">
        <v>1935.44</v>
      </c>
      <c r="BE88" s="8">
        <v>831.07</v>
      </c>
      <c r="BF88" s="24">
        <f t="shared" si="66"/>
        <v>2766.51</v>
      </c>
      <c r="BG88" s="24">
        <f t="shared" si="67"/>
        <v>55.330200000000005</v>
      </c>
      <c r="BH88" s="1">
        <f t="shared" si="68"/>
        <v>2766.4900000000002</v>
      </c>
      <c r="BI88" s="13">
        <v>4.38</v>
      </c>
      <c r="BJ88" s="24">
        <f t="shared" si="69"/>
        <v>631.61872146118731</v>
      </c>
      <c r="BL88" s="2">
        <v>44624</v>
      </c>
      <c r="BM88" s="24">
        <f t="shared" si="70"/>
        <v>14.629999999999882</v>
      </c>
      <c r="BN88" s="24">
        <f t="shared" si="71"/>
        <v>12.659999999999968</v>
      </c>
      <c r="BO88" s="24">
        <f t="shared" ref="BO88:BO115" si="73">BM88+BN88</f>
        <v>27.28999999999985</v>
      </c>
      <c r="BP88" s="13">
        <v>4.38</v>
      </c>
      <c r="BQ88" s="8">
        <f t="shared" si="72"/>
        <v>6.2305936073059023</v>
      </c>
    </row>
    <row r="89" spans="1:69" x14ac:dyDescent="0.25">
      <c r="A89" s="2">
        <v>44513</v>
      </c>
      <c r="B89" s="21">
        <v>3492.98</v>
      </c>
      <c r="C89" s="20"/>
      <c r="D89" s="8">
        <v>3466.78</v>
      </c>
      <c r="E89" s="1"/>
      <c r="F89" s="19">
        <f>D89-E89</f>
        <v>3466.78</v>
      </c>
      <c r="G89" s="19"/>
      <c r="H89" s="19">
        <f t="shared" si="50"/>
        <v>3466.78</v>
      </c>
      <c r="I89" s="1">
        <v>4.4800000000000004</v>
      </c>
      <c r="J89" s="19">
        <f t="shared" si="65"/>
        <v>773.83482142857144</v>
      </c>
      <c r="K89" s="19">
        <f t="shared" si="51"/>
        <v>15.476696428571429</v>
      </c>
      <c r="L89" s="106"/>
      <c r="N89" s="2">
        <v>44513</v>
      </c>
      <c r="O89" s="28">
        <v>1011.47</v>
      </c>
      <c r="P89" s="5"/>
      <c r="Q89" s="8">
        <v>1003.8839750000001</v>
      </c>
      <c r="R89" s="8"/>
      <c r="S89" s="19">
        <f t="shared" si="52"/>
        <v>1003.8839750000001</v>
      </c>
      <c r="T89" s="19"/>
      <c r="U89" s="19">
        <f t="shared" si="53"/>
        <v>1003.8839750000001</v>
      </c>
      <c r="V89" s="1">
        <v>4.4800000000000004</v>
      </c>
      <c r="W89" s="19">
        <f t="shared" si="54"/>
        <v>224.08124441964284</v>
      </c>
      <c r="X89" s="19">
        <f t="shared" si="55"/>
        <v>4.4816248883928571</v>
      </c>
      <c r="Z89" s="2">
        <v>44513</v>
      </c>
      <c r="AA89" s="1">
        <v>429.96</v>
      </c>
      <c r="AB89" s="8">
        <v>929.38999999999987</v>
      </c>
      <c r="AC89" s="8">
        <v>426.73530000000005</v>
      </c>
      <c r="AD89" s="8">
        <v>915.44915000000003</v>
      </c>
      <c r="AE89" s="24">
        <f t="shared" si="56"/>
        <v>1342.1844500000002</v>
      </c>
      <c r="AF89" s="24"/>
      <c r="AG89" s="24">
        <f t="shared" si="57"/>
        <v>1342.1844500000002</v>
      </c>
      <c r="AH89" s="1">
        <v>4.4800000000000004</v>
      </c>
      <c r="AI89" s="24">
        <f t="shared" si="58"/>
        <v>299.59474330357142</v>
      </c>
      <c r="AJ89" s="24">
        <f t="shared" si="59"/>
        <v>5.9918948660714282</v>
      </c>
      <c r="AL89" s="2">
        <v>44513</v>
      </c>
      <c r="AM89" s="8">
        <v>2055.89</v>
      </c>
      <c r="AN89" s="1">
        <v>67.09</v>
      </c>
      <c r="AO89" s="8">
        <v>2040.4708249999999</v>
      </c>
      <c r="AP89" s="8">
        <v>62.520939655172413</v>
      </c>
      <c r="AQ89" s="24">
        <f t="shared" si="60"/>
        <v>2102.9917646551721</v>
      </c>
      <c r="AR89" s="24"/>
      <c r="AS89" s="24">
        <f t="shared" si="61"/>
        <v>2102.9917646551721</v>
      </c>
      <c r="AT89" s="1">
        <v>4.4800000000000004</v>
      </c>
      <c r="AU89" s="24">
        <f t="shared" si="62"/>
        <v>469.41780461052946</v>
      </c>
      <c r="AV89" s="24">
        <f t="shared" si="63"/>
        <v>9.3883560922105893</v>
      </c>
      <c r="BA89" s="2">
        <v>44625</v>
      </c>
      <c r="BB89" s="8">
        <v>1716.45</v>
      </c>
      <c r="BC89" s="1">
        <v>667.4</v>
      </c>
      <c r="BD89" s="8">
        <v>1703.58</v>
      </c>
      <c r="BE89" s="8">
        <v>657.39</v>
      </c>
      <c r="BF89" s="24">
        <f t="shared" si="66"/>
        <v>2360.9699999999998</v>
      </c>
      <c r="BG89" s="24">
        <f t="shared" si="67"/>
        <v>47.2194</v>
      </c>
      <c r="BH89" s="1">
        <f t="shared" si="68"/>
        <v>2360.9499999999998</v>
      </c>
      <c r="BI89" s="13">
        <v>4.38</v>
      </c>
      <c r="BJ89" s="24">
        <f t="shared" si="69"/>
        <v>539.02968036529683</v>
      </c>
      <c r="BL89" s="2">
        <v>44625</v>
      </c>
      <c r="BM89" s="24">
        <f t="shared" si="70"/>
        <v>12.870000000000118</v>
      </c>
      <c r="BN89" s="24">
        <f t="shared" si="71"/>
        <v>10.009999999999991</v>
      </c>
      <c r="BO89" s="24">
        <f t="shared" si="73"/>
        <v>22.880000000000109</v>
      </c>
      <c r="BP89" s="13">
        <v>4.38</v>
      </c>
      <c r="BQ89" s="8">
        <f t="shared" si="72"/>
        <v>5.2237442922374679</v>
      </c>
    </row>
    <row r="90" spans="1:69" x14ac:dyDescent="0.25">
      <c r="A90" s="2">
        <v>44514</v>
      </c>
      <c r="B90" s="21">
        <v>3015.75</v>
      </c>
      <c r="C90" s="20"/>
      <c r="D90" s="8">
        <v>2993.13</v>
      </c>
      <c r="E90" s="8"/>
      <c r="F90" s="19">
        <f t="shared" si="64"/>
        <v>2993.13</v>
      </c>
      <c r="G90" s="19"/>
      <c r="H90" s="19">
        <f t="shared" si="50"/>
        <v>2993.13</v>
      </c>
      <c r="I90" s="1">
        <v>4.4800000000000004</v>
      </c>
      <c r="J90" s="19">
        <f t="shared" si="65"/>
        <v>668.109375</v>
      </c>
      <c r="K90" s="19">
        <f t="shared" si="51"/>
        <v>13.362187500000001</v>
      </c>
      <c r="L90" s="106"/>
      <c r="N90" s="2">
        <v>44514</v>
      </c>
      <c r="O90" s="21">
        <v>2232.13</v>
      </c>
      <c r="P90" s="5"/>
      <c r="Q90" s="8">
        <v>2215.39</v>
      </c>
      <c r="R90" s="1"/>
      <c r="S90" s="19">
        <f t="shared" si="52"/>
        <v>2215.39</v>
      </c>
      <c r="T90" s="19"/>
      <c r="U90" s="19">
        <f t="shared" si="53"/>
        <v>2215.39</v>
      </c>
      <c r="V90" s="1">
        <v>4.4800000000000004</v>
      </c>
      <c r="W90" s="19">
        <f t="shared" si="54"/>
        <v>494.50669642857133</v>
      </c>
      <c r="X90" s="19">
        <f t="shared" si="55"/>
        <v>9.8901339285714265</v>
      </c>
      <c r="Z90" s="2">
        <v>44514</v>
      </c>
      <c r="AA90" s="1">
        <v>196.37</v>
      </c>
      <c r="AB90" s="1">
        <v>626.38</v>
      </c>
      <c r="AC90" s="8">
        <v>194.89722499999999</v>
      </c>
      <c r="AD90" s="8">
        <v>616.98429999999996</v>
      </c>
      <c r="AE90" s="24">
        <f t="shared" si="56"/>
        <v>811.88152500000001</v>
      </c>
      <c r="AF90" s="24"/>
      <c r="AG90" s="24">
        <f t="shared" si="57"/>
        <v>811.88152500000001</v>
      </c>
      <c r="AH90" s="1">
        <v>4.4800000000000004</v>
      </c>
      <c r="AI90" s="24">
        <f t="shared" si="58"/>
        <v>181.22355468749998</v>
      </c>
      <c r="AJ90" s="24">
        <f t="shared" si="59"/>
        <v>3.6244710937499995</v>
      </c>
      <c r="AL90" s="2">
        <v>44514</v>
      </c>
      <c r="AM90" s="8">
        <v>1267.28</v>
      </c>
      <c r="AN90" s="8">
        <v>50.27</v>
      </c>
      <c r="AO90" s="8">
        <v>1257.7754</v>
      </c>
      <c r="AP90" s="8">
        <v>46.846439655172418</v>
      </c>
      <c r="AQ90" s="24">
        <f t="shared" si="60"/>
        <v>1304.6218396551724</v>
      </c>
      <c r="AR90" s="24"/>
      <c r="AS90" s="24">
        <f t="shared" si="61"/>
        <v>1304.6218396551724</v>
      </c>
      <c r="AT90" s="1">
        <v>4.4800000000000004</v>
      </c>
      <c r="AU90" s="24">
        <f t="shared" si="62"/>
        <v>291.21023206588666</v>
      </c>
      <c r="AV90" s="24">
        <f t="shared" si="63"/>
        <v>5.8242046413177331</v>
      </c>
      <c r="BA90" s="2">
        <v>44626</v>
      </c>
      <c r="BB90" s="1">
        <v>613.9</v>
      </c>
      <c r="BC90" s="8">
        <v>435.95</v>
      </c>
      <c r="BD90" s="8">
        <v>609.29999999999995</v>
      </c>
      <c r="BE90" s="8">
        <v>429.41</v>
      </c>
      <c r="BF90" s="24">
        <f t="shared" si="66"/>
        <v>1038.71</v>
      </c>
      <c r="BG90" s="24">
        <f t="shared" si="67"/>
        <v>20.7742</v>
      </c>
      <c r="BH90" s="1">
        <f t="shared" si="68"/>
        <v>1038.69</v>
      </c>
      <c r="BI90" s="13">
        <v>4.34</v>
      </c>
      <c r="BJ90" s="24">
        <f t="shared" si="69"/>
        <v>239.32949308755764</v>
      </c>
      <c r="BL90" s="2">
        <v>44626</v>
      </c>
      <c r="BM90" s="24">
        <f t="shared" si="70"/>
        <v>4.6000000000000227</v>
      </c>
      <c r="BN90" s="24">
        <f t="shared" si="71"/>
        <v>6.5399999999999636</v>
      </c>
      <c r="BO90" s="24">
        <f t="shared" si="73"/>
        <v>11.139999999999986</v>
      </c>
      <c r="BP90" s="13">
        <v>4.34</v>
      </c>
      <c r="BQ90" s="8">
        <f t="shared" si="72"/>
        <v>2.5668202764976926</v>
      </c>
    </row>
    <row r="91" spans="1:69" x14ac:dyDescent="0.25">
      <c r="A91" s="2">
        <v>44515</v>
      </c>
      <c r="B91" s="21">
        <v>2849.88</v>
      </c>
      <c r="C91" s="21"/>
      <c r="D91" s="8">
        <v>2828.51</v>
      </c>
      <c r="E91" s="8"/>
      <c r="F91" s="19">
        <f t="shared" si="64"/>
        <v>2828.51</v>
      </c>
      <c r="G91" s="19"/>
      <c r="H91" s="19">
        <f t="shared" si="50"/>
        <v>2828.51</v>
      </c>
      <c r="I91" s="1">
        <v>4.4800000000000004</v>
      </c>
      <c r="J91" s="19">
        <f t="shared" si="65"/>
        <v>631.36383928571422</v>
      </c>
      <c r="K91" s="19">
        <f t="shared" si="51"/>
        <v>12.627276785714285</v>
      </c>
      <c r="L91" s="106"/>
      <c r="N91" s="2">
        <v>44515</v>
      </c>
      <c r="O91" s="21">
        <v>1737.87</v>
      </c>
      <c r="P91" s="5"/>
      <c r="Q91" s="8">
        <v>1724.84</v>
      </c>
      <c r="R91" s="1"/>
      <c r="S91" s="19">
        <f t="shared" si="52"/>
        <v>1724.84</v>
      </c>
      <c r="T91" s="19"/>
      <c r="U91" s="19">
        <f t="shared" si="53"/>
        <v>1724.84</v>
      </c>
      <c r="V91" s="1">
        <v>4.4800000000000004</v>
      </c>
      <c r="W91" s="19">
        <f t="shared" si="54"/>
        <v>385.0089285714285</v>
      </c>
      <c r="X91" s="19">
        <f t="shared" si="55"/>
        <v>7.7001785714285704</v>
      </c>
      <c r="Z91" s="2">
        <v>44515</v>
      </c>
      <c r="AA91" s="1">
        <v>229.13</v>
      </c>
      <c r="AB91" s="8">
        <v>252.12</v>
      </c>
      <c r="AC91" s="8">
        <v>227.41152499999998</v>
      </c>
      <c r="AD91" s="8">
        <v>248.3382</v>
      </c>
      <c r="AE91" s="24">
        <f t="shared" si="56"/>
        <v>475.74972500000001</v>
      </c>
      <c r="AF91" s="24"/>
      <c r="AG91" s="24">
        <f t="shared" si="57"/>
        <v>475.74972500000001</v>
      </c>
      <c r="AH91" s="1">
        <v>4.4800000000000004</v>
      </c>
      <c r="AI91" s="24">
        <f t="shared" si="58"/>
        <v>106.19413504464285</v>
      </c>
      <c r="AJ91" s="24">
        <f t="shared" si="59"/>
        <v>2.1238827008928571</v>
      </c>
      <c r="AL91" s="2">
        <v>44515</v>
      </c>
      <c r="AM91" s="1">
        <v>74.150000000000006</v>
      </c>
      <c r="AN91" s="1"/>
      <c r="AO91" s="8">
        <v>73.593875000000011</v>
      </c>
      <c r="AP91" s="1"/>
      <c r="AQ91" s="24">
        <f t="shared" si="60"/>
        <v>73.593875000000011</v>
      </c>
      <c r="AR91" s="24"/>
      <c r="AS91" s="24">
        <f t="shared" si="61"/>
        <v>73.593875000000011</v>
      </c>
      <c r="AT91" s="1">
        <v>4.4800000000000004</v>
      </c>
      <c r="AU91" s="24">
        <f t="shared" si="62"/>
        <v>16.427204241071429</v>
      </c>
      <c r="AV91" s="24">
        <f t="shared" si="63"/>
        <v>0.32854408482142861</v>
      </c>
      <c r="BA91" s="2">
        <v>44627</v>
      </c>
      <c r="BB91" s="1">
        <v>246.98</v>
      </c>
      <c r="BC91" s="1">
        <v>547.88</v>
      </c>
      <c r="BD91" s="8">
        <v>245.13</v>
      </c>
      <c r="BE91" s="8">
        <v>539.66</v>
      </c>
      <c r="BF91" s="24">
        <f t="shared" si="66"/>
        <v>784.79</v>
      </c>
      <c r="BG91" s="24">
        <f t="shared" si="67"/>
        <v>15.6958</v>
      </c>
      <c r="BH91" s="1">
        <f t="shared" si="68"/>
        <v>784.77</v>
      </c>
      <c r="BI91" s="10">
        <v>4.34</v>
      </c>
      <c r="BJ91" s="24">
        <f t="shared" si="69"/>
        <v>180.82258064516128</v>
      </c>
      <c r="BL91" s="2">
        <v>44627</v>
      </c>
      <c r="BM91" s="24">
        <f t="shared" si="70"/>
        <v>1.8499999999999943</v>
      </c>
      <c r="BN91" s="24">
        <f t="shared" si="71"/>
        <v>8.2200000000000273</v>
      </c>
      <c r="BO91" s="24">
        <f t="shared" si="73"/>
        <v>10.070000000000022</v>
      </c>
      <c r="BP91" s="10">
        <v>4.34</v>
      </c>
      <c r="BQ91" s="8">
        <f>BO91/BP91</f>
        <v>2.3202764976958576</v>
      </c>
    </row>
    <row r="92" spans="1:69" x14ac:dyDescent="0.25">
      <c r="A92" s="2">
        <v>44516</v>
      </c>
      <c r="B92" s="21">
        <v>1445.88</v>
      </c>
      <c r="C92" s="23">
        <v>10.5</v>
      </c>
      <c r="D92" s="8">
        <v>1435.04</v>
      </c>
      <c r="E92" s="8">
        <v>9.7849137931034491</v>
      </c>
      <c r="F92" s="19">
        <f>D92+E92</f>
        <v>1444.8249137931034</v>
      </c>
      <c r="G92" s="19"/>
      <c r="H92" s="19">
        <f t="shared" si="50"/>
        <v>1444.8249137931034</v>
      </c>
      <c r="I92" s="1">
        <v>4.49</v>
      </c>
      <c r="J92" s="19">
        <f t="shared" si="65"/>
        <v>321.78728592274018</v>
      </c>
      <c r="K92" s="19">
        <f t="shared" si="51"/>
        <v>6.4357457184548039</v>
      </c>
      <c r="L92" s="106"/>
      <c r="N92" s="2">
        <v>44516</v>
      </c>
      <c r="O92" s="21">
        <v>965.6</v>
      </c>
      <c r="P92" s="5"/>
      <c r="Q92" s="8">
        <v>958.36</v>
      </c>
      <c r="R92" s="1"/>
      <c r="S92" s="19">
        <f t="shared" si="52"/>
        <v>958.36</v>
      </c>
      <c r="T92" s="19"/>
      <c r="U92" s="19">
        <f t="shared" si="53"/>
        <v>958.36</v>
      </c>
      <c r="V92" s="1">
        <v>4.49</v>
      </c>
      <c r="W92" s="19">
        <f t="shared" si="54"/>
        <v>213.44320712694878</v>
      </c>
      <c r="X92" s="19">
        <f t="shared" si="55"/>
        <v>4.2688641425389759</v>
      </c>
      <c r="Z92" s="2">
        <v>44516</v>
      </c>
      <c r="AA92" s="1">
        <v>117.86</v>
      </c>
      <c r="AB92" s="1">
        <v>444.79</v>
      </c>
      <c r="AC92" s="8">
        <v>116.97605000000001</v>
      </c>
      <c r="AD92" s="8">
        <v>438.11815000000001</v>
      </c>
      <c r="AE92" s="24">
        <f t="shared" si="56"/>
        <v>555.0942</v>
      </c>
      <c r="AF92" s="24"/>
      <c r="AG92" s="24">
        <f t="shared" si="57"/>
        <v>555.0942</v>
      </c>
      <c r="AH92" s="1">
        <v>4.49</v>
      </c>
      <c r="AI92" s="24">
        <f t="shared" si="58"/>
        <v>123.6289977728285</v>
      </c>
      <c r="AJ92" s="24">
        <f t="shared" si="59"/>
        <v>2.4725799554565699</v>
      </c>
      <c r="AL92" s="2">
        <v>44516</v>
      </c>
      <c r="AM92" s="8">
        <v>1582.06</v>
      </c>
      <c r="AN92" s="1">
        <v>66.319999999999993</v>
      </c>
      <c r="AO92" s="8">
        <v>1570.1945499999999</v>
      </c>
      <c r="AP92" s="8">
        <v>61.803379310344823</v>
      </c>
      <c r="AQ92" s="24">
        <f t="shared" si="60"/>
        <v>1631.9979293103447</v>
      </c>
      <c r="AR92" s="24"/>
      <c r="AS92" s="24">
        <f t="shared" si="61"/>
        <v>1631.9979293103447</v>
      </c>
      <c r="AT92" s="1">
        <v>4.49</v>
      </c>
      <c r="AU92" s="24">
        <f t="shared" si="62"/>
        <v>363.47392634974267</v>
      </c>
      <c r="AV92" s="24">
        <f t="shared" si="63"/>
        <v>7.2694785269948534</v>
      </c>
      <c r="BA92" s="2">
        <v>44628</v>
      </c>
      <c r="BB92" s="1">
        <v>284.04000000000002</v>
      </c>
      <c r="BC92" s="1">
        <v>741.06</v>
      </c>
      <c r="BD92" s="8">
        <v>281.91000000000003</v>
      </c>
      <c r="BE92" s="8">
        <v>729.94</v>
      </c>
      <c r="BF92" s="24">
        <f t="shared" si="66"/>
        <v>1011.8500000000001</v>
      </c>
      <c r="BG92" s="24">
        <f t="shared" si="67"/>
        <v>20.237000000000002</v>
      </c>
      <c r="BH92" s="1">
        <f t="shared" si="68"/>
        <v>1011.8300000000002</v>
      </c>
      <c r="BI92" s="10">
        <v>4.34</v>
      </c>
      <c r="BJ92" s="24">
        <f t="shared" si="69"/>
        <v>233.14055299539174</v>
      </c>
      <c r="BL92" s="2">
        <v>44628</v>
      </c>
      <c r="BM92" s="24">
        <f t="shared" si="70"/>
        <v>2.1299999999999955</v>
      </c>
      <c r="BN92" s="24">
        <f t="shared" si="71"/>
        <v>11.119999999999891</v>
      </c>
      <c r="BO92" s="24">
        <f t="shared" si="73"/>
        <v>13.249999999999886</v>
      </c>
      <c r="BP92" s="10">
        <v>4.34</v>
      </c>
      <c r="BQ92" s="8">
        <f t="shared" ref="BQ92:BQ115" si="74">BO92/BP92</f>
        <v>3.0529953917050432</v>
      </c>
    </row>
    <row r="93" spans="1:69" x14ac:dyDescent="0.25">
      <c r="A93" s="2">
        <v>44517</v>
      </c>
      <c r="B93" s="21">
        <v>3935.59</v>
      </c>
      <c r="C93" s="21">
        <v>1.76</v>
      </c>
      <c r="D93" s="8">
        <v>3906.07</v>
      </c>
      <c r="E93" s="8">
        <v>1.6401379310344828</v>
      </c>
      <c r="F93" s="19">
        <f>D93+E93</f>
        <v>3907.7101379310348</v>
      </c>
      <c r="G93" s="19"/>
      <c r="H93" s="19">
        <f t="shared" si="50"/>
        <v>3907.7101379310348</v>
      </c>
      <c r="I93" s="1">
        <v>4.5199999999999996</v>
      </c>
      <c r="J93" s="19">
        <f t="shared" si="65"/>
        <v>864.5376411351848</v>
      </c>
      <c r="K93" s="19">
        <f t="shared" si="51"/>
        <v>17.290752822703695</v>
      </c>
      <c r="L93" s="106"/>
      <c r="N93" s="2">
        <v>44517</v>
      </c>
      <c r="O93" s="21">
        <v>1815.96</v>
      </c>
      <c r="P93" s="5"/>
      <c r="Q93" s="8">
        <v>1802.3403000000001</v>
      </c>
      <c r="R93" s="1"/>
      <c r="S93" s="19">
        <f t="shared" si="52"/>
        <v>1802.3403000000001</v>
      </c>
      <c r="T93" s="19"/>
      <c r="U93" s="19">
        <f t="shared" si="53"/>
        <v>1802.3403000000001</v>
      </c>
      <c r="V93" s="1">
        <v>4.5199999999999996</v>
      </c>
      <c r="W93" s="19">
        <f t="shared" si="54"/>
        <v>398.74785398230091</v>
      </c>
      <c r="X93" s="19">
        <f t="shared" si="55"/>
        <v>7.9749570796460185</v>
      </c>
      <c r="Z93" s="2">
        <v>44517</v>
      </c>
      <c r="AA93" s="1">
        <v>206.96</v>
      </c>
      <c r="AB93" s="8">
        <v>465.75</v>
      </c>
      <c r="AC93" s="8">
        <v>205.40780000000001</v>
      </c>
      <c r="AD93" s="8">
        <v>458.76375000000002</v>
      </c>
      <c r="AE93" s="24">
        <f t="shared" si="56"/>
        <v>664.17155000000002</v>
      </c>
      <c r="AF93" s="24"/>
      <c r="AG93" s="24">
        <f t="shared" si="57"/>
        <v>664.17155000000002</v>
      </c>
      <c r="AH93" s="1">
        <v>4.5199999999999996</v>
      </c>
      <c r="AI93" s="24">
        <f t="shared" si="58"/>
        <v>146.94060840707968</v>
      </c>
      <c r="AJ93" s="24">
        <f t="shared" si="59"/>
        <v>2.9388121681415935</v>
      </c>
      <c r="AL93" s="2">
        <v>44517</v>
      </c>
      <c r="AM93" s="1">
        <v>0</v>
      </c>
      <c r="AN93" s="1">
        <v>0</v>
      </c>
      <c r="AO93" s="1">
        <v>0</v>
      </c>
      <c r="AP93" s="1">
        <v>0</v>
      </c>
      <c r="AQ93" s="24">
        <f t="shared" si="60"/>
        <v>0</v>
      </c>
      <c r="AR93" s="24"/>
      <c r="AS93" s="24">
        <f t="shared" si="61"/>
        <v>0</v>
      </c>
      <c r="AT93" s="1">
        <v>4.5199999999999996</v>
      </c>
      <c r="AU93" s="24">
        <f t="shared" si="62"/>
        <v>0</v>
      </c>
      <c r="AV93" s="24">
        <f t="shared" si="63"/>
        <v>0</v>
      </c>
      <c r="BA93" s="2">
        <v>44629</v>
      </c>
      <c r="BB93" s="8">
        <v>372.95</v>
      </c>
      <c r="BC93" s="1">
        <v>870.63</v>
      </c>
      <c r="BD93" s="8">
        <v>370.15</v>
      </c>
      <c r="BE93" s="8">
        <v>857.57</v>
      </c>
      <c r="BF93" s="24">
        <f t="shared" si="66"/>
        <v>1227.72</v>
      </c>
      <c r="BG93" s="24">
        <f t="shared" si="67"/>
        <v>24.554400000000001</v>
      </c>
      <c r="BH93" s="1">
        <f t="shared" si="68"/>
        <v>1227.7</v>
      </c>
      <c r="BI93" s="13">
        <v>4.34</v>
      </c>
      <c r="BJ93" s="24">
        <f t="shared" si="69"/>
        <v>282.88018433179724</v>
      </c>
      <c r="BL93" s="2">
        <v>44629</v>
      </c>
      <c r="BM93" s="24">
        <f t="shared" si="70"/>
        <v>2.8000000000000114</v>
      </c>
      <c r="BN93" s="24">
        <f t="shared" si="71"/>
        <v>13.059999999999945</v>
      </c>
      <c r="BO93" s="24">
        <f t="shared" si="73"/>
        <v>15.859999999999957</v>
      </c>
      <c r="BP93" s="10">
        <v>4.34</v>
      </c>
      <c r="BQ93" s="8">
        <f t="shared" si="74"/>
        <v>3.6543778801843221</v>
      </c>
    </row>
    <row r="94" spans="1:69" x14ac:dyDescent="0.25">
      <c r="A94" s="2">
        <v>44518</v>
      </c>
      <c r="B94" s="21">
        <v>3313.76</v>
      </c>
      <c r="C94" s="21"/>
      <c r="D94" s="8">
        <v>3288.91</v>
      </c>
      <c r="E94" s="8"/>
      <c r="F94" s="19">
        <f t="shared" ref="F94:F100" si="75">D94+E94</f>
        <v>3288.91</v>
      </c>
      <c r="G94" s="19"/>
      <c r="H94" s="19">
        <f t="shared" si="50"/>
        <v>3288.91</v>
      </c>
      <c r="I94" s="1">
        <v>4.5199999999999996</v>
      </c>
      <c r="J94" s="19">
        <f t="shared" si="65"/>
        <v>727.63495575221248</v>
      </c>
      <c r="K94" s="19">
        <f t="shared" si="51"/>
        <v>14.55269911504425</v>
      </c>
      <c r="L94" s="106"/>
      <c r="N94" s="2">
        <v>44518</v>
      </c>
      <c r="O94" s="21">
        <v>1086.0999999999999</v>
      </c>
      <c r="P94" s="21"/>
      <c r="Q94" s="8">
        <v>1077.95425</v>
      </c>
      <c r="R94" s="8"/>
      <c r="S94" s="19">
        <f t="shared" si="52"/>
        <v>1077.95425</v>
      </c>
      <c r="T94" s="19"/>
      <c r="U94" s="19">
        <f t="shared" si="53"/>
        <v>1077.95425</v>
      </c>
      <c r="V94" s="1">
        <v>4.5199999999999996</v>
      </c>
      <c r="W94" s="19">
        <f t="shared" si="54"/>
        <v>238.48545353982303</v>
      </c>
      <c r="X94" s="19">
        <f t="shared" si="55"/>
        <v>4.7697090707964609</v>
      </c>
      <c r="Z94" s="2">
        <v>44518</v>
      </c>
      <c r="AA94" s="1">
        <v>414.13</v>
      </c>
      <c r="AB94" s="1">
        <v>402.01</v>
      </c>
      <c r="AC94" s="8">
        <v>411.02402500000005</v>
      </c>
      <c r="AD94" s="8">
        <v>395.97985</v>
      </c>
      <c r="AE94" s="24">
        <f t="shared" si="56"/>
        <v>807.00387500000011</v>
      </c>
      <c r="AF94" s="24"/>
      <c r="AG94" s="24">
        <f t="shared" si="57"/>
        <v>807.00387500000011</v>
      </c>
      <c r="AH94" s="1">
        <v>4.5199999999999996</v>
      </c>
      <c r="AI94" s="24">
        <f t="shared" si="58"/>
        <v>178.54068030973454</v>
      </c>
      <c r="AJ94" s="24">
        <f t="shared" si="59"/>
        <v>3.5708136061946907</v>
      </c>
      <c r="AL94" s="2">
        <v>44518</v>
      </c>
      <c r="AM94" s="1">
        <v>0</v>
      </c>
      <c r="AN94" s="1">
        <v>0</v>
      </c>
      <c r="AO94" s="1">
        <v>0</v>
      </c>
      <c r="AP94" s="1">
        <v>0</v>
      </c>
      <c r="AQ94" s="24">
        <f t="shared" si="60"/>
        <v>0</v>
      </c>
      <c r="AR94" s="24"/>
      <c r="AS94" s="24">
        <f t="shared" si="61"/>
        <v>0</v>
      </c>
      <c r="AT94" s="1">
        <v>4.5199999999999996</v>
      </c>
      <c r="AU94" s="24">
        <f t="shared" si="62"/>
        <v>0</v>
      </c>
      <c r="AV94" s="24">
        <f t="shared" si="63"/>
        <v>0</v>
      </c>
      <c r="BA94" s="2">
        <v>44630</v>
      </c>
      <c r="BB94" s="1">
        <v>250.75</v>
      </c>
      <c r="BC94" s="1">
        <v>1300.03</v>
      </c>
      <c r="BD94" s="8">
        <v>248.87</v>
      </c>
      <c r="BE94" s="8">
        <v>1280.53</v>
      </c>
      <c r="BF94" s="24">
        <f t="shared" si="66"/>
        <v>1529.4</v>
      </c>
      <c r="BG94" s="24">
        <f t="shared" si="67"/>
        <v>30.588000000000001</v>
      </c>
      <c r="BH94" s="1">
        <f t="shared" si="68"/>
        <v>1529.38</v>
      </c>
      <c r="BI94" s="13">
        <v>4.2300000000000004</v>
      </c>
      <c r="BJ94" s="24">
        <f t="shared" si="69"/>
        <v>361.55555555555554</v>
      </c>
      <c r="BL94" s="2">
        <v>44630</v>
      </c>
      <c r="BM94" s="24">
        <f t="shared" si="70"/>
        <v>1.8799999999999955</v>
      </c>
      <c r="BN94" s="24">
        <f t="shared" si="71"/>
        <v>19.5</v>
      </c>
      <c r="BO94" s="24">
        <f t="shared" si="73"/>
        <v>21.379999999999995</v>
      </c>
      <c r="BP94" s="10">
        <v>4.2300000000000004</v>
      </c>
      <c r="BQ94" s="8">
        <f t="shared" si="74"/>
        <v>5.0543735224586275</v>
      </c>
    </row>
    <row r="95" spans="1:69" x14ac:dyDescent="0.25">
      <c r="A95" s="2">
        <v>44519</v>
      </c>
      <c r="B95" s="21">
        <v>3035.55</v>
      </c>
      <c r="C95" s="21">
        <v>5.14</v>
      </c>
      <c r="D95" s="8">
        <v>3012.78</v>
      </c>
      <c r="E95" s="8">
        <v>4.7899482758620691</v>
      </c>
      <c r="F95" s="19">
        <f>D95+E95</f>
        <v>3017.5699482758623</v>
      </c>
      <c r="G95" s="19"/>
      <c r="H95" s="19">
        <f t="shared" si="50"/>
        <v>3017.5699482758623</v>
      </c>
      <c r="I95" s="1">
        <v>4.59</v>
      </c>
      <c r="J95" s="19">
        <f t="shared" si="65"/>
        <v>657.42264668319444</v>
      </c>
      <c r="K95" s="19">
        <f t="shared" si="51"/>
        <v>13.14845293366389</v>
      </c>
      <c r="L95" s="106"/>
      <c r="N95" s="2">
        <v>44519</v>
      </c>
      <c r="O95" s="21">
        <v>1559.27</v>
      </c>
      <c r="P95" s="5"/>
      <c r="Q95" s="8">
        <v>1547.58</v>
      </c>
      <c r="R95" s="8">
        <v>4.7899482758620691</v>
      </c>
      <c r="S95" s="19">
        <f t="shared" si="52"/>
        <v>1552.369948275862</v>
      </c>
      <c r="T95" s="19"/>
      <c r="U95" s="19">
        <f t="shared" si="53"/>
        <v>1552.369948275862</v>
      </c>
      <c r="V95" s="1">
        <v>4.59</v>
      </c>
      <c r="W95" s="19">
        <f t="shared" si="54"/>
        <v>338.20696040868455</v>
      </c>
      <c r="X95" s="19">
        <f t="shared" si="55"/>
        <v>6.7641392081736909</v>
      </c>
      <c r="Z95" s="2">
        <v>44519</v>
      </c>
      <c r="AA95" s="1">
        <v>244.21</v>
      </c>
      <c r="AB95" s="8">
        <v>169.82</v>
      </c>
      <c r="AC95" s="8">
        <v>242.37842500000002</v>
      </c>
      <c r="AD95" s="8">
        <v>167.27269999999999</v>
      </c>
      <c r="AE95" s="24">
        <f t="shared" si="56"/>
        <v>409.65112499999998</v>
      </c>
      <c r="AF95" s="24"/>
      <c r="AG95" s="24">
        <f t="shared" si="57"/>
        <v>409.65112499999998</v>
      </c>
      <c r="AH95" s="1">
        <v>4.59</v>
      </c>
      <c r="AI95" s="24">
        <f t="shared" si="58"/>
        <v>89.248611111111103</v>
      </c>
      <c r="AJ95" s="24">
        <f t="shared" si="59"/>
        <v>1.7849722222222222</v>
      </c>
      <c r="AL95" s="2">
        <v>44519</v>
      </c>
      <c r="AM95" s="1">
        <v>0</v>
      </c>
      <c r="AN95" s="1">
        <v>0</v>
      </c>
      <c r="AO95" s="1">
        <v>0</v>
      </c>
      <c r="AP95" s="1">
        <v>0</v>
      </c>
      <c r="AQ95" s="24">
        <f t="shared" si="60"/>
        <v>0</v>
      </c>
      <c r="AR95" s="24"/>
      <c r="AS95" s="24">
        <f t="shared" si="61"/>
        <v>0</v>
      </c>
      <c r="AT95" s="1">
        <v>4.59</v>
      </c>
      <c r="AU95" s="24">
        <f t="shared" si="62"/>
        <v>0</v>
      </c>
      <c r="AV95" s="24">
        <f t="shared" si="63"/>
        <v>0</v>
      </c>
      <c r="BA95" s="2">
        <v>44631</v>
      </c>
      <c r="BB95" s="1">
        <v>104.18</v>
      </c>
      <c r="BC95" s="1">
        <v>820.4</v>
      </c>
      <c r="BD95" s="8">
        <v>103.4</v>
      </c>
      <c r="BE95" s="8">
        <v>808.09</v>
      </c>
      <c r="BF95" s="24">
        <f t="shared" si="66"/>
        <v>911.49</v>
      </c>
      <c r="BG95" s="24">
        <f t="shared" si="67"/>
        <v>18.229800000000001</v>
      </c>
      <c r="BH95" s="1">
        <f t="shared" si="68"/>
        <v>911.47</v>
      </c>
      <c r="BI95" s="1">
        <v>4.34</v>
      </c>
      <c r="BJ95" s="24">
        <f t="shared" si="69"/>
        <v>210.01612903225808</v>
      </c>
      <c r="BL95" s="2">
        <v>44631</v>
      </c>
      <c r="BM95" s="24">
        <f t="shared" si="70"/>
        <v>0.78000000000000114</v>
      </c>
      <c r="BN95" s="24">
        <f t="shared" si="71"/>
        <v>12.309999999999945</v>
      </c>
      <c r="BO95" s="24">
        <f t="shared" si="73"/>
        <v>13.089999999999947</v>
      </c>
      <c r="BP95" s="1">
        <v>4.34</v>
      </c>
      <c r="BQ95" s="8">
        <f t="shared" si="74"/>
        <v>3.0161290322580525</v>
      </c>
    </row>
    <row r="96" spans="1:69" x14ac:dyDescent="0.25">
      <c r="A96" s="2">
        <v>44520</v>
      </c>
      <c r="B96" s="21">
        <v>5386.43</v>
      </c>
      <c r="C96" s="21">
        <v>15.8</v>
      </c>
      <c r="D96" s="8">
        <v>5346.03</v>
      </c>
      <c r="E96" s="8">
        <v>14.72</v>
      </c>
      <c r="F96" s="19">
        <f>D96+E96</f>
        <v>5360.75</v>
      </c>
      <c r="G96" s="19"/>
      <c r="H96" s="19">
        <f>F96</f>
        <v>5360.75</v>
      </c>
      <c r="I96" s="1">
        <v>4.54</v>
      </c>
      <c r="J96" s="19">
        <f>H96/I96</f>
        <v>1180.7819383259912</v>
      </c>
      <c r="K96" s="19">
        <f t="shared" si="51"/>
        <v>23.615638766519822</v>
      </c>
      <c r="L96" s="106"/>
      <c r="N96" s="2">
        <v>44520</v>
      </c>
      <c r="O96" s="21">
        <v>2346</v>
      </c>
      <c r="P96" s="21"/>
      <c r="Q96" s="8">
        <v>2328.4050000000002</v>
      </c>
      <c r="R96" s="8"/>
      <c r="S96" s="19">
        <f t="shared" si="52"/>
        <v>2328.4050000000002</v>
      </c>
      <c r="T96" s="19"/>
      <c r="U96" s="19">
        <f t="shared" si="53"/>
        <v>2328.4050000000002</v>
      </c>
      <c r="V96" s="1">
        <v>4.54</v>
      </c>
      <c r="W96" s="19">
        <f t="shared" si="54"/>
        <v>512.86453744493394</v>
      </c>
      <c r="X96" s="19">
        <f t="shared" si="55"/>
        <v>10.257290748898679</v>
      </c>
      <c r="Z96" s="2">
        <v>44520</v>
      </c>
      <c r="AA96" s="1">
        <v>244.23</v>
      </c>
      <c r="AB96" s="8">
        <v>198.17000000000002</v>
      </c>
      <c r="AC96" s="8">
        <v>242.39827500000001</v>
      </c>
      <c r="AD96" s="8">
        <v>195.19745</v>
      </c>
      <c r="AE96" s="24">
        <f t="shared" si="56"/>
        <v>437.59572500000002</v>
      </c>
      <c r="AF96" s="24"/>
      <c r="AG96" s="24">
        <f t="shared" si="57"/>
        <v>437.59572500000002</v>
      </c>
      <c r="AH96" s="1">
        <v>4.54</v>
      </c>
      <c r="AI96" s="24">
        <f t="shared" si="58"/>
        <v>96.386723568281937</v>
      </c>
      <c r="AJ96" s="24">
        <f t="shared" si="59"/>
        <v>1.9277344713656388</v>
      </c>
      <c r="AL96" s="2">
        <v>44520</v>
      </c>
      <c r="AM96" s="1">
        <v>0</v>
      </c>
      <c r="AN96" s="1">
        <v>0</v>
      </c>
      <c r="AO96" s="1">
        <v>0</v>
      </c>
      <c r="AP96" s="1"/>
      <c r="AQ96" s="24">
        <f t="shared" si="60"/>
        <v>0</v>
      </c>
      <c r="AR96" s="24"/>
      <c r="AS96" s="24">
        <f t="shared" si="61"/>
        <v>0</v>
      </c>
      <c r="AT96" s="1">
        <v>4.54</v>
      </c>
      <c r="AU96" s="24">
        <f t="shared" si="62"/>
        <v>0</v>
      </c>
      <c r="AV96" s="24">
        <f t="shared" si="63"/>
        <v>0</v>
      </c>
      <c r="BA96" s="2">
        <v>44632</v>
      </c>
      <c r="BB96" s="8">
        <v>906.26</v>
      </c>
      <c r="BC96" s="1">
        <v>2236.58</v>
      </c>
      <c r="BD96" s="8">
        <v>899.46</v>
      </c>
      <c r="BE96" s="1">
        <v>2203.0300000000002</v>
      </c>
      <c r="BF96" s="24">
        <f t="shared" si="66"/>
        <v>3102.4900000000002</v>
      </c>
      <c r="BG96" s="24">
        <f t="shared" si="67"/>
        <v>62.049800000000005</v>
      </c>
      <c r="BH96" s="1">
        <f t="shared" si="68"/>
        <v>3102.4700000000003</v>
      </c>
      <c r="BI96" s="1">
        <v>4.2300000000000004</v>
      </c>
      <c r="BJ96" s="24">
        <f t="shared" si="69"/>
        <v>733.44444444444446</v>
      </c>
      <c r="BL96" s="2">
        <v>44632</v>
      </c>
      <c r="BM96" s="24">
        <f t="shared" si="70"/>
        <v>6.7999999999999545</v>
      </c>
      <c r="BN96" s="24">
        <f t="shared" si="71"/>
        <v>33.549999999999727</v>
      </c>
      <c r="BO96" s="24">
        <f t="shared" si="73"/>
        <v>40.349999999999682</v>
      </c>
      <c r="BP96" s="1">
        <v>4.2300000000000004</v>
      </c>
      <c r="BQ96" s="8">
        <f t="shared" si="74"/>
        <v>9.5390070921985046</v>
      </c>
    </row>
    <row r="97" spans="1:69" x14ac:dyDescent="0.25">
      <c r="A97" s="2">
        <v>44521</v>
      </c>
      <c r="B97" s="21">
        <v>6950.23</v>
      </c>
      <c r="C97" s="21">
        <v>24.43</v>
      </c>
      <c r="D97" s="8">
        <v>6898.1</v>
      </c>
      <c r="E97" s="8">
        <v>22.766232758620689</v>
      </c>
      <c r="F97" s="19">
        <f>D97+E97</f>
        <v>6920.8662327586208</v>
      </c>
      <c r="G97" s="19"/>
      <c r="H97" s="19">
        <f t="shared" si="50"/>
        <v>6920.8662327586208</v>
      </c>
      <c r="I97" s="1">
        <v>4.54</v>
      </c>
      <c r="J97" s="19">
        <f t="shared" si="65"/>
        <v>1524.4198750569649</v>
      </c>
      <c r="K97" s="19">
        <f t="shared" si="51"/>
        <v>30.4883975011393</v>
      </c>
      <c r="L97" s="106"/>
      <c r="N97" s="2">
        <v>44521</v>
      </c>
      <c r="O97" s="21">
        <v>2017.37</v>
      </c>
      <c r="P97" s="5"/>
      <c r="Q97" s="8">
        <v>2002.24</v>
      </c>
      <c r="R97" s="1"/>
      <c r="S97" s="19">
        <f t="shared" si="52"/>
        <v>2002.24</v>
      </c>
      <c r="T97" s="19"/>
      <c r="U97" s="19">
        <f t="shared" si="53"/>
        <v>2002.24</v>
      </c>
      <c r="V97" s="1">
        <v>4.54</v>
      </c>
      <c r="W97" s="19">
        <f t="shared" si="54"/>
        <v>441.02202643171807</v>
      </c>
      <c r="X97" s="19">
        <f t="shared" si="55"/>
        <v>8.8204405286343626</v>
      </c>
      <c r="Z97" s="2">
        <v>44521</v>
      </c>
      <c r="AA97" s="1">
        <v>603.84</v>
      </c>
      <c r="AB97" s="1">
        <v>382.11</v>
      </c>
      <c r="AC97" s="8">
        <v>599.31119999999999</v>
      </c>
      <c r="AD97" s="8">
        <v>376.37835000000001</v>
      </c>
      <c r="AE97" s="24">
        <f t="shared" si="56"/>
        <v>975.68955000000005</v>
      </c>
      <c r="AF97" s="24"/>
      <c r="AG97" s="24">
        <f t="shared" si="57"/>
        <v>975.68955000000005</v>
      </c>
      <c r="AH97" s="1">
        <v>4.54</v>
      </c>
      <c r="AI97" s="24">
        <f t="shared" si="58"/>
        <v>214.90959251101322</v>
      </c>
      <c r="AJ97" s="24">
        <f t="shared" si="59"/>
        <v>4.2981918502202641</v>
      </c>
      <c r="AL97" s="2">
        <v>44521</v>
      </c>
      <c r="AM97" s="1">
        <v>0</v>
      </c>
      <c r="AN97" s="1">
        <v>0</v>
      </c>
      <c r="AO97" s="1">
        <v>0</v>
      </c>
      <c r="AP97" s="1">
        <v>0</v>
      </c>
      <c r="AQ97" s="24">
        <f t="shared" si="60"/>
        <v>0</v>
      </c>
      <c r="AR97" s="24"/>
      <c r="AS97" s="24">
        <f t="shared" si="61"/>
        <v>0</v>
      </c>
      <c r="AT97" s="1">
        <v>4.54</v>
      </c>
      <c r="AU97" s="24">
        <f t="shared" si="62"/>
        <v>0</v>
      </c>
      <c r="AV97" s="24">
        <f t="shared" si="63"/>
        <v>0</v>
      </c>
      <c r="BA97" s="2">
        <v>44633</v>
      </c>
      <c r="BB97" s="1">
        <v>736.62</v>
      </c>
      <c r="BC97" s="8">
        <v>790.94</v>
      </c>
      <c r="BD97" s="8">
        <v>731.1</v>
      </c>
      <c r="BE97" s="8">
        <v>779.08</v>
      </c>
      <c r="BF97" s="24">
        <f t="shared" si="66"/>
        <v>1510.18</v>
      </c>
      <c r="BG97" s="24">
        <f t="shared" si="67"/>
        <v>30.203600000000002</v>
      </c>
      <c r="BH97" s="1">
        <f t="shared" si="68"/>
        <v>1510.16</v>
      </c>
      <c r="BI97" s="1">
        <v>4.2300000000000004</v>
      </c>
      <c r="BJ97" s="24">
        <f t="shared" si="69"/>
        <v>357.01182033096927</v>
      </c>
      <c r="BL97" s="2">
        <v>44633</v>
      </c>
      <c r="BM97" s="24">
        <f t="shared" si="70"/>
        <v>5.5199999999999818</v>
      </c>
      <c r="BN97" s="24">
        <f t="shared" si="71"/>
        <v>11.860000000000014</v>
      </c>
      <c r="BO97" s="24">
        <f t="shared" si="73"/>
        <v>17.379999999999995</v>
      </c>
      <c r="BP97" s="1">
        <v>4.2300000000000004</v>
      </c>
      <c r="BQ97" s="8">
        <f t="shared" si="74"/>
        <v>4.1087470449172558</v>
      </c>
    </row>
    <row r="98" spans="1:69" x14ac:dyDescent="0.25">
      <c r="A98" s="2">
        <v>44522</v>
      </c>
      <c r="B98" s="21">
        <v>1410.89</v>
      </c>
      <c r="C98" s="20"/>
      <c r="D98" s="8">
        <v>1400.31</v>
      </c>
      <c r="E98" s="8"/>
      <c r="F98" s="19">
        <f t="shared" si="75"/>
        <v>1400.31</v>
      </c>
      <c r="G98" s="19"/>
      <c r="H98" s="19">
        <f t="shared" si="50"/>
        <v>1400.31</v>
      </c>
      <c r="I98" s="1">
        <v>4.54</v>
      </c>
      <c r="J98" s="19">
        <f t="shared" si="65"/>
        <v>308.4383259911894</v>
      </c>
      <c r="K98" s="19">
        <f t="shared" si="51"/>
        <v>6.1687665198237882</v>
      </c>
      <c r="L98" s="106"/>
      <c r="N98" s="2">
        <v>44522</v>
      </c>
      <c r="O98" s="21">
        <v>1384.33</v>
      </c>
      <c r="P98" s="21"/>
      <c r="Q98" s="8">
        <v>1373.95</v>
      </c>
      <c r="R98" s="8"/>
      <c r="S98" s="19">
        <f t="shared" si="52"/>
        <v>1373.95</v>
      </c>
      <c r="T98" s="19"/>
      <c r="U98" s="19">
        <f t="shared" si="53"/>
        <v>1373.95</v>
      </c>
      <c r="V98" s="1">
        <v>4.54</v>
      </c>
      <c r="W98" s="19">
        <f t="shared" si="54"/>
        <v>302.63215859030839</v>
      </c>
      <c r="X98" s="19">
        <f t="shared" si="55"/>
        <v>6.0526431718061682</v>
      </c>
      <c r="Z98" s="2">
        <v>44522</v>
      </c>
      <c r="AA98" s="1">
        <v>168.77</v>
      </c>
      <c r="AB98" s="8">
        <v>117.89000000000001</v>
      </c>
      <c r="AC98" s="8">
        <v>167.50422500000002</v>
      </c>
      <c r="AD98" s="8">
        <v>116.12165</v>
      </c>
      <c r="AE98" s="24">
        <f t="shared" si="56"/>
        <v>283.62587500000001</v>
      </c>
      <c r="AF98" s="24"/>
      <c r="AG98" s="24">
        <f t="shared" si="57"/>
        <v>283.62587500000001</v>
      </c>
      <c r="AH98" s="1">
        <v>4.54</v>
      </c>
      <c r="AI98" s="24">
        <f t="shared" si="58"/>
        <v>62.472659691629957</v>
      </c>
      <c r="AJ98" s="24">
        <f t="shared" si="59"/>
        <v>1.2494531938325992</v>
      </c>
      <c r="AL98" s="2">
        <v>44522</v>
      </c>
      <c r="AM98" s="1">
        <v>524.22</v>
      </c>
      <c r="AN98" s="1">
        <v>15.07</v>
      </c>
      <c r="AO98" s="8">
        <v>520.28835000000004</v>
      </c>
      <c r="AP98" s="8">
        <v>14.043681034482759</v>
      </c>
      <c r="AQ98" s="24">
        <f t="shared" si="60"/>
        <v>534.33203103448284</v>
      </c>
      <c r="AR98" s="24"/>
      <c r="AS98" s="24">
        <f t="shared" si="61"/>
        <v>534.33203103448284</v>
      </c>
      <c r="AT98" s="1">
        <v>4.54</v>
      </c>
      <c r="AU98" s="24">
        <f t="shared" si="62"/>
        <v>117.69427996354247</v>
      </c>
      <c r="AV98" s="24">
        <f t="shared" si="63"/>
        <v>2.3538855992708494</v>
      </c>
      <c r="BA98" s="2">
        <v>44634</v>
      </c>
      <c r="BB98" s="1">
        <v>424.6</v>
      </c>
      <c r="BC98" s="1">
        <v>1178.54</v>
      </c>
      <c r="BD98" s="8">
        <v>421.42</v>
      </c>
      <c r="BE98" s="8">
        <v>1160.8599999999999</v>
      </c>
      <c r="BF98" s="24">
        <f t="shared" si="66"/>
        <v>1582.28</v>
      </c>
      <c r="BG98" s="24">
        <f t="shared" si="67"/>
        <v>31.645600000000002</v>
      </c>
      <c r="BH98" s="1">
        <f t="shared" si="68"/>
        <v>1582.26</v>
      </c>
      <c r="BI98" s="1">
        <v>4.2300000000000004</v>
      </c>
      <c r="BJ98" s="24">
        <f t="shared" si="69"/>
        <v>374.05673758865242</v>
      </c>
      <c r="BL98" s="2">
        <v>44634</v>
      </c>
      <c r="BM98" s="24">
        <f t="shared" si="70"/>
        <v>3.1800000000000068</v>
      </c>
      <c r="BN98" s="24">
        <f t="shared" si="71"/>
        <v>17.680000000000064</v>
      </c>
      <c r="BO98" s="24">
        <f t="shared" si="73"/>
        <v>20.86000000000007</v>
      </c>
      <c r="BP98" s="1">
        <v>4.2300000000000004</v>
      </c>
      <c r="BQ98" s="8">
        <f t="shared" si="74"/>
        <v>4.9314420803782664</v>
      </c>
    </row>
    <row r="99" spans="1:69" x14ac:dyDescent="0.25">
      <c r="A99" s="2">
        <v>44523</v>
      </c>
      <c r="B99" s="21">
        <v>1950.24</v>
      </c>
      <c r="C99" s="22"/>
      <c r="D99" s="8">
        <v>1935.61</v>
      </c>
      <c r="E99" s="1"/>
      <c r="F99" s="19">
        <f t="shared" si="75"/>
        <v>1935.61</v>
      </c>
      <c r="G99" s="19"/>
      <c r="H99" s="19">
        <f t="shared" si="50"/>
        <v>1935.61</v>
      </c>
      <c r="I99" s="1">
        <v>4.54</v>
      </c>
      <c r="J99" s="19">
        <f t="shared" si="65"/>
        <v>426.34581497797353</v>
      </c>
      <c r="K99" s="19">
        <f t="shared" si="51"/>
        <v>8.5269162995594705</v>
      </c>
      <c r="L99" s="106"/>
      <c r="N99" s="2">
        <v>44523</v>
      </c>
      <c r="O99" s="21">
        <v>478.66</v>
      </c>
      <c r="P99" s="21"/>
      <c r="Q99" s="8">
        <v>475.07005000000004</v>
      </c>
      <c r="R99" s="8"/>
      <c r="S99" s="19">
        <f t="shared" si="52"/>
        <v>475.07005000000004</v>
      </c>
      <c r="T99" s="19"/>
      <c r="U99" s="19">
        <f t="shared" si="53"/>
        <v>475.07005000000004</v>
      </c>
      <c r="V99" s="1">
        <v>4.54</v>
      </c>
      <c r="W99" s="19">
        <f t="shared" si="54"/>
        <v>104.64098017621146</v>
      </c>
      <c r="X99" s="19">
        <f t="shared" si="55"/>
        <v>2.0928196035242292</v>
      </c>
      <c r="Z99" s="2">
        <v>44523</v>
      </c>
      <c r="AA99" s="1">
        <v>131.65</v>
      </c>
      <c r="AB99" s="1">
        <v>110.09</v>
      </c>
      <c r="AC99" s="8">
        <v>130.66262499999999</v>
      </c>
      <c r="AD99" s="8">
        <v>108.43865</v>
      </c>
      <c r="AE99" s="24">
        <f t="shared" si="56"/>
        <v>239.10127499999999</v>
      </c>
      <c r="AF99" s="24"/>
      <c r="AG99" s="24">
        <f t="shared" si="57"/>
        <v>239.10127499999999</v>
      </c>
      <c r="AH99" s="1">
        <v>4.54</v>
      </c>
      <c r="AI99" s="24">
        <f t="shared" si="58"/>
        <v>52.665479074889866</v>
      </c>
      <c r="AJ99" s="24">
        <f t="shared" si="59"/>
        <v>1.0533095814977973</v>
      </c>
      <c r="AL99" s="2">
        <v>44523</v>
      </c>
      <c r="AM99" s="8">
        <v>1027.3800000000001</v>
      </c>
      <c r="AN99" s="8">
        <v>10.84</v>
      </c>
      <c r="AO99" s="8">
        <v>1019.6746499999999</v>
      </c>
      <c r="AP99" s="8">
        <v>10.1</v>
      </c>
      <c r="AQ99" s="24">
        <f t="shared" si="60"/>
        <v>1029.7746499999998</v>
      </c>
      <c r="AR99" s="24"/>
      <c r="AS99" s="24">
        <f t="shared" si="61"/>
        <v>1029.7746499999998</v>
      </c>
      <c r="AT99" s="1">
        <v>4.54</v>
      </c>
      <c r="AU99" s="24">
        <f t="shared" si="62"/>
        <v>226.82261013215856</v>
      </c>
      <c r="AV99" s="24">
        <f t="shared" si="63"/>
        <v>4.5364522026431713</v>
      </c>
      <c r="BA99" s="2">
        <v>44635</v>
      </c>
      <c r="BB99" s="1">
        <v>435.91</v>
      </c>
      <c r="BC99" s="8">
        <v>615.15</v>
      </c>
      <c r="BD99" s="8">
        <v>432.64</v>
      </c>
      <c r="BE99" s="8">
        <v>605.91999999999996</v>
      </c>
      <c r="BF99" s="24">
        <f t="shared" si="66"/>
        <v>1038.56</v>
      </c>
      <c r="BG99" s="24">
        <f t="shared" si="67"/>
        <v>20.7712</v>
      </c>
      <c r="BH99" s="1">
        <f t="shared" si="68"/>
        <v>1038.54</v>
      </c>
      <c r="BI99" s="1">
        <v>4.2300000000000004</v>
      </c>
      <c r="BJ99" s="24">
        <f t="shared" si="69"/>
        <v>245.51773049645388</v>
      </c>
      <c r="BL99" s="2">
        <v>44635</v>
      </c>
      <c r="BM99" s="24">
        <f t="shared" si="70"/>
        <v>3.2700000000000387</v>
      </c>
      <c r="BN99" s="24">
        <f t="shared" si="71"/>
        <v>9.2300000000000182</v>
      </c>
      <c r="BO99" s="24">
        <f t="shared" si="73"/>
        <v>12.500000000000057</v>
      </c>
      <c r="BP99" s="1">
        <v>4.2300000000000004</v>
      </c>
      <c r="BQ99" s="8">
        <f t="shared" si="74"/>
        <v>2.9550827423167978</v>
      </c>
    </row>
    <row r="100" spans="1:69" x14ac:dyDescent="0.25">
      <c r="A100" s="2">
        <v>44524</v>
      </c>
      <c r="B100" s="21">
        <v>3140.28</v>
      </c>
      <c r="C100" s="22"/>
      <c r="D100" s="8">
        <v>3116.73</v>
      </c>
      <c r="E100" s="1"/>
      <c r="F100" s="19">
        <f t="shared" si="75"/>
        <v>3116.73</v>
      </c>
      <c r="G100" s="19"/>
      <c r="H100" s="19">
        <f t="shared" si="50"/>
        <v>3116.73</v>
      </c>
      <c r="I100" s="1">
        <v>4.54</v>
      </c>
      <c r="J100" s="19">
        <f t="shared" si="65"/>
        <v>686.50440528634363</v>
      </c>
      <c r="K100" s="19">
        <f t="shared" si="51"/>
        <v>13.730088105726873</v>
      </c>
      <c r="L100" s="106"/>
      <c r="N100" s="2">
        <v>44524</v>
      </c>
      <c r="O100" s="21">
        <v>1128.79</v>
      </c>
      <c r="P100" s="21"/>
      <c r="Q100" s="8">
        <v>1120.324075</v>
      </c>
      <c r="R100" s="8"/>
      <c r="S100" s="19">
        <f t="shared" si="52"/>
        <v>1120.324075</v>
      </c>
      <c r="T100" s="19"/>
      <c r="U100" s="19">
        <f t="shared" si="53"/>
        <v>1120.324075</v>
      </c>
      <c r="V100" s="1">
        <v>4.54</v>
      </c>
      <c r="W100" s="19">
        <f t="shared" si="54"/>
        <v>246.76741740088104</v>
      </c>
      <c r="X100" s="19">
        <f t="shared" si="55"/>
        <v>4.9353483480176212</v>
      </c>
      <c r="Z100" s="2">
        <v>44524</v>
      </c>
      <c r="AA100" s="1">
        <v>315.12</v>
      </c>
      <c r="AB100" s="1">
        <v>142.06</v>
      </c>
      <c r="AC100" s="8">
        <v>312.75660000000005</v>
      </c>
      <c r="AD100" s="8">
        <v>139.92910000000001</v>
      </c>
      <c r="AE100" s="24">
        <f t="shared" si="56"/>
        <v>452.68570000000005</v>
      </c>
      <c r="AF100" s="24"/>
      <c r="AG100" s="24">
        <f t="shared" si="57"/>
        <v>452.68570000000005</v>
      </c>
      <c r="AH100" s="1">
        <v>4.54</v>
      </c>
      <c r="AI100" s="24">
        <f t="shared" si="58"/>
        <v>99.710506607929531</v>
      </c>
      <c r="AJ100" s="24">
        <f t="shared" si="59"/>
        <v>1.9942101321585908</v>
      </c>
      <c r="AL100" s="2">
        <v>44524</v>
      </c>
      <c r="AM100" s="1"/>
      <c r="AN100" s="1">
        <v>92.77</v>
      </c>
      <c r="AO100" s="1"/>
      <c r="AP100" s="8">
        <v>86.452043103448261</v>
      </c>
      <c r="AQ100" s="24">
        <f t="shared" si="60"/>
        <v>86.452043103448261</v>
      </c>
      <c r="AR100" s="24"/>
      <c r="AS100" s="24">
        <f t="shared" si="61"/>
        <v>86.452043103448261</v>
      </c>
      <c r="AT100" s="1">
        <v>4.54</v>
      </c>
      <c r="AU100" s="24">
        <f t="shared" si="62"/>
        <v>19.042300243050278</v>
      </c>
      <c r="AV100" s="24">
        <f t="shared" si="63"/>
        <v>0.38084600486100556</v>
      </c>
      <c r="BA100" s="2">
        <v>44636</v>
      </c>
      <c r="BB100" s="8">
        <v>458.29</v>
      </c>
      <c r="BC100" s="1">
        <v>403.09</v>
      </c>
      <c r="BD100" s="8">
        <v>454.85</v>
      </c>
      <c r="BE100" s="8">
        <v>397.04</v>
      </c>
      <c r="BF100" s="24">
        <f t="shared" si="66"/>
        <v>851.8900000000001</v>
      </c>
      <c r="BG100" s="24">
        <f t="shared" si="67"/>
        <v>17.037800000000001</v>
      </c>
      <c r="BH100" s="1">
        <f t="shared" si="68"/>
        <v>851.87000000000012</v>
      </c>
      <c r="BI100" s="1">
        <v>4.28</v>
      </c>
      <c r="BJ100" s="24">
        <f t="shared" si="69"/>
        <v>199.03504672897199</v>
      </c>
      <c r="BL100" s="2">
        <v>44636</v>
      </c>
      <c r="BM100" s="24">
        <f t="shared" si="70"/>
        <v>3.4399999999999977</v>
      </c>
      <c r="BN100" s="24">
        <f t="shared" si="71"/>
        <v>6.0499999999999545</v>
      </c>
      <c r="BO100" s="24">
        <f t="shared" si="73"/>
        <v>9.4899999999999523</v>
      </c>
      <c r="BP100" s="1">
        <v>4.28</v>
      </c>
      <c r="BQ100" s="8">
        <f t="shared" si="74"/>
        <v>2.217289719626157</v>
      </c>
    </row>
    <row r="101" spans="1:69" x14ac:dyDescent="0.25">
      <c r="A101" s="2">
        <v>44525</v>
      </c>
      <c r="B101" s="21">
        <v>2630.4</v>
      </c>
      <c r="C101" s="21">
        <v>28.28</v>
      </c>
      <c r="D101" s="1">
        <v>2610.67</v>
      </c>
      <c r="E101" s="1">
        <v>26.35</v>
      </c>
      <c r="F101" s="19">
        <f t="shared" ref="F101:F106" si="76">D101+E101</f>
        <v>2637.02</v>
      </c>
      <c r="G101" s="19"/>
      <c r="H101" s="19">
        <f t="shared" si="50"/>
        <v>2637.02</v>
      </c>
      <c r="I101" s="1">
        <v>4.5599999999999996</v>
      </c>
      <c r="J101" s="19">
        <f t="shared" si="65"/>
        <v>578.29385964912285</v>
      </c>
      <c r="K101" s="19">
        <f t="shared" si="51"/>
        <v>11.565877192982457</v>
      </c>
      <c r="L101" s="106"/>
      <c r="N101" s="2">
        <v>44525</v>
      </c>
      <c r="O101" s="5">
        <v>1263.82</v>
      </c>
      <c r="P101" s="5"/>
      <c r="Q101" s="8">
        <v>1254.3399999999999</v>
      </c>
      <c r="R101" s="1"/>
      <c r="S101" s="19">
        <f t="shared" si="52"/>
        <v>1254.3399999999999</v>
      </c>
      <c r="T101" s="19"/>
      <c r="U101" s="19">
        <f t="shared" si="53"/>
        <v>1254.3399999999999</v>
      </c>
      <c r="V101" s="1">
        <v>4.5599999999999996</v>
      </c>
      <c r="W101" s="19">
        <f t="shared" si="54"/>
        <v>275.07456140350877</v>
      </c>
      <c r="X101" s="19">
        <f t="shared" si="55"/>
        <v>5.5014912280701758</v>
      </c>
      <c r="Z101" s="2">
        <v>44525</v>
      </c>
      <c r="AA101" s="1">
        <v>201.22</v>
      </c>
      <c r="AB101" s="1">
        <v>361.97</v>
      </c>
      <c r="AC101" s="8">
        <v>199.71084999999999</v>
      </c>
      <c r="AD101" s="8">
        <v>356.54044999999996</v>
      </c>
      <c r="AE101" s="24">
        <f t="shared" si="56"/>
        <v>556.2512999999999</v>
      </c>
      <c r="AF101" s="24"/>
      <c r="AG101" s="24">
        <f t="shared" si="57"/>
        <v>556.2512999999999</v>
      </c>
      <c r="AH101" s="1">
        <v>4.5599999999999996</v>
      </c>
      <c r="AI101" s="24">
        <f t="shared" si="58"/>
        <v>121.9849342105263</v>
      </c>
      <c r="AJ101" s="24">
        <f t="shared" si="59"/>
        <v>2.4396986842105259</v>
      </c>
      <c r="AL101" s="2">
        <v>44525</v>
      </c>
      <c r="AM101" s="1">
        <v>23.01</v>
      </c>
      <c r="AN101" s="1"/>
      <c r="AO101" s="8">
        <v>22.837425000000003</v>
      </c>
      <c r="AP101" s="1"/>
      <c r="AQ101" s="24">
        <f t="shared" si="60"/>
        <v>22.837425000000003</v>
      </c>
      <c r="AR101" s="24"/>
      <c r="AS101" s="24">
        <f t="shared" si="61"/>
        <v>22.837425000000003</v>
      </c>
      <c r="AT101" s="1">
        <v>4.5599999999999996</v>
      </c>
      <c r="AU101" s="24">
        <f t="shared" si="62"/>
        <v>5.0082072368421064</v>
      </c>
      <c r="AV101" s="24">
        <f t="shared" si="63"/>
        <v>0.10016414473684213</v>
      </c>
      <c r="BA101" s="2">
        <v>44637</v>
      </c>
      <c r="BB101" s="1">
        <v>195.72</v>
      </c>
      <c r="BC101" s="8">
        <v>435.66</v>
      </c>
      <c r="BD101" s="8">
        <v>194.25</v>
      </c>
      <c r="BE101" s="8">
        <v>429.13</v>
      </c>
      <c r="BF101" s="24">
        <f t="shared" si="66"/>
        <v>623.38</v>
      </c>
      <c r="BG101" s="24">
        <f t="shared" si="67"/>
        <v>12.467600000000001</v>
      </c>
      <c r="BH101" s="1">
        <f t="shared" si="68"/>
        <v>623.36</v>
      </c>
      <c r="BI101" s="1">
        <v>4.3</v>
      </c>
      <c r="BJ101" s="24">
        <f t="shared" si="69"/>
        <v>144.96744186046513</v>
      </c>
      <c r="BL101" s="2">
        <v>44637</v>
      </c>
      <c r="BM101" s="24">
        <f t="shared" si="70"/>
        <v>1.4699999999999989</v>
      </c>
      <c r="BN101" s="24">
        <f t="shared" si="71"/>
        <v>6.5300000000000296</v>
      </c>
      <c r="BO101" s="24">
        <f t="shared" si="73"/>
        <v>8.0000000000000284</v>
      </c>
      <c r="BP101" s="1">
        <v>4.3</v>
      </c>
      <c r="BQ101" s="8">
        <f t="shared" si="74"/>
        <v>1.8604651162790764</v>
      </c>
    </row>
    <row r="102" spans="1:69" x14ac:dyDescent="0.25">
      <c r="A102" s="2">
        <v>44526</v>
      </c>
      <c r="B102" s="21">
        <v>4183.59</v>
      </c>
      <c r="C102" s="21">
        <v>41.89</v>
      </c>
      <c r="D102" s="1">
        <v>4152.21</v>
      </c>
      <c r="E102" s="8">
        <v>39.037146551724142</v>
      </c>
      <c r="F102" s="19">
        <f t="shared" si="76"/>
        <v>4191.2471465517237</v>
      </c>
      <c r="G102" s="19"/>
      <c r="H102" s="19">
        <f t="shared" si="50"/>
        <v>4191.2471465517237</v>
      </c>
      <c r="I102" s="1">
        <v>4.58</v>
      </c>
      <c r="J102" s="19">
        <f t="shared" si="65"/>
        <v>915.11946431260344</v>
      </c>
      <c r="K102" s="19">
        <f t="shared" si="51"/>
        <v>18.302389286252069</v>
      </c>
      <c r="L102" s="106"/>
      <c r="N102" s="2">
        <v>44526</v>
      </c>
      <c r="O102" s="5">
        <v>1491.86</v>
      </c>
      <c r="P102" s="5"/>
      <c r="Q102" s="8">
        <v>1480.67</v>
      </c>
      <c r="R102" s="1"/>
      <c r="S102" s="19">
        <f t="shared" si="52"/>
        <v>1480.67</v>
      </c>
      <c r="T102" s="19"/>
      <c r="U102" s="19">
        <f t="shared" si="53"/>
        <v>1480.67</v>
      </c>
      <c r="V102" s="1">
        <v>4.58</v>
      </c>
      <c r="W102" s="19">
        <f t="shared" si="54"/>
        <v>323.29039301310047</v>
      </c>
      <c r="X102" s="19">
        <f t="shared" si="55"/>
        <v>6.4658078602620099</v>
      </c>
      <c r="Z102" s="2">
        <v>44526</v>
      </c>
      <c r="AA102" s="1">
        <v>366.92</v>
      </c>
      <c r="AB102" s="8">
        <v>499.9</v>
      </c>
      <c r="AC102" s="8">
        <v>364.16809999999998</v>
      </c>
      <c r="AD102" s="8">
        <v>492.40150000000006</v>
      </c>
      <c r="AE102" s="24">
        <f t="shared" si="56"/>
        <v>856.56960000000004</v>
      </c>
      <c r="AF102" s="24"/>
      <c r="AG102" s="24">
        <f t="shared" si="57"/>
        <v>856.56960000000004</v>
      </c>
      <c r="AH102" s="1">
        <v>4.58</v>
      </c>
      <c r="AI102" s="24">
        <f t="shared" si="58"/>
        <v>187.02393013100436</v>
      </c>
      <c r="AJ102" s="24">
        <f t="shared" si="59"/>
        <v>3.7404786026200871</v>
      </c>
      <c r="AL102" s="2">
        <v>44526</v>
      </c>
      <c r="AM102" s="8">
        <v>1028.75</v>
      </c>
      <c r="AN102" s="1"/>
      <c r="AO102" s="8">
        <v>1021.034375</v>
      </c>
      <c r="AP102" s="1"/>
      <c r="AQ102" s="24">
        <f t="shared" si="60"/>
        <v>1021.034375</v>
      </c>
      <c r="AR102" s="24"/>
      <c r="AS102" s="24">
        <f t="shared" si="61"/>
        <v>1021.034375</v>
      </c>
      <c r="AT102" s="1">
        <v>4.58</v>
      </c>
      <c r="AU102" s="24">
        <f t="shared" si="62"/>
        <v>222.93326965065501</v>
      </c>
      <c r="AV102" s="24">
        <f t="shared" si="63"/>
        <v>4.4586653930131002</v>
      </c>
      <c r="BA102" s="2">
        <v>44638</v>
      </c>
      <c r="BB102" s="1">
        <v>878.91</v>
      </c>
      <c r="BC102" s="1">
        <v>1885.02</v>
      </c>
      <c r="BD102" s="8">
        <v>872.32</v>
      </c>
      <c r="BE102" s="8">
        <v>1856.74</v>
      </c>
      <c r="BF102" s="24">
        <f t="shared" si="66"/>
        <v>2729.06</v>
      </c>
      <c r="BG102" s="24">
        <f t="shared" si="67"/>
        <v>54.581200000000003</v>
      </c>
      <c r="BH102" s="1">
        <f t="shared" si="68"/>
        <v>2729.04</v>
      </c>
      <c r="BI102" s="1">
        <v>4.28</v>
      </c>
      <c r="BJ102" s="24">
        <f t="shared" si="69"/>
        <v>637.62616822429902</v>
      </c>
      <c r="BL102" s="2">
        <v>44638</v>
      </c>
      <c r="BM102" s="24">
        <f t="shared" si="70"/>
        <v>6.5899999999999181</v>
      </c>
      <c r="BN102" s="24">
        <f t="shared" si="71"/>
        <v>28.279999999999973</v>
      </c>
      <c r="BO102" s="24">
        <f t="shared" si="73"/>
        <v>34.869999999999891</v>
      </c>
      <c r="BP102" s="1">
        <v>4.28</v>
      </c>
      <c r="BQ102" s="8">
        <f t="shared" si="74"/>
        <v>8.1471962616822164</v>
      </c>
    </row>
    <row r="103" spans="1:69" x14ac:dyDescent="0.25">
      <c r="A103" s="2">
        <v>44527</v>
      </c>
      <c r="B103" s="21">
        <v>4442.46</v>
      </c>
      <c r="C103" s="22"/>
      <c r="D103" s="1">
        <v>4409.1400000000003</v>
      </c>
      <c r="E103" s="1"/>
      <c r="F103" s="19">
        <f t="shared" si="76"/>
        <v>4409.1400000000003</v>
      </c>
      <c r="G103" s="19"/>
      <c r="H103" s="19">
        <f t="shared" si="50"/>
        <v>4409.1400000000003</v>
      </c>
      <c r="I103" s="1">
        <v>4.62</v>
      </c>
      <c r="J103" s="19">
        <f t="shared" si="65"/>
        <v>954.35930735930742</v>
      </c>
      <c r="K103" s="19">
        <f t="shared" si="51"/>
        <v>19.087186147186149</v>
      </c>
      <c r="L103" s="106"/>
      <c r="N103" s="2">
        <v>44527</v>
      </c>
      <c r="O103" s="5">
        <v>3205.46</v>
      </c>
      <c r="P103" s="5"/>
      <c r="Q103" s="8">
        <v>3181.42</v>
      </c>
      <c r="R103" s="1"/>
      <c r="S103" s="19">
        <f t="shared" si="52"/>
        <v>3181.42</v>
      </c>
      <c r="T103" s="19"/>
      <c r="U103" s="19">
        <f t="shared" si="53"/>
        <v>3181.42</v>
      </c>
      <c r="V103" s="1">
        <v>4.62</v>
      </c>
      <c r="W103" s="19">
        <f t="shared" si="54"/>
        <v>688.61904761904759</v>
      </c>
      <c r="X103" s="19">
        <f t="shared" si="55"/>
        <v>13.772380952380953</v>
      </c>
      <c r="Z103" s="2">
        <v>44527</v>
      </c>
      <c r="AA103" s="1">
        <v>423.73</v>
      </c>
      <c r="AB103" s="8">
        <v>496.98</v>
      </c>
      <c r="AC103" s="8">
        <v>420.5550025</v>
      </c>
      <c r="AD103" s="8">
        <v>489.52530000000007</v>
      </c>
      <c r="AE103" s="24">
        <f t="shared" si="56"/>
        <v>910.08030250000002</v>
      </c>
      <c r="AF103" s="24"/>
      <c r="AG103" s="24">
        <f t="shared" si="57"/>
        <v>910.08030250000002</v>
      </c>
      <c r="AH103" s="1">
        <v>4.62</v>
      </c>
      <c r="AI103" s="24">
        <f t="shared" si="58"/>
        <v>196.98707846320346</v>
      </c>
      <c r="AJ103" s="24">
        <f t="shared" si="59"/>
        <v>3.9397415692640694</v>
      </c>
      <c r="AL103" s="2">
        <v>44527</v>
      </c>
      <c r="AM103" s="8">
        <v>1505.23</v>
      </c>
      <c r="AN103" s="1"/>
      <c r="AO103" s="8">
        <v>1493.940775</v>
      </c>
      <c r="AP103" s="1"/>
      <c r="AQ103" s="24">
        <f t="shared" si="60"/>
        <v>1493.940775</v>
      </c>
      <c r="AR103" s="24"/>
      <c r="AS103" s="24">
        <f t="shared" si="61"/>
        <v>1493.940775</v>
      </c>
      <c r="AT103" s="1">
        <v>4.62</v>
      </c>
      <c r="AU103" s="24">
        <f t="shared" si="62"/>
        <v>323.36380411255413</v>
      </c>
      <c r="AV103" s="24">
        <f t="shared" si="63"/>
        <v>6.4672760822510824</v>
      </c>
      <c r="BA103" s="2">
        <v>44639</v>
      </c>
      <c r="BB103" s="1">
        <v>1400.42</v>
      </c>
      <c r="BC103" s="8">
        <v>1489.33</v>
      </c>
      <c r="BD103" s="8">
        <v>1389.92</v>
      </c>
      <c r="BE103" s="8">
        <v>1466.99</v>
      </c>
      <c r="BF103" s="24">
        <f t="shared" si="66"/>
        <v>2856.91</v>
      </c>
      <c r="BG103" s="24">
        <f t="shared" si="67"/>
        <v>57.138199999999998</v>
      </c>
      <c r="BH103" s="1">
        <f t="shared" si="68"/>
        <v>2856.89</v>
      </c>
      <c r="BI103" s="1">
        <v>4.3099999999999996</v>
      </c>
      <c r="BJ103" s="24">
        <f t="shared" si="69"/>
        <v>662.85150812064967</v>
      </c>
      <c r="BL103" s="2">
        <v>44639</v>
      </c>
      <c r="BM103" s="24">
        <f t="shared" si="70"/>
        <v>10.5</v>
      </c>
      <c r="BN103" s="24">
        <f t="shared" si="71"/>
        <v>22.339999999999918</v>
      </c>
      <c r="BO103" s="24">
        <f t="shared" si="73"/>
        <v>32.839999999999918</v>
      </c>
      <c r="BP103" s="1">
        <v>4.3099999999999996</v>
      </c>
      <c r="BQ103" s="8">
        <f t="shared" si="74"/>
        <v>7.6194895591647152</v>
      </c>
    </row>
    <row r="104" spans="1:69" x14ac:dyDescent="0.25">
      <c r="A104" s="2">
        <v>44528</v>
      </c>
      <c r="B104" s="5">
        <v>3356.94</v>
      </c>
      <c r="C104" s="21">
        <v>6.1</v>
      </c>
      <c r="D104" s="8">
        <v>3331.76</v>
      </c>
      <c r="E104" s="1">
        <v>5.68</v>
      </c>
      <c r="F104" s="19">
        <f t="shared" si="76"/>
        <v>3337.44</v>
      </c>
      <c r="G104" s="19"/>
      <c r="H104" s="19">
        <f t="shared" si="50"/>
        <v>3337.44</v>
      </c>
      <c r="I104" s="1">
        <v>4.62</v>
      </c>
      <c r="J104" s="19">
        <f t="shared" si="65"/>
        <v>722.38961038961043</v>
      </c>
      <c r="K104" s="19">
        <f t="shared" si="51"/>
        <v>14.447792207792208</v>
      </c>
      <c r="L104" s="106"/>
      <c r="N104" s="2">
        <v>44528</v>
      </c>
      <c r="O104" s="21">
        <v>2506.62</v>
      </c>
      <c r="P104" s="5">
        <v>15.19</v>
      </c>
      <c r="Q104" s="8">
        <v>2487.8200000000002</v>
      </c>
      <c r="R104" s="1">
        <v>14.16</v>
      </c>
      <c r="S104" s="19">
        <f t="shared" si="52"/>
        <v>2501.98</v>
      </c>
      <c r="T104" s="19"/>
      <c r="U104" s="19">
        <f t="shared" si="53"/>
        <v>2501.98</v>
      </c>
      <c r="V104" s="1">
        <v>4.62</v>
      </c>
      <c r="W104" s="19">
        <f t="shared" si="54"/>
        <v>541.55411255411252</v>
      </c>
      <c r="X104" s="19">
        <f t="shared" si="55"/>
        <v>10.83108225108225</v>
      </c>
      <c r="Z104" s="2">
        <v>44528</v>
      </c>
      <c r="AA104" s="1">
        <v>341.32</v>
      </c>
      <c r="AB104" s="1">
        <v>335.40999999999997</v>
      </c>
      <c r="AC104" s="8">
        <v>338.76009999999997</v>
      </c>
      <c r="AD104" s="8">
        <v>330.37885</v>
      </c>
      <c r="AE104" s="24">
        <f t="shared" si="56"/>
        <v>669.13895000000002</v>
      </c>
      <c r="AF104" s="24"/>
      <c r="AG104" s="24">
        <f t="shared" si="57"/>
        <v>669.13895000000002</v>
      </c>
      <c r="AH104" s="1">
        <v>4.62</v>
      </c>
      <c r="AI104" s="24">
        <f t="shared" si="58"/>
        <v>144.83527056277057</v>
      </c>
      <c r="AJ104" s="24">
        <f t="shared" si="59"/>
        <v>2.8967054112554114</v>
      </c>
      <c r="AL104" s="2">
        <v>44528</v>
      </c>
      <c r="AM104" s="8">
        <v>2447.08</v>
      </c>
      <c r="AN104" s="1"/>
      <c r="AO104" s="8">
        <v>2428.7269000000001</v>
      </c>
      <c r="AP104" s="1"/>
      <c r="AQ104" s="24">
        <f t="shared" si="60"/>
        <v>2428.7269000000001</v>
      </c>
      <c r="AR104" s="24"/>
      <c r="AS104" s="24">
        <f t="shared" si="61"/>
        <v>2428.7269000000001</v>
      </c>
      <c r="AT104" s="1">
        <v>4.62</v>
      </c>
      <c r="AU104" s="24">
        <f t="shared" si="62"/>
        <v>525.69846320346323</v>
      </c>
      <c r="AV104" s="24">
        <f t="shared" si="63"/>
        <v>10.513969264069265</v>
      </c>
      <c r="BA104" s="2">
        <v>44640</v>
      </c>
      <c r="BB104" s="1">
        <v>1044.8699999999999</v>
      </c>
      <c r="BC104" s="8">
        <v>971.73</v>
      </c>
      <c r="BD104" s="8">
        <v>1037.03</v>
      </c>
      <c r="BE104" s="8">
        <v>957.15</v>
      </c>
      <c r="BF104" s="24">
        <f t="shared" si="66"/>
        <v>1994.1799999999998</v>
      </c>
      <c r="BG104" s="24">
        <f t="shared" si="67"/>
        <v>39.883599999999994</v>
      </c>
      <c r="BH104" s="1">
        <f t="shared" si="68"/>
        <v>1994.1599999999999</v>
      </c>
      <c r="BI104" s="1">
        <v>4.3099999999999996</v>
      </c>
      <c r="BJ104" s="24">
        <f t="shared" si="69"/>
        <v>462.6821345707657</v>
      </c>
      <c r="BL104" s="2">
        <v>44640</v>
      </c>
      <c r="BM104" s="24">
        <f t="shared" si="70"/>
        <v>7.8399999999999181</v>
      </c>
      <c r="BN104" s="24">
        <f t="shared" si="71"/>
        <v>14.580000000000041</v>
      </c>
      <c r="BO104" s="24">
        <f t="shared" si="73"/>
        <v>22.419999999999959</v>
      </c>
      <c r="BP104" s="1">
        <v>4.3099999999999996</v>
      </c>
      <c r="BQ104" s="8">
        <f t="shared" si="74"/>
        <v>5.2018561484918706</v>
      </c>
    </row>
    <row r="105" spans="1:69" x14ac:dyDescent="0.25">
      <c r="A105" s="2">
        <v>44529</v>
      </c>
      <c r="B105" s="5">
        <v>2870.84</v>
      </c>
      <c r="C105" s="22"/>
      <c r="D105" s="1">
        <v>2849.31</v>
      </c>
      <c r="E105" s="1"/>
      <c r="F105" s="19">
        <f t="shared" si="76"/>
        <v>2849.31</v>
      </c>
      <c r="G105" s="19"/>
      <c r="H105" s="19">
        <f t="shared" si="50"/>
        <v>2849.31</v>
      </c>
      <c r="I105" s="1">
        <v>4.62</v>
      </c>
      <c r="J105" s="19">
        <f t="shared" si="65"/>
        <v>616.73376623376623</v>
      </c>
      <c r="K105" s="19">
        <f t="shared" si="51"/>
        <v>12.334675324675326</v>
      </c>
      <c r="L105" s="106"/>
      <c r="N105" s="2">
        <v>44529</v>
      </c>
      <c r="O105" s="5">
        <v>1736.45</v>
      </c>
      <c r="P105" s="5"/>
      <c r="Q105" s="1">
        <v>1723.43</v>
      </c>
      <c r="R105" s="1"/>
      <c r="S105" s="19">
        <f t="shared" si="52"/>
        <v>1723.43</v>
      </c>
      <c r="T105" s="19"/>
      <c r="U105" s="19">
        <f t="shared" si="53"/>
        <v>1723.43</v>
      </c>
      <c r="V105" s="1">
        <v>4.62</v>
      </c>
      <c r="W105" s="19">
        <f t="shared" si="54"/>
        <v>373.03679653679654</v>
      </c>
      <c r="X105" s="19">
        <f t="shared" si="55"/>
        <v>7.4607359307359307</v>
      </c>
      <c r="Z105" s="2">
        <v>44529</v>
      </c>
      <c r="AA105" s="1">
        <v>134.27000000000001</v>
      </c>
      <c r="AB105" s="1">
        <v>500.5</v>
      </c>
      <c r="AC105" s="8">
        <v>133.26297500000001</v>
      </c>
      <c r="AD105" s="8">
        <v>492.99249999999995</v>
      </c>
      <c r="AE105" s="24">
        <f t="shared" si="56"/>
        <v>626.25547499999993</v>
      </c>
      <c r="AF105" s="24"/>
      <c r="AG105" s="24">
        <f t="shared" si="57"/>
        <v>626.25547499999993</v>
      </c>
      <c r="AH105" s="1">
        <v>4.62</v>
      </c>
      <c r="AI105" s="24">
        <f t="shared" si="58"/>
        <v>135.55313311688309</v>
      </c>
      <c r="AJ105" s="24">
        <f t="shared" si="59"/>
        <v>2.7110626623376617</v>
      </c>
      <c r="AL105" s="2">
        <v>44529</v>
      </c>
      <c r="AM105" s="8">
        <v>33.28</v>
      </c>
      <c r="AN105" s="1">
        <v>12.61</v>
      </c>
      <c r="AO105" s="8">
        <v>33.0304</v>
      </c>
      <c r="AP105" s="8">
        <v>11.751215517241379</v>
      </c>
      <c r="AQ105" s="24">
        <f t="shared" si="60"/>
        <v>44.781615517241377</v>
      </c>
      <c r="AR105" s="24"/>
      <c r="AS105" s="24">
        <f t="shared" si="61"/>
        <v>44.781615517241377</v>
      </c>
      <c r="AT105" s="1">
        <v>4.62</v>
      </c>
      <c r="AU105" s="24">
        <f t="shared" si="62"/>
        <v>9.6929903716972667</v>
      </c>
      <c r="AV105" s="24">
        <f t="shared" si="63"/>
        <v>0.19385980743394535</v>
      </c>
      <c r="BA105" s="2">
        <v>44641</v>
      </c>
      <c r="BB105" s="1">
        <v>364.72</v>
      </c>
      <c r="BC105" s="1">
        <v>915.08</v>
      </c>
      <c r="BD105" s="8">
        <v>361.98</v>
      </c>
      <c r="BE105" s="8">
        <v>901.35</v>
      </c>
      <c r="BF105" s="24">
        <f t="shared" si="66"/>
        <v>1263.33</v>
      </c>
      <c r="BG105" s="24">
        <f t="shared" si="67"/>
        <v>25.2666</v>
      </c>
      <c r="BH105" s="1">
        <f t="shared" si="68"/>
        <v>1263.31</v>
      </c>
      <c r="BI105" s="1">
        <v>4.3099999999999996</v>
      </c>
      <c r="BJ105" s="24">
        <f t="shared" si="69"/>
        <v>293.11136890951275</v>
      </c>
      <c r="BL105" s="2">
        <v>44641</v>
      </c>
      <c r="BM105" s="24">
        <f t="shared" si="70"/>
        <v>2.7400000000000091</v>
      </c>
      <c r="BN105" s="24">
        <f t="shared" si="71"/>
        <v>13.730000000000018</v>
      </c>
      <c r="BO105" s="24">
        <f t="shared" si="73"/>
        <v>16.470000000000027</v>
      </c>
      <c r="BP105" s="1">
        <v>4.3099999999999996</v>
      </c>
      <c r="BQ105" s="8">
        <f t="shared" si="74"/>
        <v>3.8213457076566191</v>
      </c>
    </row>
    <row r="106" spans="1:69" x14ac:dyDescent="0.25">
      <c r="A106" s="2">
        <v>44530</v>
      </c>
      <c r="B106" s="1">
        <v>2498.81</v>
      </c>
      <c r="C106" s="2"/>
      <c r="D106" s="1">
        <v>2480.0700000000002</v>
      </c>
      <c r="E106" s="1"/>
      <c r="F106" s="19">
        <f t="shared" si="76"/>
        <v>2480.0700000000002</v>
      </c>
      <c r="G106" s="19"/>
      <c r="H106" s="19">
        <f>F106</f>
        <v>2480.0700000000002</v>
      </c>
      <c r="I106" s="1">
        <v>4.6100000000000003</v>
      </c>
      <c r="J106" s="19">
        <f>H106/I106</f>
        <v>537.97613882863345</v>
      </c>
      <c r="K106" s="19">
        <f t="shared" si="51"/>
        <v>10.75952277657267</v>
      </c>
      <c r="L106" s="106"/>
      <c r="N106" s="2">
        <v>44530</v>
      </c>
      <c r="O106" s="21">
        <v>1143.57</v>
      </c>
      <c r="P106" s="5"/>
      <c r="Q106" s="8">
        <v>1134.9932249999999</v>
      </c>
      <c r="R106" s="1"/>
      <c r="S106" s="19">
        <f>Q106+R106</f>
        <v>1134.9932249999999</v>
      </c>
      <c r="T106" s="19"/>
      <c r="U106" s="19">
        <f t="shared" si="53"/>
        <v>1134.9932249999999</v>
      </c>
      <c r="V106" s="1">
        <v>4.6100000000000003</v>
      </c>
      <c r="W106" s="19">
        <f t="shared" si="54"/>
        <v>246.20243492407806</v>
      </c>
      <c r="X106" s="19">
        <f t="shared" si="55"/>
        <v>4.9240486984815615</v>
      </c>
      <c r="Z106" s="2">
        <v>44530</v>
      </c>
      <c r="AA106" s="1">
        <v>318.61</v>
      </c>
      <c r="AB106" s="8">
        <v>651.26</v>
      </c>
      <c r="AC106" s="8">
        <v>316.22042499999998</v>
      </c>
      <c r="AD106" s="8">
        <v>641.49110000000007</v>
      </c>
      <c r="AE106" s="24">
        <f t="shared" si="56"/>
        <v>957.71152500000005</v>
      </c>
      <c r="AF106" s="24"/>
      <c r="AG106" s="24">
        <f t="shared" si="57"/>
        <v>957.71152500000005</v>
      </c>
      <c r="AH106" s="1">
        <v>4.6100000000000003</v>
      </c>
      <c r="AI106" s="24">
        <f t="shared" si="58"/>
        <v>207.74653470715836</v>
      </c>
      <c r="AJ106" s="24">
        <f t="shared" si="59"/>
        <v>4.1549306941431672</v>
      </c>
      <c r="AL106" s="2">
        <v>44530</v>
      </c>
      <c r="AM106" s="1">
        <v>0</v>
      </c>
      <c r="AN106" s="1">
        <v>0</v>
      </c>
      <c r="AO106" s="1">
        <v>0</v>
      </c>
      <c r="AP106" s="1">
        <v>0</v>
      </c>
      <c r="AQ106" s="24">
        <f t="shared" si="60"/>
        <v>0</v>
      </c>
      <c r="AR106" s="24"/>
      <c r="AS106" s="24">
        <f t="shared" si="61"/>
        <v>0</v>
      </c>
      <c r="AT106" s="1">
        <v>4.6100000000000003</v>
      </c>
      <c r="AU106" s="24">
        <f t="shared" si="62"/>
        <v>0</v>
      </c>
      <c r="AV106" s="24">
        <f t="shared" si="63"/>
        <v>0</v>
      </c>
      <c r="BA106" s="2">
        <v>44642</v>
      </c>
      <c r="BB106" s="1">
        <v>334.24</v>
      </c>
      <c r="BC106" s="8">
        <v>573.08000000000004</v>
      </c>
      <c r="BD106" s="8">
        <v>331.73</v>
      </c>
      <c r="BE106" s="8">
        <v>564.48</v>
      </c>
      <c r="BF106" s="24">
        <f t="shared" si="66"/>
        <v>896.21</v>
      </c>
      <c r="BG106" s="24">
        <f t="shared" si="67"/>
        <v>17.924200000000003</v>
      </c>
      <c r="BH106" s="1">
        <f t="shared" si="68"/>
        <v>896.19</v>
      </c>
      <c r="BI106" s="1">
        <v>4.3099999999999996</v>
      </c>
      <c r="BJ106" s="24">
        <f t="shared" si="69"/>
        <v>207.93271461716941</v>
      </c>
      <c r="BL106" s="2">
        <v>44642</v>
      </c>
      <c r="BM106" s="24">
        <f t="shared" si="70"/>
        <v>2.5099999999999909</v>
      </c>
      <c r="BN106" s="24">
        <f t="shared" si="71"/>
        <v>8.6000000000000227</v>
      </c>
      <c r="BO106" s="24">
        <f t="shared" si="73"/>
        <v>11.110000000000014</v>
      </c>
      <c r="BP106" s="1">
        <v>4.3099999999999996</v>
      </c>
      <c r="BQ106" s="8">
        <f t="shared" si="74"/>
        <v>2.5777262180974514</v>
      </c>
    </row>
    <row r="107" spans="1:69" x14ac:dyDescent="0.25">
      <c r="B107" s="42">
        <f>SUM(B77:B106)</f>
        <v>86631.499999999985</v>
      </c>
      <c r="C107" s="25">
        <f>SUM(C77:C106)</f>
        <v>307.90999999999997</v>
      </c>
      <c r="J107" s="27">
        <f>SUM(J77:J106)</f>
        <v>19105.609623857781</v>
      </c>
      <c r="K107" s="27">
        <f>SUM(K77:K106)</f>
        <v>382.11219247715553</v>
      </c>
      <c r="L107" s="27"/>
      <c r="O107" s="25">
        <f>SUM(O77:O106)</f>
        <v>43924.779999999992</v>
      </c>
      <c r="W107" s="132">
        <f>SUM(W77:W106)</f>
        <v>9663.7797171635448</v>
      </c>
      <c r="X107" s="70">
        <f>SUM(X77:X106)</f>
        <v>193.27559434327088</v>
      </c>
      <c r="AI107" s="37">
        <f>SUM(AI77:AI106)</f>
        <v>4331.6989311873231</v>
      </c>
      <c r="AJ107" s="37">
        <f>SUM(AJ77:AJ106)</f>
        <v>86.633978623746458</v>
      </c>
      <c r="AL107" s="2"/>
      <c r="AM107" s="1"/>
      <c r="AN107" s="1"/>
      <c r="AO107" s="1"/>
      <c r="AP107" s="1"/>
      <c r="AQ107" s="24">
        <f t="shared" si="60"/>
        <v>0</v>
      </c>
      <c r="AR107" s="1"/>
      <c r="AS107" s="24">
        <f t="shared" si="61"/>
        <v>0</v>
      </c>
      <c r="AT107" s="1"/>
      <c r="AU107" s="1"/>
      <c r="AV107" s="24">
        <f t="shared" si="63"/>
        <v>0</v>
      </c>
      <c r="BA107" s="2">
        <v>44643</v>
      </c>
      <c r="BB107" s="1">
        <v>241.22</v>
      </c>
      <c r="BC107" s="1">
        <v>586.20000000000005</v>
      </c>
      <c r="BD107" s="8">
        <v>239.41</v>
      </c>
      <c r="BE107" s="8">
        <v>577.41</v>
      </c>
      <c r="BF107" s="24">
        <f t="shared" si="66"/>
        <v>816.81999999999994</v>
      </c>
      <c r="BG107" s="24">
        <f t="shared" si="67"/>
        <v>16.336399999999998</v>
      </c>
      <c r="BH107" s="1">
        <f t="shared" si="68"/>
        <v>816.8</v>
      </c>
      <c r="BI107" s="1">
        <v>4.3099999999999996</v>
      </c>
      <c r="BJ107" s="24">
        <f t="shared" si="69"/>
        <v>189.51276102088167</v>
      </c>
      <c r="BL107" s="2">
        <v>44643</v>
      </c>
      <c r="BM107" s="24">
        <f t="shared" si="70"/>
        <v>1.8100000000000023</v>
      </c>
      <c r="BN107" s="24">
        <f t="shared" si="71"/>
        <v>8.7900000000000773</v>
      </c>
      <c r="BO107" s="24">
        <f t="shared" si="73"/>
        <v>10.60000000000008</v>
      </c>
      <c r="BP107" s="1">
        <v>4.3099999999999996</v>
      </c>
      <c r="BQ107" s="8">
        <f t="shared" si="74"/>
        <v>2.459396751740158</v>
      </c>
    </row>
    <row r="108" spans="1:69" x14ac:dyDescent="0.25">
      <c r="AU108" s="41">
        <f>SUM(AU77:AU107)</f>
        <v>4694.7783883383145</v>
      </c>
      <c r="AV108" s="37">
        <f>SUM(AV77:AV107)</f>
        <v>93.895567766766263</v>
      </c>
      <c r="BA108" s="2">
        <v>44644</v>
      </c>
      <c r="BB108" s="8">
        <v>307.27</v>
      </c>
      <c r="BC108" s="1">
        <v>388.57</v>
      </c>
      <c r="BD108" s="8">
        <v>304.97000000000003</v>
      </c>
      <c r="BE108" s="8">
        <v>382.74</v>
      </c>
      <c r="BF108" s="24">
        <f t="shared" si="66"/>
        <v>687.71</v>
      </c>
      <c r="BG108" s="24">
        <f t="shared" si="67"/>
        <v>13.754200000000001</v>
      </c>
      <c r="BH108" s="1">
        <f t="shared" si="68"/>
        <v>687.69</v>
      </c>
      <c r="BI108" s="1">
        <v>4.34</v>
      </c>
      <c r="BJ108" s="24">
        <f t="shared" si="69"/>
        <v>158.45391705069127</v>
      </c>
      <c r="BL108" s="2">
        <v>44644</v>
      </c>
      <c r="BM108" s="24">
        <f t="shared" si="70"/>
        <v>2.2999999999999545</v>
      </c>
      <c r="BN108" s="24">
        <f t="shared" si="71"/>
        <v>5.8299999999999841</v>
      </c>
      <c r="BO108" s="24">
        <f t="shared" si="73"/>
        <v>8.1299999999999386</v>
      </c>
      <c r="BP108" s="1">
        <v>4.34</v>
      </c>
      <c r="BQ108" s="8">
        <f t="shared" si="74"/>
        <v>1.8732718894009075</v>
      </c>
    </row>
    <row r="109" spans="1:69" x14ac:dyDescent="0.25">
      <c r="BA109" s="2">
        <v>44645</v>
      </c>
      <c r="BB109" s="1">
        <v>944.05</v>
      </c>
      <c r="BC109" s="1">
        <v>272.12</v>
      </c>
      <c r="BD109" s="8">
        <v>936.97</v>
      </c>
      <c r="BE109" s="8">
        <v>268.04000000000002</v>
      </c>
      <c r="BF109" s="24">
        <f t="shared" si="66"/>
        <v>1205.01</v>
      </c>
      <c r="BG109" s="24">
        <f t="shared" si="67"/>
        <v>24.100200000000001</v>
      </c>
      <c r="BH109" s="1">
        <f t="shared" si="68"/>
        <v>1204.99</v>
      </c>
      <c r="BI109" s="1">
        <v>4.3499999999999996</v>
      </c>
      <c r="BJ109" s="24">
        <f t="shared" si="69"/>
        <v>277.00919540229887</v>
      </c>
      <c r="BL109" s="2">
        <v>44645</v>
      </c>
      <c r="BM109" s="24">
        <f t="shared" si="70"/>
        <v>7.0799999999999272</v>
      </c>
      <c r="BN109" s="24">
        <f t="shared" si="71"/>
        <v>4.0799999999999841</v>
      </c>
      <c r="BO109" s="24">
        <f t="shared" si="73"/>
        <v>11.159999999999911</v>
      </c>
      <c r="BP109" s="1">
        <v>4.3499999999999996</v>
      </c>
      <c r="BQ109" s="8">
        <f t="shared" si="74"/>
        <v>2.5655172413792902</v>
      </c>
    </row>
    <row r="110" spans="1:69" x14ac:dyDescent="0.25">
      <c r="B110" s="42"/>
      <c r="C110" s="42"/>
      <c r="D110" s="42"/>
      <c r="BA110" s="2">
        <v>44646</v>
      </c>
      <c r="BB110" s="1">
        <v>1429.3</v>
      </c>
      <c r="BC110" s="8">
        <v>786.74</v>
      </c>
      <c r="BD110" s="8">
        <v>1418.58</v>
      </c>
      <c r="BE110" s="8">
        <v>774.94</v>
      </c>
      <c r="BF110" s="24">
        <f t="shared" si="66"/>
        <v>2193.52</v>
      </c>
      <c r="BG110" s="24">
        <f t="shared" si="67"/>
        <v>43.870400000000004</v>
      </c>
      <c r="BH110" s="1">
        <f t="shared" si="68"/>
        <v>2193.5</v>
      </c>
      <c r="BI110" s="1">
        <v>4.37</v>
      </c>
      <c r="BJ110" s="24">
        <f t="shared" si="69"/>
        <v>501.94508009153316</v>
      </c>
      <c r="BL110" s="2">
        <v>44646</v>
      </c>
      <c r="BM110" s="24">
        <f t="shared" si="70"/>
        <v>10.720000000000027</v>
      </c>
      <c r="BN110" s="24">
        <f t="shared" si="71"/>
        <v>11.799999999999955</v>
      </c>
      <c r="BO110" s="24">
        <f t="shared" si="73"/>
        <v>22.519999999999982</v>
      </c>
      <c r="BP110" s="1">
        <v>4.37</v>
      </c>
      <c r="BQ110" s="8">
        <f t="shared" si="74"/>
        <v>5.1533180778031991</v>
      </c>
    </row>
    <row r="111" spans="1:69" x14ac:dyDescent="0.25">
      <c r="D111" t="s">
        <v>28</v>
      </c>
      <c r="P111" t="s">
        <v>6</v>
      </c>
      <c r="AD111" t="s">
        <v>26</v>
      </c>
      <c r="AL111" t="s">
        <v>32</v>
      </c>
      <c r="AO111" t="s">
        <v>27</v>
      </c>
      <c r="BA111" s="2">
        <v>44647</v>
      </c>
      <c r="BB111" s="1">
        <v>1034.81</v>
      </c>
      <c r="BC111" s="8">
        <v>235.95</v>
      </c>
      <c r="BD111" s="8">
        <v>1027.05</v>
      </c>
      <c r="BE111" s="8">
        <v>232.41</v>
      </c>
      <c r="BF111" s="24">
        <f t="shared" si="66"/>
        <v>1259.46</v>
      </c>
      <c r="BG111" s="24">
        <f t="shared" si="67"/>
        <v>25.1892</v>
      </c>
      <c r="BH111" s="1">
        <f t="shared" si="68"/>
        <v>1259.44</v>
      </c>
      <c r="BI111" s="1">
        <v>4.37</v>
      </c>
      <c r="BJ111" s="24">
        <f t="shared" si="69"/>
        <v>288.2013729977117</v>
      </c>
      <c r="BL111" s="2">
        <v>44647</v>
      </c>
      <c r="BM111" s="24">
        <f t="shared" si="70"/>
        <v>7.7599999999999909</v>
      </c>
      <c r="BN111" s="24">
        <f t="shared" si="71"/>
        <v>3.539999999999992</v>
      </c>
      <c r="BO111" s="24">
        <f t="shared" si="73"/>
        <v>11.299999999999983</v>
      </c>
      <c r="BP111" s="1">
        <v>4.37</v>
      </c>
      <c r="BQ111" s="8">
        <f t="shared" si="74"/>
        <v>2.5858123569794009</v>
      </c>
    </row>
    <row r="112" spans="1:69" x14ac:dyDescent="0.25">
      <c r="BA112" s="2">
        <v>44648</v>
      </c>
      <c r="BB112" s="1">
        <v>326.25</v>
      </c>
      <c r="BC112" s="1">
        <v>213.07</v>
      </c>
      <c r="BD112" s="8">
        <v>323.8</v>
      </c>
      <c r="BE112" s="8">
        <v>209.87</v>
      </c>
      <c r="BF112" s="24">
        <f t="shared" si="66"/>
        <v>533.67000000000007</v>
      </c>
      <c r="BG112" s="24">
        <f t="shared" si="67"/>
        <v>10.673400000000001</v>
      </c>
      <c r="BH112" s="1">
        <f t="shared" si="68"/>
        <v>533.65000000000009</v>
      </c>
      <c r="BI112" s="1">
        <v>4.37</v>
      </c>
      <c r="BJ112" s="24">
        <f t="shared" si="69"/>
        <v>122.11670480549201</v>
      </c>
      <c r="BL112" s="2">
        <v>44648</v>
      </c>
      <c r="BM112" s="24">
        <f t="shared" si="70"/>
        <v>2.4499999999999886</v>
      </c>
      <c r="BN112" s="24">
        <f t="shared" si="71"/>
        <v>3.1999999999999886</v>
      </c>
      <c r="BO112" s="24">
        <f t="shared" si="73"/>
        <v>5.6499999999999773</v>
      </c>
      <c r="BP112" s="1">
        <v>4.37</v>
      </c>
      <c r="BQ112" s="8">
        <f t="shared" si="74"/>
        <v>1.2929061784896974</v>
      </c>
    </row>
    <row r="113" spans="1:69" ht="30" x14ac:dyDescent="0.25">
      <c r="A113" s="3" t="s">
        <v>0</v>
      </c>
      <c r="B113" s="7" t="s">
        <v>12</v>
      </c>
      <c r="C113" s="7" t="s">
        <v>11</v>
      </c>
      <c r="D113" s="11" t="s">
        <v>13</v>
      </c>
      <c r="E113" s="7" t="s">
        <v>14</v>
      </c>
      <c r="F113" s="5" t="s">
        <v>1</v>
      </c>
      <c r="G113" s="6"/>
      <c r="H113" s="7" t="s">
        <v>2</v>
      </c>
      <c r="I113" s="7" t="s">
        <v>4</v>
      </c>
      <c r="J113" s="3" t="s">
        <v>3</v>
      </c>
      <c r="K113" s="3" t="s">
        <v>81</v>
      </c>
      <c r="L113" s="103"/>
      <c r="N113" s="3" t="s">
        <v>0</v>
      </c>
      <c r="O113" s="4" t="s">
        <v>19</v>
      </c>
      <c r="P113" s="3" t="s">
        <v>20</v>
      </c>
      <c r="Q113" s="4" t="s">
        <v>22</v>
      </c>
      <c r="R113" s="3" t="s">
        <v>25</v>
      </c>
      <c r="S113" s="5" t="s">
        <v>1</v>
      </c>
      <c r="T113" s="6"/>
      <c r="U113" s="7" t="s">
        <v>2</v>
      </c>
      <c r="V113" s="7" t="s">
        <v>4</v>
      </c>
      <c r="W113" s="3" t="s">
        <v>3</v>
      </c>
      <c r="X113" s="3" t="s">
        <v>67</v>
      </c>
      <c r="Z113" s="5" t="s">
        <v>0</v>
      </c>
      <c r="AA113" s="5" t="s">
        <v>15</v>
      </c>
      <c r="AB113" s="5" t="s">
        <v>16</v>
      </c>
      <c r="AC113" s="7" t="s">
        <v>17</v>
      </c>
      <c r="AD113" s="7" t="s">
        <v>18</v>
      </c>
      <c r="AE113" s="5" t="s">
        <v>1</v>
      </c>
      <c r="AF113" s="3"/>
      <c r="AG113" s="7" t="s">
        <v>2</v>
      </c>
      <c r="AH113" s="5" t="s">
        <v>4</v>
      </c>
      <c r="AI113" s="5" t="s">
        <v>3</v>
      </c>
      <c r="AJ113" s="3" t="s">
        <v>67</v>
      </c>
      <c r="AL113" s="5" t="s">
        <v>0</v>
      </c>
      <c r="AM113" s="3" t="s">
        <v>23</v>
      </c>
      <c r="AN113" s="5" t="s">
        <v>20</v>
      </c>
      <c r="AO113" s="3" t="s">
        <v>24</v>
      </c>
      <c r="AP113" s="5" t="s">
        <v>25</v>
      </c>
      <c r="AQ113" s="5" t="s">
        <v>1</v>
      </c>
      <c r="AR113" s="6"/>
      <c r="AS113" s="5" t="s">
        <v>2</v>
      </c>
      <c r="AT113" s="5" t="s">
        <v>4</v>
      </c>
      <c r="AU113" s="5" t="s">
        <v>3</v>
      </c>
      <c r="AV113" s="3" t="s">
        <v>67</v>
      </c>
      <c r="BA113" s="2">
        <v>44649</v>
      </c>
      <c r="BB113" s="1">
        <v>801.54</v>
      </c>
      <c r="BC113" s="1">
        <v>318.93</v>
      </c>
      <c r="BD113" s="8">
        <v>795.53</v>
      </c>
      <c r="BE113" s="8">
        <v>314.14999999999998</v>
      </c>
      <c r="BF113" s="24">
        <f t="shared" si="66"/>
        <v>1109.6799999999998</v>
      </c>
      <c r="BG113" s="24">
        <f t="shared" si="67"/>
        <v>22.193599999999996</v>
      </c>
      <c r="BH113" s="1">
        <f t="shared" si="68"/>
        <v>1109.6599999999999</v>
      </c>
      <c r="BI113" s="1">
        <v>4.37</v>
      </c>
      <c r="BJ113" s="24">
        <f t="shared" si="69"/>
        <v>253.92677345537754</v>
      </c>
      <c r="BL113" s="2">
        <v>44649</v>
      </c>
      <c r="BM113" s="24">
        <f t="shared" si="70"/>
        <v>6.0099999999999909</v>
      </c>
      <c r="BN113" s="24">
        <f t="shared" si="71"/>
        <v>4.7800000000000296</v>
      </c>
      <c r="BO113" s="24">
        <f t="shared" si="73"/>
        <v>10.79000000000002</v>
      </c>
      <c r="BP113" s="1">
        <v>4.37</v>
      </c>
      <c r="BQ113" s="8">
        <f t="shared" si="74"/>
        <v>2.469107551487419</v>
      </c>
    </row>
    <row r="114" spans="1:69" x14ac:dyDescent="0.25">
      <c r="A114" s="2">
        <v>44531</v>
      </c>
      <c r="B114" s="10">
        <v>2390.2800000000002</v>
      </c>
      <c r="C114" s="15">
        <v>6.78</v>
      </c>
      <c r="D114" s="13">
        <v>2372.35</v>
      </c>
      <c r="E114" s="10">
        <v>6.32</v>
      </c>
      <c r="F114" s="19">
        <f>D114+E114</f>
        <v>2378.67</v>
      </c>
      <c r="G114" s="19"/>
      <c r="H114" s="19">
        <f>F114</f>
        <v>2378.67</v>
      </c>
      <c r="I114" s="10">
        <v>4.62</v>
      </c>
      <c r="J114" s="19">
        <f>H114/I114</f>
        <v>514.86363636363637</v>
      </c>
      <c r="K114" s="19">
        <f>J114*2%</f>
        <v>10.297272727272727</v>
      </c>
      <c r="L114" s="106"/>
      <c r="N114" s="2">
        <v>44531</v>
      </c>
      <c r="O114" s="13">
        <v>2178.6</v>
      </c>
      <c r="P114" s="10"/>
      <c r="Q114" s="13">
        <v>2162.2600000000002</v>
      </c>
      <c r="R114" s="10"/>
      <c r="S114" s="19">
        <f>Q114+R114</f>
        <v>2162.2600000000002</v>
      </c>
      <c r="T114" s="19"/>
      <c r="U114" s="19">
        <f>S114</f>
        <v>2162.2600000000002</v>
      </c>
      <c r="V114" s="10">
        <v>4.62</v>
      </c>
      <c r="W114" s="19">
        <f>U114/V114</f>
        <v>468.02164502164504</v>
      </c>
      <c r="X114" s="19">
        <f>W114*2%</f>
        <v>9.360432900432901</v>
      </c>
      <c r="Z114" s="2">
        <v>44531</v>
      </c>
      <c r="AA114" s="1">
        <v>307.95</v>
      </c>
      <c r="AB114" s="1">
        <v>381.6</v>
      </c>
      <c r="AC114" s="8">
        <v>305.64</v>
      </c>
      <c r="AD114" s="8">
        <v>375.94</v>
      </c>
      <c r="AE114" s="24">
        <f>AC114+AD114</f>
        <v>681.57999999999993</v>
      </c>
      <c r="AF114" s="24"/>
      <c r="AG114" s="24">
        <f>AE114</f>
        <v>681.57999999999993</v>
      </c>
      <c r="AH114" s="1">
        <v>4.62</v>
      </c>
      <c r="AI114" s="24">
        <f>AG114/AH114</f>
        <v>147.5281385281385</v>
      </c>
      <c r="AJ114" s="24">
        <f>AI114*2%</f>
        <v>2.9505627705627702</v>
      </c>
      <c r="AL114" s="2">
        <v>44531</v>
      </c>
      <c r="AM114" s="1"/>
      <c r="AN114" s="1">
        <v>25.45</v>
      </c>
      <c r="AO114" s="8"/>
      <c r="AP114" s="8">
        <v>23.72</v>
      </c>
      <c r="AQ114" s="24">
        <f>AO114+AP114</f>
        <v>23.72</v>
      </c>
      <c r="AR114" s="24"/>
      <c r="AS114" s="24">
        <f>AQ114</f>
        <v>23.72</v>
      </c>
      <c r="AT114" s="1">
        <v>4.62</v>
      </c>
      <c r="AU114" s="24">
        <f>AS114/AT114</f>
        <v>5.1341991341991342</v>
      </c>
      <c r="AV114" s="24">
        <f>AU114*2%</f>
        <v>0.10268398268398268</v>
      </c>
      <c r="BA114" s="2">
        <v>44650</v>
      </c>
      <c r="BB114" s="8">
        <v>1042.5</v>
      </c>
      <c r="BC114" s="8">
        <v>67.48</v>
      </c>
      <c r="BD114" s="8">
        <v>1034.68</v>
      </c>
      <c r="BE114" s="8">
        <v>66.47</v>
      </c>
      <c r="BF114" s="24">
        <f t="shared" si="66"/>
        <v>1101.1500000000001</v>
      </c>
      <c r="BG114" s="24">
        <f t="shared" si="67"/>
        <v>22.023000000000003</v>
      </c>
      <c r="BH114" s="1">
        <f t="shared" si="68"/>
        <v>1101.1300000000001</v>
      </c>
      <c r="BI114" s="1">
        <v>4.38</v>
      </c>
      <c r="BJ114" s="24">
        <f t="shared" si="69"/>
        <v>251.39954337899547</v>
      </c>
      <c r="BL114" s="2">
        <v>44650</v>
      </c>
      <c r="BM114" s="24">
        <f t="shared" si="70"/>
        <v>7.8199999999999363</v>
      </c>
      <c r="BN114" s="24">
        <f t="shared" si="71"/>
        <v>1.0100000000000051</v>
      </c>
      <c r="BO114" s="24">
        <f t="shared" si="73"/>
        <v>8.8299999999999415</v>
      </c>
      <c r="BP114" s="1">
        <v>4.38</v>
      </c>
      <c r="BQ114" s="8">
        <f t="shared" si="74"/>
        <v>2.0159817351598042</v>
      </c>
    </row>
    <row r="115" spans="1:69" x14ac:dyDescent="0.25">
      <c r="A115" s="2">
        <v>44532</v>
      </c>
      <c r="B115" s="13">
        <v>3734.6</v>
      </c>
      <c r="C115" s="13">
        <v>39.06</v>
      </c>
      <c r="D115" s="13">
        <v>3706.59</v>
      </c>
      <c r="E115" s="13">
        <v>36.4</v>
      </c>
      <c r="F115" s="19">
        <f t="shared" ref="F115:F144" si="77">D115+E115</f>
        <v>3742.9900000000002</v>
      </c>
      <c r="G115" s="19"/>
      <c r="H115" s="19">
        <f t="shared" ref="H115:H144" si="78">F115</f>
        <v>3742.9900000000002</v>
      </c>
      <c r="I115" s="10">
        <v>4.63</v>
      </c>
      <c r="J115" s="19">
        <f>H115/I115</f>
        <v>808.42116630669557</v>
      </c>
      <c r="K115" s="19">
        <f t="shared" ref="K115:K144" si="79">J115*2%</f>
        <v>16.168423326133912</v>
      </c>
      <c r="L115" s="106"/>
      <c r="N115" s="2">
        <v>44532</v>
      </c>
      <c r="O115" s="13">
        <v>797.67</v>
      </c>
      <c r="P115" s="10"/>
      <c r="Q115" s="10">
        <v>791.69</v>
      </c>
      <c r="R115" s="10"/>
      <c r="S115" s="19">
        <f t="shared" ref="S115:S142" si="80">Q115+R115</f>
        <v>791.69</v>
      </c>
      <c r="T115" s="19"/>
      <c r="U115" s="19">
        <f t="shared" ref="U115:U143" si="81">S115</f>
        <v>791.69</v>
      </c>
      <c r="V115" s="10">
        <v>4.63</v>
      </c>
      <c r="W115" s="19">
        <f t="shared" ref="W115:W143" si="82">U115/V115</f>
        <v>170.99136069114473</v>
      </c>
      <c r="X115" s="19">
        <f t="shared" ref="X115:X144" si="83">W115*2%</f>
        <v>3.4198272138228947</v>
      </c>
      <c r="Z115" s="2">
        <v>44532</v>
      </c>
      <c r="AA115" s="1">
        <v>319.56</v>
      </c>
      <c r="AB115" s="8">
        <v>283.58000000000004</v>
      </c>
      <c r="AC115" s="8">
        <v>317.16329999999999</v>
      </c>
      <c r="AD115" s="8">
        <v>279.32629999999995</v>
      </c>
      <c r="AE115" s="24">
        <f t="shared" ref="AE115:AE144" si="84">AC115+AD115</f>
        <v>596.48959999999988</v>
      </c>
      <c r="AF115" s="24"/>
      <c r="AG115" s="24">
        <f t="shared" ref="AG115:AG144" si="85">AE115</f>
        <v>596.48959999999988</v>
      </c>
      <c r="AH115" s="1">
        <v>4.63</v>
      </c>
      <c r="AI115" s="24">
        <f t="shared" ref="AI115:AI144" si="86">AG115/AH115</f>
        <v>128.83144708423325</v>
      </c>
      <c r="AJ115" s="24">
        <f t="shared" ref="AJ115:AJ144" si="87">AI115*2%</f>
        <v>2.5766289416846648</v>
      </c>
      <c r="AL115" s="2">
        <v>44532</v>
      </c>
      <c r="AM115" s="1">
        <v>23.67</v>
      </c>
      <c r="AN115" s="1"/>
      <c r="AO115" s="8">
        <v>23.492475000000002</v>
      </c>
      <c r="AP115" s="1"/>
      <c r="AQ115" s="24">
        <f t="shared" ref="AQ115:AQ144" si="88">AO115+AP115</f>
        <v>23.492475000000002</v>
      </c>
      <c r="AR115" s="24"/>
      <c r="AS115" s="24">
        <f t="shared" ref="AS115:AS144" si="89">AQ115</f>
        <v>23.492475000000002</v>
      </c>
      <c r="AT115" s="1">
        <v>4.63</v>
      </c>
      <c r="AU115" s="24">
        <f t="shared" ref="AU115:AU144" si="90">AS115/AT115</f>
        <v>5.0739686825054005</v>
      </c>
      <c r="AV115" s="24">
        <f t="shared" ref="AV115:AV144" si="91">AU115*2%</f>
        <v>0.10147937365010801</v>
      </c>
      <c r="BA115" s="2">
        <v>44651</v>
      </c>
      <c r="BB115" s="8">
        <v>2044.57</v>
      </c>
      <c r="BC115" s="1">
        <v>68.8</v>
      </c>
      <c r="BD115" s="1">
        <v>2029.24</v>
      </c>
      <c r="BE115" s="1">
        <v>67.77</v>
      </c>
      <c r="BF115" s="1">
        <f t="shared" si="66"/>
        <v>2097.0100000000002</v>
      </c>
      <c r="BG115" s="1">
        <f t="shared" si="67"/>
        <v>41.940200000000004</v>
      </c>
      <c r="BH115" s="1">
        <f t="shared" si="68"/>
        <v>2096.9900000000002</v>
      </c>
      <c r="BI115" s="1">
        <v>4.38</v>
      </c>
      <c r="BJ115" s="24">
        <f t="shared" si="69"/>
        <v>478.76484018264847</v>
      </c>
      <c r="BL115" s="2">
        <v>44651</v>
      </c>
      <c r="BM115" s="24">
        <f>BB115-BD115</f>
        <v>15.329999999999927</v>
      </c>
      <c r="BN115" s="24">
        <f t="shared" si="71"/>
        <v>1.0300000000000011</v>
      </c>
      <c r="BO115" s="24">
        <f t="shared" si="73"/>
        <v>16.359999999999928</v>
      </c>
      <c r="BP115" s="1">
        <v>4.38</v>
      </c>
      <c r="BQ115" s="8">
        <f t="shared" si="74"/>
        <v>3.7351598173515819</v>
      </c>
    </row>
    <row r="116" spans="1:69" x14ac:dyDescent="0.25">
      <c r="A116" s="2">
        <v>44533</v>
      </c>
      <c r="B116" s="10">
        <v>3044.61</v>
      </c>
      <c r="C116" s="14"/>
      <c r="D116" s="13">
        <v>3021.78</v>
      </c>
      <c r="E116" s="10"/>
      <c r="F116" s="19">
        <f t="shared" si="77"/>
        <v>3021.78</v>
      </c>
      <c r="G116" s="19"/>
      <c r="H116" s="19">
        <f t="shared" si="78"/>
        <v>3021.78</v>
      </c>
      <c r="I116" s="10">
        <v>4.6500000000000004</v>
      </c>
      <c r="J116" s="19">
        <f t="shared" ref="J116:J144" si="92">H116/I116</f>
        <v>649.84516129032261</v>
      </c>
      <c r="K116" s="19">
        <f t="shared" si="79"/>
        <v>12.996903225806452</v>
      </c>
      <c r="L116" s="106"/>
      <c r="N116" s="2">
        <v>44533</v>
      </c>
      <c r="O116" s="10">
        <v>1242.01</v>
      </c>
      <c r="P116" s="10"/>
      <c r="Q116" s="13">
        <v>1232.69</v>
      </c>
      <c r="R116" s="13"/>
      <c r="S116" s="19">
        <f t="shared" si="80"/>
        <v>1232.69</v>
      </c>
      <c r="T116" s="19"/>
      <c r="U116" s="19">
        <f t="shared" si="81"/>
        <v>1232.69</v>
      </c>
      <c r="V116" s="10">
        <v>4.6500000000000004</v>
      </c>
      <c r="W116" s="19">
        <f t="shared" si="82"/>
        <v>265.09462365591395</v>
      </c>
      <c r="X116" s="19">
        <f t="shared" si="83"/>
        <v>5.3018924731182793</v>
      </c>
      <c r="Z116" s="2">
        <v>44533</v>
      </c>
      <c r="AA116" s="1">
        <v>275.43</v>
      </c>
      <c r="AB116" s="1">
        <v>269.72000000000003</v>
      </c>
      <c r="AC116" s="8">
        <v>273.36427500000002</v>
      </c>
      <c r="AD116" s="8">
        <v>265.67420000000004</v>
      </c>
      <c r="AE116" s="24">
        <f t="shared" si="84"/>
        <v>539.03847500000006</v>
      </c>
      <c r="AF116" s="24"/>
      <c r="AG116" s="24">
        <f t="shared" si="85"/>
        <v>539.03847500000006</v>
      </c>
      <c r="AH116" s="1">
        <v>4.6500000000000004</v>
      </c>
      <c r="AI116" s="24">
        <f t="shared" si="86"/>
        <v>115.92225268817205</v>
      </c>
      <c r="AJ116" s="24">
        <f t="shared" si="87"/>
        <v>2.3184450537634409</v>
      </c>
      <c r="AL116" s="2">
        <v>44533</v>
      </c>
      <c r="AM116" s="8">
        <v>1592.04</v>
      </c>
      <c r="AN116" s="1">
        <v>66.8</v>
      </c>
      <c r="AO116" s="8">
        <v>1580.0997</v>
      </c>
      <c r="AP116" s="8">
        <v>62.250689655172408</v>
      </c>
      <c r="AQ116" s="24">
        <f t="shared" si="88"/>
        <v>1642.3503896551724</v>
      </c>
      <c r="AR116" s="24"/>
      <c r="AS116" s="24">
        <f t="shared" si="89"/>
        <v>1642.3503896551724</v>
      </c>
      <c r="AT116" s="1">
        <v>4.6500000000000004</v>
      </c>
      <c r="AU116" s="24">
        <f t="shared" si="90"/>
        <v>353.19363218390799</v>
      </c>
      <c r="AV116" s="24">
        <f t="shared" si="91"/>
        <v>7.0638726436781596</v>
      </c>
      <c r="BB116" s="42">
        <f>SUM(BB85:BB115)</f>
        <v>22017.530000000002</v>
      </c>
      <c r="BC116" s="42">
        <f>SUM(BC85:BC115)</f>
        <v>23415.460000000003</v>
      </c>
      <c r="BI116" s="37">
        <f>SUM(BI85:BI115)</f>
        <v>134.13000000000005</v>
      </c>
      <c r="BJ116" s="37">
        <f>SUM(BJ85:BJ115)</f>
        <v>10389.874834379836</v>
      </c>
      <c r="BQ116" s="37">
        <f>SUM(BQ85:BQ115)</f>
        <v>119.57601758670928</v>
      </c>
    </row>
    <row r="117" spans="1:69" x14ac:dyDescent="0.25">
      <c r="A117" s="2">
        <v>44534</v>
      </c>
      <c r="B117" s="13">
        <v>4720.16</v>
      </c>
      <c r="C117" s="14"/>
      <c r="D117" s="13">
        <v>4684.76</v>
      </c>
      <c r="E117" s="10"/>
      <c r="F117" s="19">
        <f t="shared" si="77"/>
        <v>4684.76</v>
      </c>
      <c r="G117" s="19"/>
      <c r="H117" s="19">
        <f t="shared" si="78"/>
        <v>4684.76</v>
      </c>
      <c r="I117" s="10">
        <v>4.6500000000000004</v>
      </c>
      <c r="J117" s="19">
        <f t="shared" si="92"/>
        <v>1007.4752688172043</v>
      </c>
      <c r="K117" s="19">
        <f t="shared" si="79"/>
        <v>20.149505376344088</v>
      </c>
      <c r="L117" s="106"/>
      <c r="N117" s="2">
        <v>44534</v>
      </c>
      <c r="O117" s="13">
        <v>2095.5700000000002</v>
      </c>
      <c r="P117" s="10">
        <v>278.76</v>
      </c>
      <c r="Q117" s="13">
        <v>2079.85</v>
      </c>
      <c r="R117" s="10">
        <v>259.77999999999997</v>
      </c>
      <c r="S117" s="19">
        <f t="shared" si="80"/>
        <v>2339.63</v>
      </c>
      <c r="T117" s="19"/>
      <c r="U117" s="19">
        <f t="shared" si="81"/>
        <v>2339.63</v>
      </c>
      <c r="V117" s="10">
        <v>4.6500000000000004</v>
      </c>
      <c r="W117" s="19">
        <f t="shared" si="82"/>
        <v>503.14623655913977</v>
      </c>
      <c r="X117" s="19">
        <f t="shared" si="83"/>
        <v>10.062924731182795</v>
      </c>
      <c r="Z117" s="2">
        <v>44534</v>
      </c>
      <c r="AA117" s="1">
        <v>316.11</v>
      </c>
      <c r="AB117" s="1">
        <v>318.74</v>
      </c>
      <c r="AC117" s="8">
        <v>313.73917500000005</v>
      </c>
      <c r="AD117" s="8">
        <v>313.95889999999997</v>
      </c>
      <c r="AE117" s="24">
        <f t="shared" si="84"/>
        <v>627.69807500000002</v>
      </c>
      <c r="AF117" s="24"/>
      <c r="AG117" s="24">
        <f t="shared" si="85"/>
        <v>627.69807500000002</v>
      </c>
      <c r="AH117" s="1">
        <v>4.6500000000000004</v>
      </c>
      <c r="AI117" s="24">
        <f t="shared" si="86"/>
        <v>134.98883333333333</v>
      </c>
      <c r="AJ117" s="24">
        <f t="shared" si="87"/>
        <v>2.6997766666666667</v>
      </c>
      <c r="AL117" s="2">
        <v>44534</v>
      </c>
      <c r="AM117" s="8">
        <v>1839.95</v>
      </c>
      <c r="AN117" s="1">
        <v>101.78</v>
      </c>
      <c r="AO117" s="8">
        <v>1826.1503749999999</v>
      </c>
      <c r="AP117" s="8">
        <v>94.848431034482758</v>
      </c>
      <c r="AQ117" s="24">
        <f t="shared" si="88"/>
        <v>1920.9988060344826</v>
      </c>
      <c r="AR117" s="24"/>
      <c r="AS117" s="24">
        <f t="shared" si="89"/>
        <v>1920.9988060344826</v>
      </c>
      <c r="AT117" s="1">
        <v>4.6500000000000004</v>
      </c>
      <c r="AU117" s="24">
        <f t="shared" si="90"/>
        <v>413.11802280311451</v>
      </c>
      <c r="AV117" s="24">
        <f t="shared" si="91"/>
        <v>8.2623604560622912</v>
      </c>
    </row>
    <row r="118" spans="1:69" x14ac:dyDescent="0.25">
      <c r="A118" s="2">
        <v>44535</v>
      </c>
      <c r="B118" s="13">
        <v>3275.67</v>
      </c>
      <c r="C118" s="15">
        <v>13.87</v>
      </c>
      <c r="D118" s="13">
        <v>3251.1</v>
      </c>
      <c r="E118" s="13">
        <v>12.925405172413793</v>
      </c>
      <c r="F118" s="19">
        <f t="shared" si="77"/>
        <v>3264.0254051724137</v>
      </c>
      <c r="G118" s="19"/>
      <c r="H118" s="19">
        <f t="shared" si="78"/>
        <v>3264.0254051724137</v>
      </c>
      <c r="I118" s="10">
        <v>4.6500000000000004</v>
      </c>
      <c r="J118" s="19">
        <f t="shared" si="92"/>
        <v>701.94094734890609</v>
      </c>
      <c r="K118" s="19">
        <f t="shared" si="79"/>
        <v>14.038818946978122</v>
      </c>
      <c r="L118" s="106"/>
      <c r="N118" s="2">
        <v>44535</v>
      </c>
      <c r="O118" s="10">
        <v>2414.0700000000002</v>
      </c>
      <c r="P118" s="10"/>
      <c r="Q118" s="13">
        <v>2395.96</v>
      </c>
      <c r="R118" s="10"/>
      <c r="S118" s="19">
        <f t="shared" si="80"/>
        <v>2395.96</v>
      </c>
      <c r="T118" s="19"/>
      <c r="U118" s="19">
        <f t="shared" si="81"/>
        <v>2395.96</v>
      </c>
      <c r="V118" s="10">
        <v>4.6500000000000004</v>
      </c>
      <c r="W118" s="19">
        <f t="shared" si="82"/>
        <v>515.26021505376343</v>
      </c>
      <c r="X118" s="19">
        <f t="shared" si="83"/>
        <v>10.305204301075269</v>
      </c>
      <c r="Z118" s="2">
        <v>44535</v>
      </c>
      <c r="AA118" s="8">
        <v>452.07</v>
      </c>
      <c r="AB118" s="1">
        <v>208.04999999999998</v>
      </c>
      <c r="AC118" s="8">
        <v>448.67947500000002</v>
      </c>
      <c r="AD118" s="8">
        <v>204.92925</v>
      </c>
      <c r="AE118" s="24">
        <f t="shared" si="84"/>
        <v>653.60872500000005</v>
      </c>
      <c r="AF118" s="24"/>
      <c r="AG118" s="24">
        <f t="shared" si="85"/>
        <v>653.60872500000005</v>
      </c>
      <c r="AH118" s="1">
        <v>4.6500000000000004</v>
      </c>
      <c r="AI118" s="24">
        <f t="shared" si="86"/>
        <v>140.56101612903225</v>
      </c>
      <c r="AJ118" s="24">
        <f t="shared" si="87"/>
        <v>2.8112203225806449</v>
      </c>
      <c r="AL118" s="2">
        <v>44535</v>
      </c>
      <c r="AM118" s="8">
        <v>1201</v>
      </c>
      <c r="AN118" s="8"/>
      <c r="AO118" s="8">
        <v>1191.9924999999998</v>
      </c>
      <c r="AP118" s="8"/>
      <c r="AQ118" s="24">
        <f t="shared" si="88"/>
        <v>1191.9924999999998</v>
      </c>
      <c r="AR118" s="24"/>
      <c r="AS118" s="24">
        <f t="shared" si="89"/>
        <v>1191.9924999999998</v>
      </c>
      <c r="AT118" s="1">
        <v>4.6500000000000004</v>
      </c>
      <c r="AU118" s="24">
        <f t="shared" si="90"/>
        <v>256.34247311827954</v>
      </c>
      <c r="AV118" s="24">
        <f t="shared" si="91"/>
        <v>5.1268494623655911</v>
      </c>
    </row>
    <row r="119" spans="1:69" x14ac:dyDescent="0.25">
      <c r="A119" s="2">
        <v>44536</v>
      </c>
      <c r="B119" s="13">
        <v>1755.03</v>
      </c>
      <c r="C119" s="15"/>
      <c r="D119" s="13">
        <v>1741.86</v>
      </c>
      <c r="E119" s="13"/>
      <c r="F119" s="19">
        <f t="shared" si="77"/>
        <v>1741.86</v>
      </c>
      <c r="G119" s="19"/>
      <c r="H119" s="19">
        <f t="shared" si="78"/>
        <v>1741.86</v>
      </c>
      <c r="I119" s="10">
        <v>4.6500000000000004</v>
      </c>
      <c r="J119" s="19">
        <f t="shared" si="92"/>
        <v>374.59354838709675</v>
      </c>
      <c r="K119" s="19">
        <f t="shared" si="79"/>
        <v>7.4918709677419351</v>
      </c>
      <c r="L119" s="106"/>
      <c r="N119" s="2">
        <v>44536</v>
      </c>
      <c r="O119" s="10">
        <v>1266.81</v>
      </c>
      <c r="P119" s="10">
        <v>16.3</v>
      </c>
      <c r="Q119" s="10">
        <v>1257.31</v>
      </c>
      <c r="R119" s="10">
        <v>15.19</v>
      </c>
      <c r="S119" s="19">
        <f t="shared" si="80"/>
        <v>1272.5</v>
      </c>
      <c r="T119" s="19"/>
      <c r="U119" s="19">
        <f t="shared" si="81"/>
        <v>1272.5</v>
      </c>
      <c r="V119" s="10">
        <v>4.6500000000000004</v>
      </c>
      <c r="W119" s="19">
        <f t="shared" si="82"/>
        <v>273.6559139784946</v>
      </c>
      <c r="X119" s="19">
        <f t="shared" si="83"/>
        <v>5.4731182795698921</v>
      </c>
      <c r="Z119" s="2">
        <v>44536</v>
      </c>
      <c r="AA119" s="1">
        <v>55.07</v>
      </c>
      <c r="AB119" s="8">
        <v>551.49</v>
      </c>
      <c r="AC119" s="8">
        <v>54.656974999999996</v>
      </c>
      <c r="AD119" s="8">
        <v>543.21765000000005</v>
      </c>
      <c r="AE119" s="24">
        <f t="shared" si="84"/>
        <v>597.87462500000004</v>
      </c>
      <c r="AF119" s="24"/>
      <c r="AG119" s="24">
        <f t="shared" si="85"/>
        <v>597.87462500000004</v>
      </c>
      <c r="AH119" s="1">
        <v>4.6500000000000004</v>
      </c>
      <c r="AI119" s="24">
        <f t="shared" si="86"/>
        <v>128.575188172043</v>
      </c>
      <c r="AJ119" s="24">
        <f t="shared" si="87"/>
        <v>2.5715037634408602</v>
      </c>
      <c r="AL119" s="2">
        <v>44536</v>
      </c>
      <c r="AM119" s="8">
        <v>957.56</v>
      </c>
      <c r="AN119" s="1">
        <v>30.42</v>
      </c>
      <c r="AO119" s="8">
        <v>950.37829999999997</v>
      </c>
      <c r="AP119" s="8">
        <v>28.348293103448277</v>
      </c>
      <c r="AQ119" s="24">
        <f t="shared" si="88"/>
        <v>978.72659310344829</v>
      </c>
      <c r="AR119" s="24"/>
      <c r="AS119" s="24">
        <f t="shared" si="89"/>
        <v>978.72659310344829</v>
      </c>
      <c r="AT119" s="1">
        <v>4.6500000000000004</v>
      </c>
      <c r="AU119" s="24">
        <f t="shared" si="90"/>
        <v>210.47883722654799</v>
      </c>
      <c r="AV119" s="24">
        <f t="shared" si="91"/>
        <v>4.2095767445309598</v>
      </c>
    </row>
    <row r="120" spans="1:69" x14ac:dyDescent="0.25">
      <c r="A120" s="2">
        <v>44537</v>
      </c>
      <c r="B120" s="13">
        <v>2844.96</v>
      </c>
      <c r="C120" s="15"/>
      <c r="D120" s="10">
        <v>2823.62</v>
      </c>
      <c r="E120" s="10"/>
      <c r="F120" s="19">
        <f t="shared" si="77"/>
        <v>2823.62</v>
      </c>
      <c r="G120" s="19"/>
      <c r="H120" s="19">
        <f t="shared" si="78"/>
        <v>2823.62</v>
      </c>
      <c r="I120" s="10">
        <v>4.6500000000000004</v>
      </c>
      <c r="J120" s="19">
        <f t="shared" si="92"/>
        <v>607.23010752688162</v>
      </c>
      <c r="K120" s="19">
        <f t="shared" si="79"/>
        <v>12.144602150537633</v>
      </c>
      <c r="L120" s="106"/>
      <c r="N120" s="2">
        <v>44537</v>
      </c>
      <c r="O120" s="10">
        <v>1058.54</v>
      </c>
      <c r="P120" s="10">
        <v>99.46</v>
      </c>
      <c r="Q120" s="13">
        <v>1050.5999999999999</v>
      </c>
      <c r="R120" s="13">
        <v>92.69</v>
      </c>
      <c r="S120" s="19">
        <f t="shared" si="80"/>
        <v>1143.29</v>
      </c>
      <c r="T120" s="19"/>
      <c r="U120" s="19">
        <f t="shared" si="81"/>
        <v>1143.29</v>
      </c>
      <c r="V120" s="10">
        <v>4.6500000000000004</v>
      </c>
      <c r="W120" s="19">
        <f t="shared" si="82"/>
        <v>245.86881720430105</v>
      </c>
      <c r="X120" s="19">
        <f t="shared" si="83"/>
        <v>4.917376344086021</v>
      </c>
      <c r="Z120" s="2">
        <v>44537</v>
      </c>
      <c r="AA120" s="1">
        <v>208.53</v>
      </c>
      <c r="AB120" s="1">
        <v>253.33</v>
      </c>
      <c r="AC120" s="8">
        <v>206.97</v>
      </c>
      <c r="AD120" s="8">
        <v>249.53</v>
      </c>
      <c r="AE120" s="24">
        <f t="shared" si="84"/>
        <v>456.5</v>
      </c>
      <c r="AF120" s="24"/>
      <c r="AG120" s="24">
        <f t="shared" si="85"/>
        <v>456.5</v>
      </c>
      <c r="AH120" s="1">
        <v>4.6500000000000004</v>
      </c>
      <c r="AI120" s="24">
        <f t="shared" si="86"/>
        <v>98.172043010752674</v>
      </c>
      <c r="AJ120" s="24">
        <f t="shared" si="87"/>
        <v>1.9634408602150535</v>
      </c>
      <c r="AL120" s="2">
        <v>44537</v>
      </c>
      <c r="AM120" s="8"/>
      <c r="AN120" s="1">
        <v>40.65</v>
      </c>
      <c r="AO120" s="8"/>
      <c r="AP120" s="8">
        <v>37.880000000000003</v>
      </c>
      <c r="AQ120" s="24">
        <f t="shared" si="88"/>
        <v>37.880000000000003</v>
      </c>
      <c r="AR120" s="24"/>
      <c r="AS120" s="24">
        <f t="shared" si="89"/>
        <v>37.880000000000003</v>
      </c>
      <c r="AT120" s="1">
        <v>4.6500000000000004</v>
      </c>
      <c r="AU120" s="24">
        <f t="shared" si="90"/>
        <v>8.1462365591397852</v>
      </c>
      <c r="AV120" s="24">
        <f t="shared" si="91"/>
        <v>0.16292473118279571</v>
      </c>
    </row>
    <row r="121" spans="1:69" x14ac:dyDescent="0.25">
      <c r="A121" s="2">
        <v>44538</v>
      </c>
      <c r="B121" s="13">
        <v>1256.7</v>
      </c>
      <c r="C121" s="15"/>
      <c r="D121" s="10">
        <v>1247.27</v>
      </c>
      <c r="E121" s="13"/>
      <c r="F121" s="19">
        <f t="shared" si="77"/>
        <v>1247.27</v>
      </c>
      <c r="G121" s="19"/>
      <c r="H121" s="19">
        <f t="shared" si="78"/>
        <v>1247.27</v>
      </c>
      <c r="I121" s="10">
        <v>4.6500000000000004</v>
      </c>
      <c r="J121" s="19">
        <f t="shared" si="92"/>
        <v>268.23010752688168</v>
      </c>
      <c r="K121" s="19">
        <f t="shared" si="79"/>
        <v>5.3646021505376336</v>
      </c>
      <c r="L121" s="106"/>
      <c r="N121" s="2">
        <v>44538</v>
      </c>
      <c r="O121" s="10">
        <v>1803.36</v>
      </c>
      <c r="P121" s="10">
        <v>15</v>
      </c>
      <c r="Q121" s="13">
        <v>1789.83</v>
      </c>
      <c r="R121" s="13">
        <v>13.978448275862069</v>
      </c>
      <c r="S121" s="19">
        <f t="shared" si="80"/>
        <v>1803.808448275862</v>
      </c>
      <c r="T121" s="19"/>
      <c r="U121" s="19">
        <f t="shared" si="81"/>
        <v>1803.808448275862</v>
      </c>
      <c r="V121" s="10">
        <v>4.6500000000000004</v>
      </c>
      <c r="W121" s="19">
        <f t="shared" si="82"/>
        <v>387.91579532814234</v>
      </c>
      <c r="X121" s="19">
        <f t="shared" si="83"/>
        <v>7.7583159065628466</v>
      </c>
      <c r="Z121" s="2">
        <v>44538</v>
      </c>
      <c r="AA121" s="1">
        <v>174.49</v>
      </c>
      <c r="AB121" s="1">
        <v>318.03999999999996</v>
      </c>
      <c r="AC121" s="8">
        <v>173.18132499999999</v>
      </c>
      <c r="AD121" s="8">
        <v>313.26940000000002</v>
      </c>
      <c r="AE121" s="24">
        <f t="shared" si="84"/>
        <v>486.45072500000003</v>
      </c>
      <c r="AF121" s="24"/>
      <c r="AG121" s="24">
        <f t="shared" si="85"/>
        <v>486.45072500000003</v>
      </c>
      <c r="AH121" s="1">
        <v>4.6500000000000004</v>
      </c>
      <c r="AI121" s="24">
        <f t="shared" si="86"/>
        <v>104.61305913978495</v>
      </c>
      <c r="AJ121" s="24">
        <f t="shared" si="87"/>
        <v>2.0922611827956992</v>
      </c>
      <c r="AL121" s="2">
        <v>44538</v>
      </c>
      <c r="AM121" s="8">
        <v>269.68</v>
      </c>
      <c r="AN121" s="1">
        <v>69.64</v>
      </c>
      <c r="AO121" s="8">
        <v>267.6574</v>
      </c>
      <c r="AP121" s="8">
        <v>64.897275862068966</v>
      </c>
      <c r="AQ121" s="24">
        <f t="shared" si="88"/>
        <v>332.55467586206896</v>
      </c>
      <c r="AR121" s="24"/>
      <c r="AS121" s="24">
        <f t="shared" si="89"/>
        <v>332.55467586206896</v>
      </c>
      <c r="AT121" s="1">
        <v>4.6500000000000004</v>
      </c>
      <c r="AU121" s="24">
        <f t="shared" si="90"/>
        <v>71.517134593993319</v>
      </c>
      <c r="AV121" s="24">
        <f t="shared" si="91"/>
        <v>1.4303426918798665</v>
      </c>
      <c r="BA121" t="s">
        <v>32</v>
      </c>
      <c r="BD121" t="s">
        <v>27</v>
      </c>
      <c r="BH121" t="s">
        <v>34</v>
      </c>
      <c r="BN121" t="s">
        <v>78</v>
      </c>
    </row>
    <row r="122" spans="1:69" x14ac:dyDescent="0.25">
      <c r="A122" s="2">
        <v>44539</v>
      </c>
      <c r="B122" s="10">
        <v>3083.92</v>
      </c>
      <c r="C122" s="15"/>
      <c r="D122" s="10">
        <v>3060.79</v>
      </c>
      <c r="E122" s="13"/>
      <c r="F122" s="19">
        <f t="shared" si="77"/>
        <v>3060.79</v>
      </c>
      <c r="G122" s="19"/>
      <c r="H122" s="19">
        <f t="shared" si="78"/>
        <v>3060.79</v>
      </c>
      <c r="I122" s="10">
        <v>4.6399999999999997</v>
      </c>
      <c r="J122" s="19">
        <f t="shared" si="92"/>
        <v>659.6530172413793</v>
      </c>
      <c r="K122" s="19">
        <f t="shared" si="79"/>
        <v>13.193060344827586</v>
      </c>
      <c r="L122" s="106"/>
      <c r="N122" s="2">
        <v>44539</v>
      </c>
      <c r="O122" s="10">
        <v>1498.98</v>
      </c>
      <c r="P122" s="10"/>
      <c r="Q122" s="13">
        <v>1487.74</v>
      </c>
      <c r="R122" s="10"/>
      <c r="S122" s="19">
        <f t="shared" si="80"/>
        <v>1487.74</v>
      </c>
      <c r="T122" s="19"/>
      <c r="U122" s="19">
        <f t="shared" si="81"/>
        <v>1487.74</v>
      </c>
      <c r="V122" s="10">
        <v>4.6399999999999997</v>
      </c>
      <c r="W122" s="19">
        <f t="shared" si="82"/>
        <v>320.63362068965517</v>
      </c>
      <c r="X122" s="19">
        <f t="shared" si="83"/>
        <v>6.4126724137931035</v>
      </c>
      <c r="Z122" s="2">
        <v>44539</v>
      </c>
      <c r="AA122" s="8">
        <v>172.59</v>
      </c>
      <c r="AB122" s="1">
        <v>480.06</v>
      </c>
      <c r="AC122" s="8">
        <v>171.3</v>
      </c>
      <c r="AD122" s="8">
        <v>472.86</v>
      </c>
      <c r="AE122" s="24">
        <f t="shared" si="84"/>
        <v>644.16000000000008</v>
      </c>
      <c r="AF122" s="24"/>
      <c r="AG122" s="24">
        <f t="shared" si="85"/>
        <v>644.16000000000008</v>
      </c>
      <c r="AH122" s="1">
        <v>4.6399999999999997</v>
      </c>
      <c r="AI122" s="24">
        <f t="shared" si="86"/>
        <v>138.82758620689657</v>
      </c>
      <c r="AJ122" s="24">
        <f t="shared" si="87"/>
        <v>2.7765517241379314</v>
      </c>
      <c r="AL122" s="2">
        <v>44539</v>
      </c>
      <c r="AM122" s="1">
        <v>42.12</v>
      </c>
      <c r="AN122" s="1">
        <v>45.31</v>
      </c>
      <c r="AO122" s="8">
        <v>41.8</v>
      </c>
      <c r="AP122" s="1">
        <v>42.22</v>
      </c>
      <c r="AQ122" s="24">
        <f t="shared" si="88"/>
        <v>84.02</v>
      </c>
      <c r="AR122" s="24"/>
      <c r="AS122" s="24">
        <f t="shared" si="89"/>
        <v>84.02</v>
      </c>
      <c r="AT122" s="1">
        <v>4.6399999999999997</v>
      </c>
      <c r="AU122" s="24">
        <f t="shared" si="90"/>
        <v>18.107758620689655</v>
      </c>
      <c r="AV122" s="24">
        <f t="shared" si="91"/>
        <v>0.36215517241379308</v>
      </c>
    </row>
    <row r="123" spans="1:69" ht="30" x14ac:dyDescent="0.25">
      <c r="A123" s="2">
        <v>44540</v>
      </c>
      <c r="B123" s="8">
        <v>2748.77</v>
      </c>
      <c r="C123" s="16"/>
      <c r="D123" s="8">
        <v>2728.15</v>
      </c>
      <c r="E123" s="8"/>
      <c r="F123" s="19">
        <f t="shared" si="77"/>
        <v>2728.15</v>
      </c>
      <c r="G123" s="19"/>
      <c r="H123" s="19">
        <f t="shared" si="78"/>
        <v>2728.15</v>
      </c>
      <c r="I123" s="10">
        <v>4.6399999999999997</v>
      </c>
      <c r="J123" s="19">
        <f t="shared" si="92"/>
        <v>587.96336206896558</v>
      </c>
      <c r="K123" s="19">
        <f t="shared" si="79"/>
        <v>11.759267241379312</v>
      </c>
      <c r="L123" s="106"/>
      <c r="N123" s="2">
        <v>44540</v>
      </c>
      <c r="O123" s="13">
        <v>1457.36</v>
      </c>
      <c r="P123" s="10">
        <v>7.62</v>
      </c>
      <c r="Q123" s="13">
        <v>1446.43</v>
      </c>
      <c r="R123" s="10">
        <v>7.1</v>
      </c>
      <c r="S123" s="19">
        <f t="shared" si="80"/>
        <v>1453.53</v>
      </c>
      <c r="T123" s="19"/>
      <c r="U123" s="19">
        <f t="shared" si="81"/>
        <v>1453.53</v>
      </c>
      <c r="V123" s="10">
        <v>4.6399999999999997</v>
      </c>
      <c r="W123" s="19">
        <f t="shared" si="82"/>
        <v>313.26077586206895</v>
      </c>
      <c r="X123" s="19">
        <f t="shared" si="83"/>
        <v>6.265215517241379</v>
      </c>
      <c r="Z123" s="2">
        <v>44540</v>
      </c>
      <c r="AA123" s="1">
        <v>185.39</v>
      </c>
      <c r="AB123" s="1">
        <v>743.71</v>
      </c>
      <c r="AC123" s="8">
        <v>184</v>
      </c>
      <c r="AD123" s="8">
        <v>732.55</v>
      </c>
      <c r="AE123" s="24">
        <f t="shared" si="84"/>
        <v>916.55</v>
      </c>
      <c r="AF123" s="24"/>
      <c r="AG123" s="24">
        <f t="shared" si="85"/>
        <v>916.55</v>
      </c>
      <c r="AH123" s="1">
        <v>4.6399999999999997</v>
      </c>
      <c r="AI123" s="24">
        <f t="shared" si="86"/>
        <v>197.53232758620689</v>
      </c>
      <c r="AJ123" s="24">
        <f t="shared" si="87"/>
        <v>3.9506465517241378</v>
      </c>
      <c r="AL123" s="2">
        <v>44540</v>
      </c>
      <c r="AM123" s="1">
        <v>979.16</v>
      </c>
      <c r="AN123" s="1">
        <v>190.24</v>
      </c>
      <c r="AO123" s="1">
        <v>971.82</v>
      </c>
      <c r="AP123" s="1">
        <v>177.28</v>
      </c>
      <c r="AQ123" s="24">
        <f t="shared" si="88"/>
        <v>1149.1000000000001</v>
      </c>
      <c r="AR123" s="24"/>
      <c r="AS123" s="24">
        <f t="shared" si="89"/>
        <v>1149.1000000000001</v>
      </c>
      <c r="AT123" s="1">
        <v>4.6399999999999997</v>
      </c>
      <c r="AU123" s="24">
        <f t="shared" si="90"/>
        <v>247.65086206896555</v>
      </c>
      <c r="AV123" s="24">
        <f t="shared" si="91"/>
        <v>4.9530172413793112</v>
      </c>
      <c r="BA123" s="83" t="s">
        <v>0</v>
      </c>
      <c r="BB123" s="78" t="s">
        <v>23</v>
      </c>
      <c r="BC123" s="83" t="s">
        <v>20</v>
      </c>
      <c r="BD123" s="78" t="s">
        <v>24</v>
      </c>
      <c r="BE123" s="83" t="s">
        <v>25</v>
      </c>
      <c r="BF123" s="83" t="s">
        <v>1</v>
      </c>
      <c r="BG123" s="81" t="s">
        <v>2</v>
      </c>
      <c r="BH123" s="83" t="s">
        <v>4</v>
      </c>
      <c r="BI123" s="83" t="s">
        <v>3</v>
      </c>
      <c r="BJ123" s="78" t="s">
        <v>67</v>
      </c>
      <c r="BL123" s="1" t="s">
        <v>73</v>
      </c>
      <c r="BM123" s="1" t="s">
        <v>69</v>
      </c>
      <c r="BN123" s="1" t="s">
        <v>9</v>
      </c>
      <c r="BO123" s="1" t="s">
        <v>1</v>
      </c>
      <c r="BP123" s="77" t="s">
        <v>72</v>
      </c>
      <c r="BQ123" s="1" t="s">
        <v>71</v>
      </c>
    </row>
    <row r="124" spans="1:69" x14ac:dyDescent="0.25">
      <c r="A124" s="2">
        <v>44541</v>
      </c>
      <c r="B124" s="8">
        <v>3279.93</v>
      </c>
      <c r="C124" s="8"/>
      <c r="D124" s="8">
        <v>3255.33</v>
      </c>
      <c r="E124" s="8"/>
      <c r="F124" s="19">
        <f t="shared" si="77"/>
        <v>3255.33</v>
      </c>
      <c r="G124" s="19"/>
      <c r="H124" s="19">
        <f t="shared" si="78"/>
        <v>3255.33</v>
      </c>
      <c r="I124" s="1">
        <v>4.6399999999999997</v>
      </c>
      <c r="J124" s="19">
        <f t="shared" si="92"/>
        <v>701.57974137931035</v>
      </c>
      <c r="K124" s="19">
        <f t="shared" si="79"/>
        <v>14.031594827586208</v>
      </c>
      <c r="L124" s="106"/>
      <c r="N124" s="2">
        <v>44541</v>
      </c>
      <c r="O124" s="8">
        <v>2011.91</v>
      </c>
      <c r="P124" s="8"/>
      <c r="Q124" s="8">
        <v>1996.82</v>
      </c>
      <c r="R124" s="8"/>
      <c r="S124" s="19">
        <f t="shared" si="80"/>
        <v>1996.82</v>
      </c>
      <c r="T124" s="19"/>
      <c r="U124" s="19">
        <f t="shared" si="81"/>
        <v>1996.82</v>
      </c>
      <c r="V124" s="1">
        <v>4.6399999999999997</v>
      </c>
      <c r="W124" s="19">
        <f t="shared" si="82"/>
        <v>430.34913793103448</v>
      </c>
      <c r="X124" s="19">
        <f t="shared" si="83"/>
        <v>8.6069827586206902</v>
      </c>
      <c r="Z124" s="2">
        <v>44541</v>
      </c>
      <c r="AA124" s="1">
        <v>517.41</v>
      </c>
      <c r="AB124" s="1">
        <v>679.04</v>
      </c>
      <c r="AC124" s="8">
        <v>513.53</v>
      </c>
      <c r="AD124" s="8">
        <v>668.85</v>
      </c>
      <c r="AE124" s="24">
        <f t="shared" si="84"/>
        <v>1182.3800000000001</v>
      </c>
      <c r="AF124" s="24"/>
      <c r="AG124" s="24">
        <f t="shared" si="85"/>
        <v>1182.3800000000001</v>
      </c>
      <c r="AH124" s="1">
        <v>4.6399999999999997</v>
      </c>
      <c r="AI124" s="24">
        <f t="shared" si="86"/>
        <v>254.82327586206901</v>
      </c>
      <c r="AJ124" s="24">
        <f t="shared" si="87"/>
        <v>5.0964655172413806</v>
      </c>
      <c r="AL124" s="2">
        <v>44541</v>
      </c>
      <c r="AM124" s="1">
        <v>2054.9</v>
      </c>
      <c r="AN124" s="1">
        <v>2.19</v>
      </c>
      <c r="AO124" s="8">
        <v>2039.4882500000001</v>
      </c>
      <c r="AP124" s="8">
        <v>2.040853448275862</v>
      </c>
      <c r="AQ124" s="24">
        <f t="shared" si="88"/>
        <v>2041.5291034482759</v>
      </c>
      <c r="AR124" s="24"/>
      <c r="AS124" s="24">
        <f t="shared" si="89"/>
        <v>2041.5291034482759</v>
      </c>
      <c r="AT124" s="1">
        <v>4.6399999999999997</v>
      </c>
      <c r="AU124" s="24">
        <f t="shared" si="90"/>
        <v>439.98472057074918</v>
      </c>
      <c r="AV124" s="24">
        <f t="shared" si="91"/>
        <v>8.7996944114149844</v>
      </c>
      <c r="BA124" s="2">
        <v>44621</v>
      </c>
      <c r="BB124" s="1">
        <v>2555.06</v>
      </c>
      <c r="BC124" s="1">
        <v>5.0599999999999996</v>
      </c>
      <c r="BD124" s="8">
        <v>2535.9</v>
      </c>
      <c r="BE124" s="8">
        <v>4.9840999999999998</v>
      </c>
      <c r="BF124" s="24">
        <f>BD124+BE124</f>
        <v>2540.8841000000002</v>
      </c>
      <c r="BG124" s="24">
        <f>BD124+BE124</f>
        <v>2540.8841000000002</v>
      </c>
      <c r="BH124" s="13">
        <v>4.4000000000000004</v>
      </c>
      <c r="BI124" s="24">
        <f>BG124/BH124</f>
        <v>577.47365909090911</v>
      </c>
      <c r="BJ124" s="24">
        <f>BI124*2%</f>
        <v>11.549473181818183</v>
      </c>
      <c r="BL124" s="2">
        <v>44621</v>
      </c>
      <c r="BM124" s="24">
        <f>BB124-BD124</f>
        <v>19.159999999999854</v>
      </c>
      <c r="BN124" s="24">
        <f>BC124-BE124</f>
        <v>7.5899999999999856E-2</v>
      </c>
      <c r="BO124" s="24">
        <f>BM124+BN124</f>
        <v>19.235899999999855</v>
      </c>
      <c r="BP124" s="13">
        <v>4.4000000000000004</v>
      </c>
      <c r="BQ124" s="8">
        <f>BO124/BP124</f>
        <v>4.3717954545454214</v>
      </c>
    </row>
    <row r="125" spans="1:69" x14ac:dyDescent="0.25">
      <c r="A125" s="2">
        <v>44542</v>
      </c>
      <c r="B125" s="8">
        <v>3261.72</v>
      </c>
      <c r="C125" s="8"/>
      <c r="D125" s="8">
        <v>3237.26</v>
      </c>
      <c r="E125" s="8"/>
      <c r="F125" s="19">
        <f t="shared" si="77"/>
        <v>3237.26</v>
      </c>
      <c r="G125" s="19"/>
      <c r="H125" s="19">
        <f t="shared" si="78"/>
        <v>3237.26</v>
      </c>
      <c r="I125" s="1">
        <v>4.6399999999999997</v>
      </c>
      <c r="J125" s="19">
        <f t="shared" si="92"/>
        <v>697.68534482758628</v>
      </c>
      <c r="K125" s="19">
        <f t="shared" si="79"/>
        <v>13.953706896551726</v>
      </c>
      <c r="L125" s="106"/>
      <c r="N125" s="2">
        <v>44542</v>
      </c>
      <c r="O125" s="8">
        <v>2343.48</v>
      </c>
      <c r="P125" s="1"/>
      <c r="Q125" s="8">
        <v>2325.9</v>
      </c>
      <c r="R125" s="8"/>
      <c r="S125" s="19">
        <f t="shared" si="80"/>
        <v>2325.9</v>
      </c>
      <c r="T125" s="19"/>
      <c r="U125" s="19">
        <f t="shared" si="81"/>
        <v>2325.9</v>
      </c>
      <c r="V125" s="1">
        <v>4.6399999999999997</v>
      </c>
      <c r="W125" s="19">
        <f t="shared" si="82"/>
        <v>501.27155172413796</v>
      </c>
      <c r="X125" s="19">
        <f t="shared" si="83"/>
        <v>10.025431034482759</v>
      </c>
      <c r="Z125" s="2">
        <v>44542</v>
      </c>
      <c r="AA125" s="8">
        <v>448</v>
      </c>
      <c r="AB125" s="1">
        <v>556.84</v>
      </c>
      <c r="AC125" s="8">
        <v>444.64</v>
      </c>
      <c r="AD125" s="1">
        <v>548.49</v>
      </c>
      <c r="AE125" s="24">
        <f t="shared" si="84"/>
        <v>993.13</v>
      </c>
      <c r="AF125" s="24"/>
      <c r="AG125" s="24">
        <f t="shared" si="85"/>
        <v>993.13</v>
      </c>
      <c r="AH125" s="1">
        <v>4.6399999999999997</v>
      </c>
      <c r="AI125" s="24">
        <f t="shared" si="86"/>
        <v>214.03663793103451</v>
      </c>
      <c r="AJ125" s="24">
        <f t="shared" si="87"/>
        <v>4.2807327586206902</v>
      </c>
      <c r="AL125" s="2">
        <v>44542</v>
      </c>
      <c r="AM125" s="8">
        <v>1246.6399999999999</v>
      </c>
      <c r="AN125" s="1">
        <v>3.85</v>
      </c>
      <c r="AO125" s="8">
        <v>1237.29</v>
      </c>
      <c r="AP125" s="1">
        <v>3.59</v>
      </c>
      <c r="AQ125" s="24">
        <f t="shared" si="88"/>
        <v>1240.8799999999999</v>
      </c>
      <c r="AR125" s="24"/>
      <c r="AS125" s="24">
        <f t="shared" si="89"/>
        <v>1240.8799999999999</v>
      </c>
      <c r="AT125" s="1">
        <v>4.6399999999999997</v>
      </c>
      <c r="AU125" s="24">
        <f t="shared" si="90"/>
        <v>267.43103448275861</v>
      </c>
      <c r="AV125" s="24">
        <f t="shared" si="91"/>
        <v>5.3486206896551725</v>
      </c>
      <c r="BA125" s="2">
        <v>44622</v>
      </c>
      <c r="BB125" s="1">
        <v>1711.82</v>
      </c>
      <c r="BC125" s="1">
        <v>78.89</v>
      </c>
      <c r="BD125" s="8">
        <v>1698.98</v>
      </c>
      <c r="BE125" s="8">
        <v>77.706649999999996</v>
      </c>
      <c r="BF125" s="24">
        <f t="shared" ref="BF125:BF154" si="93">BD125+BE125</f>
        <v>1776.6866500000001</v>
      </c>
      <c r="BG125" s="24">
        <f>BD125+BE125</f>
        <v>1776.6866500000001</v>
      </c>
      <c r="BH125" s="13">
        <v>4.4000000000000004</v>
      </c>
      <c r="BI125" s="24">
        <f>BG125/BH125</f>
        <v>403.79242045454544</v>
      </c>
      <c r="BJ125" s="24">
        <f t="shared" ref="BJ125:BJ154" si="94">BI125*2%</f>
        <v>8.0758484090909093</v>
      </c>
      <c r="BL125" s="2">
        <v>44622</v>
      </c>
      <c r="BM125" s="24">
        <f t="shared" ref="BM125:BM154" si="95">BB125-BD125</f>
        <v>12.839999999999918</v>
      </c>
      <c r="BN125" s="24">
        <f t="shared" ref="BN125:BN154" si="96">BC125-BE125</f>
        <v>1.1833500000000043</v>
      </c>
      <c r="BO125" s="24">
        <f>BM125+BN125</f>
        <v>14.023349999999922</v>
      </c>
      <c r="BP125" s="13">
        <v>4.4000000000000004</v>
      </c>
      <c r="BQ125" s="8">
        <f t="shared" ref="BQ125:BQ129" si="97">BO125/BP125</f>
        <v>3.1871249999999822</v>
      </c>
    </row>
    <row r="126" spans="1:69" x14ac:dyDescent="0.25">
      <c r="A126" s="2">
        <v>44543</v>
      </c>
      <c r="B126" s="8">
        <v>1742.86</v>
      </c>
      <c r="C126" s="16"/>
      <c r="D126" s="8">
        <v>1729.79</v>
      </c>
      <c r="E126" s="1"/>
      <c r="F126" s="19">
        <f t="shared" si="77"/>
        <v>1729.79</v>
      </c>
      <c r="G126" s="19"/>
      <c r="H126" s="19">
        <f t="shared" si="78"/>
        <v>1729.79</v>
      </c>
      <c r="I126" s="1">
        <v>4.6399999999999997</v>
      </c>
      <c r="J126" s="19">
        <f t="shared" si="92"/>
        <v>372.79956896551727</v>
      </c>
      <c r="K126" s="19">
        <f t="shared" si="79"/>
        <v>7.4559913793103458</v>
      </c>
      <c r="L126" s="106"/>
      <c r="N126" s="2">
        <v>44543</v>
      </c>
      <c r="O126" s="17">
        <v>1578.6</v>
      </c>
      <c r="P126" s="1"/>
      <c r="Q126" s="8">
        <v>1566.76</v>
      </c>
      <c r="R126" s="8"/>
      <c r="S126" s="19">
        <f t="shared" si="80"/>
        <v>1566.76</v>
      </c>
      <c r="T126" s="19"/>
      <c r="U126" s="19">
        <f t="shared" si="81"/>
        <v>1566.76</v>
      </c>
      <c r="V126" s="1">
        <v>4.6399999999999997</v>
      </c>
      <c r="W126" s="19">
        <f t="shared" si="82"/>
        <v>337.66379310344831</v>
      </c>
      <c r="X126" s="19">
        <f t="shared" si="83"/>
        <v>6.7532758620689668</v>
      </c>
      <c r="Z126" s="2">
        <v>44543</v>
      </c>
      <c r="AA126" s="1">
        <v>99.79</v>
      </c>
      <c r="AB126" s="8">
        <v>465.87</v>
      </c>
      <c r="AC126" s="8">
        <v>99.04</v>
      </c>
      <c r="AD126" s="8">
        <v>458.88</v>
      </c>
      <c r="AE126" s="24">
        <f t="shared" si="84"/>
        <v>557.91999999999996</v>
      </c>
      <c r="AF126" s="24"/>
      <c r="AG126" s="24">
        <f t="shared" si="85"/>
        <v>557.91999999999996</v>
      </c>
      <c r="AH126" s="1">
        <v>4.6399999999999997</v>
      </c>
      <c r="AI126" s="24">
        <f t="shared" si="86"/>
        <v>120.24137931034483</v>
      </c>
      <c r="AJ126" s="24">
        <f t="shared" si="87"/>
        <v>2.4048275862068964</v>
      </c>
      <c r="AL126" s="2">
        <v>44543</v>
      </c>
      <c r="AM126" s="8">
        <v>689.26</v>
      </c>
      <c r="AN126" s="1">
        <v>9.01</v>
      </c>
      <c r="AO126" s="8">
        <v>684.09</v>
      </c>
      <c r="AP126" s="8">
        <v>8.4</v>
      </c>
      <c r="AQ126" s="24">
        <f t="shared" si="88"/>
        <v>692.49</v>
      </c>
      <c r="AR126" s="24"/>
      <c r="AS126" s="24">
        <f t="shared" si="89"/>
        <v>692.49</v>
      </c>
      <c r="AT126" s="1">
        <v>4.6399999999999997</v>
      </c>
      <c r="AU126" s="24">
        <f t="shared" si="90"/>
        <v>149.24353448275863</v>
      </c>
      <c r="AV126" s="24">
        <f t="shared" si="91"/>
        <v>2.9848706896551729</v>
      </c>
      <c r="BA126" s="2">
        <v>44623</v>
      </c>
      <c r="BB126" s="8">
        <v>626.98</v>
      </c>
      <c r="BC126" s="1">
        <v>21.64</v>
      </c>
      <c r="BD126" s="8">
        <v>622.28</v>
      </c>
      <c r="BE126" s="8">
        <v>21.3154</v>
      </c>
      <c r="BF126" s="24">
        <f t="shared" si="93"/>
        <v>643.59539999999993</v>
      </c>
      <c r="BG126" s="24">
        <f t="shared" ref="BG126:BG154" si="98">BD126+BE126</f>
        <v>643.59539999999993</v>
      </c>
      <c r="BH126" s="13">
        <v>4.38</v>
      </c>
      <c r="BI126" s="24">
        <f t="shared" ref="BI126:BI154" si="99">BG126/BH126</f>
        <v>146.93958904109587</v>
      </c>
      <c r="BJ126" s="24">
        <f t="shared" si="94"/>
        <v>2.9387917808219175</v>
      </c>
      <c r="BL126" s="2">
        <v>44623</v>
      </c>
      <c r="BM126" s="24">
        <f t="shared" si="95"/>
        <v>4.7000000000000455</v>
      </c>
      <c r="BN126" s="24">
        <f t="shared" si="96"/>
        <v>0.32460000000000022</v>
      </c>
      <c r="BO126" s="24">
        <f>BM126+BN126</f>
        <v>5.0246000000000457</v>
      </c>
      <c r="BP126" s="13">
        <v>4.38</v>
      </c>
      <c r="BQ126" s="8">
        <f t="shared" si="97"/>
        <v>1.1471689497716999</v>
      </c>
    </row>
    <row r="127" spans="1:69" x14ac:dyDescent="0.25">
      <c r="A127" s="2">
        <v>44544</v>
      </c>
      <c r="B127" s="8">
        <v>2500.88</v>
      </c>
      <c r="C127" s="16">
        <v>32.31</v>
      </c>
      <c r="D127" s="8">
        <v>2482.12</v>
      </c>
      <c r="E127" s="8">
        <v>30.11</v>
      </c>
      <c r="F127" s="19">
        <f t="shared" si="77"/>
        <v>2512.23</v>
      </c>
      <c r="G127" s="19"/>
      <c r="H127" s="19">
        <f t="shared" si="78"/>
        <v>2512.23</v>
      </c>
      <c r="I127" s="1">
        <v>4.6399999999999997</v>
      </c>
      <c r="J127" s="19">
        <f t="shared" si="92"/>
        <v>541.42887931034488</v>
      </c>
      <c r="K127" s="19">
        <f t="shared" si="79"/>
        <v>10.828577586206897</v>
      </c>
      <c r="L127" s="106"/>
      <c r="N127" s="2">
        <v>44544</v>
      </c>
      <c r="O127" s="8">
        <v>1221.4100000000001</v>
      </c>
      <c r="P127" s="1"/>
      <c r="Q127" s="8">
        <v>1212.25</v>
      </c>
      <c r="R127" s="1"/>
      <c r="S127" s="19">
        <f t="shared" si="80"/>
        <v>1212.25</v>
      </c>
      <c r="T127" s="19"/>
      <c r="U127" s="19">
        <f t="shared" si="81"/>
        <v>1212.25</v>
      </c>
      <c r="V127" s="1">
        <v>4.6399999999999997</v>
      </c>
      <c r="W127" s="19">
        <f t="shared" si="82"/>
        <v>261.26077586206901</v>
      </c>
      <c r="X127" s="19">
        <f t="shared" si="83"/>
        <v>5.2252155172413799</v>
      </c>
      <c r="Z127" s="2">
        <v>44544</v>
      </c>
      <c r="AA127" s="1">
        <v>136.32</v>
      </c>
      <c r="AB127" s="1">
        <v>480.56</v>
      </c>
      <c r="AC127" s="8">
        <v>135.30000000000001</v>
      </c>
      <c r="AD127" s="8">
        <v>473.35</v>
      </c>
      <c r="AE127" s="24">
        <f t="shared" si="84"/>
        <v>608.65000000000009</v>
      </c>
      <c r="AF127" s="24"/>
      <c r="AG127" s="24">
        <f t="shared" si="85"/>
        <v>608.65000000000009</v>
      </c>
      <c r="AH127" s="1">
        <v>4.6399999999999997</v>
      </c>
      <c r="AI127" s="24">
        <f t="shared" si="86"/>
        <v>131.17456896551727</v>
      </c>
      <c r="AJ127" s="24">
        <f t="shared" si="87"/>
        <v>2.6234913793103454</v>
      </c>
      <c r="AL127" s="2">
        <v>44544</v>
      </c>
      <c r="AM127" s="8">
        <v>959.55</v>
      </c>
      <c r="AN127" s="8">
        <v>5.52</v>
      </c>
      <c r="AO127" s="8">
        <v>952.35</v>
      </c>
      <c r="AP127" s="8">
        <v>5.14</v>
      </c>
      <c r="AQ127" s="24">
        <f t="shared" si="88"/>
        <v>957.49</v>
      </c>
      <c r="AR127" s="24"/>
      <c r="AS127" s="24">
        <f t="shared" si="89"/>
        <v>957.49</v>
      </c>
      <c r="AT127" s="1">
        <v>4.6399999999999997</v>
      </c>
      <c r="AU127" s="24">
        <f t="shared" si="90"/>
        <v>206.35560344827587</v>
      </c>
      <c r="AV127" s="24">
        <f t="shared" si="91"/>
        <v>4.1271120689655172</v>
      </c>
      <c r="BA127" s="2">
        <v>44624</v>
      </c>
      <c r="BB127" s="8">
        <v>0</v>
      </c>
      <c r="BC127" s="1">
        <v>0</v>
      </c>
      <c r="BD127" s="8">
        <v>0</v>
      </c>
      <c r="BE127" s="8">
        <v>0</v>
      </c>
      <c r="BF127" s="24">
        <f t="shared" si="93"/>
        <v>0</v>
      </c>
      <c r="BG127" s="24">
        <f t="shared" si="98"/>
        <v>0</v>
      </c>
      <c r="BH127" s="13">
        <v>4.38</v>
      </c>
      <c r="BI127" s="24">
        <f t="shared" si="99"/>
        <v>0</v>
      </c>
      <c r="BJ127" s="24">
        <f t="shared" si="94"/>
        <v>0</v>
      </c>
      <c r="BL127" s="2">
        <v>44624</v>
      </c>
      <c r="BM127" s="24">
        <f t="shared" si="95"/>
        <v>0</v>
      </c>
      <c r="BN127" s="24">
        <f t="shared" si="96"/>
        <v>0</v>
      </c>
      <c r="BO127" s="24">
        <f t="shared" ref="BO127:BO154" si="100">BM127+BN127</f>
        <v>0</v>
      </c>
      <c r="BP127" s="13">
        <v>4.38</v>
      </c>
      <c r="BQ127" s="8">
        <f t="shared" si="97"/>
        <v>0</v>
      </c>
    </row>
    <row r="128" spans="1:69" x14ac:dyDescent="0.25">
      <c r="A128" s="2">
        <v>44545</v>
      </c>
      <c r="B128" s="8">
        <v>2767.67</v>
      </c>
      <c r="C128" s="8">
        <v>110.25</v>
      </c>
      <c r="D128" s="8">
        <v>2746.91</v>
      </c>
      <c r="E128" s="8">
        <v>102.74</v>
      </c>
      <c r="F128" s="19">
        <f t="shared" si="77"/>
        <v>2849.6499999999996</v>
      </c>
      <c r="G128" s="19"/>
      <c r="H128" s="19">
        <f t="shared" si="78"/>
        <v>2849.6499999999996</v>
      </c>
      <c r="I128" s="1">
        <v>4.62</v>
      </c>
      <c r="J128" s="19">
        <f t="shared" si="92"/>
        <v>616.80735930735921</v>
      </c>
      <c r="K128" s="19">
        <f t="shared" si="79"/>
        <v>12.336147186147185</v>
      </c>
      <c r="L128" s="106"/>
      <c r="N128" s="2">
        <v>44545</v>
      </c>
      <c r="O128" s="8">
        <v>2471.5700000000002</v>
      </c>
      <c r="P128" s="1">
        <v>43.59</v>
      </c>
      <c r="Q128" s="8">
        <v>2453.0300000000002</v>
      </c>
      <c r="R128" s="1">
        <v>40.619999999999997</v>
      </c>
      <c r="S128" s="19">
        <f t="shared" si="80"/>
        <v>2493.65</v>
      </c>
      <c r="T128" s="19"/>
      <c r="U128" s="19">
        <f t="shared" si="81"/>
        <v>2493.65</v>
      </c>
      <c r="V128" s="1">
        <v>4.62</v>
      </c>
      <c r="W128" s="19">
        <f t="shared" si="82"/>
        <v>539.75108225108227</v>
      </c>
      <c r="X128" s="19">
        <f t="shared" si="83"/>
        <v>10.795021645021645</v>
      </c>
      <c r="Z128" s="2">
        <v>44545</v>
      </c>
      <c r="AA128" s="1">
        <v>871.72</v>
      </c>
      <c r="AB128" s="8">
        <v>362.28</v>
      </c>
      <c r="AC128" s="8">
        <v>865.18</v>
      </c>
      <c r="AD128" s="8">
        <v>356.85</v>
      </c>
      <c r="AE128" s="24">
        <f t="shared" si="84"/>
        <v>1222.03</v>
      </c>
      <c r="AF128" s="24"/>
      <c r="AG128" s="24">
        <f t="shared" si="85"/>
        <v>1222.03</v>
      </c>
      <c r="AH128" s="1">
        <v>4.62</v>
      </c>
      <c r="AI128" s="24">
        <f t="shared" si="86"/>
        <v>264.50865800865802</v>
      </c>
      <c r="AJ128" s="24">
        <f t="shared" si="87"/>
        <v>5.2901731601731603</v>
      </c>
      <c r="AL128" s="2">
        <v>44545</v>
      </c>
      <c r="AM128" s="1">
        <v>508.12</v>
      </c>
      <c r="AN128" s="1">
        <v>8.99</v>
      </c>
      <c r="AO128" s="8">
        <v>504.31</v>
      </c>
      <c r="AP128" s="1">
        <v>8.3800000000000008</v>
      </c>
      <c r="AQ128" s="24">
        <f t="shared" si="88"/>
        <v>512.69000000000005</v>
      </c>
      <c r="AR128" s="24"/>
      <c r="AS128" s="24">
        <f t="shared" si="89"/>
        <v>512.69000000000005</v>
      </c>
      <c r="AT128" s="1">
        <v>4.62</v>
      </c>
      <c r="AU128" s="24">
        <f t="shared" si="90"/>
        <v>110.97186147186149</v>
      </c>
      <c r="AV128" s="24">
        <f t="shared" si="91"/>
        <v>2.2194372294372298</v>
      </c>
      <c r="BA128" s="2">
        <v>44625</v>
      </c>
      <c r="BB128" s="8">
        <v>0</v>
      </c>
      <c r="BC128" s="8">
        <v>0</v>
      </c>
      <c r="BD128" s="8">
        <v>0</v>
      </c>
      <c r="BE128" s="8">
        <v>0</v>
      </c>
      <c r="BF128" s="24">
        <f t="shared" si="93"/>
        <v>0</v>
      </c>
      <c r="BG128" s="24">
        <f t="shared" si="98"/>
        <v>0</v>
      </c>
      <c r="BH128" s="13">
        <v>4.38</v>
      </c>
      <c r="BI128" s="24">
        <f t="shared" si="99"/>
        <v>0</v>
      </c>
      <c r="BJ128" s="24">
        <f t="shared" si="94"/>
        <v>0</v>
      </c>
      <c r="BL128" s="2">
        <v>44625</v>
      </c>
      <c r="BM128" s="24">
        <f t="shared" si="95"/>
        <v>0</v>
      </c>
      <c r="BN128" s="24">
        <f t="shared" si="96"/>
        <v>0</v>
      </c>
      <c r="BO128" s="24">
        <f t="shared" si="100"/>
        <v>0</v>
      </c>
      <c r="BP128" s="13">
        <v>4.38</v>
      </c>
      <c r="BQ128" s="8">
        <f t="shared" si="97"/>
        <v>0</v>
      </c>
    </row>
    <row r="129" spans="1:69" x14ac:dyDescent="0.25">
      <c r="A129" s="2">
        <v>44546</v>
      </c>
      <c r="B129" s="8">
        <v>2247.5300000000002</v>
      </c>
      <c r="C129" s="18"/>
      <c r="D129" s="8">
        <v>2230.67</v>
      </c>
      <c r="E129" s="8"/>
      <c r="F129" s="19">
        <f t="shared" si="77"/>
        <v>2230.67</v>
      </c>
      <c r="G129" s="19"/>
      <c r="H129" s="19">
        <f t="shared" si="78"/>
        <v>2230.67</v>
      </c>
      <c r="I129" s="1">
        <v>4.6100000000000003</v>
      </c>
      <c r="J129" s="19">
        <f t="shared" si="92"/>
        <v>483.8763557483731</v>
      </c>
      <c r="K129" s="19">
        <f t="shared" si="79"/>
        <v>9.6775271149674627</v>
      </c>
      <c r="L129" s="106"/>
      <c r="N129" s="2">
        <v>44546</v>
      </c>
      <c r="O129" s="8">
        <v>1097.99</v>
      </c>
      <c r="P129" s="1"/>
      <c r="Q129" s="8">
        <v>1089.76</v>
      </c>
      <c r="R129" s="1"/>
      <c r="S129" s="19">
        <f t="shared" si="80"/>
        <v>1089.76</v>
      </c>
      <c r="T129" s="19"/>
      <c r="U129" s="19">
        <f t="shared" si="81"/>
        <v>1089.76</v>
      </c>
      <c r="V129" s="1">
        <v>4.6100000000000003</v>
      </c>
      <c r="W129" s="19">
        <f t="shared" si="82"/>
        <v>236.39045553145334</v>
      </c>
      <c r="X129" s="19">
        <f t="shared" si="83"/>
        <v>4.7278091106290665</v>
      </c>
      <c r="Z129" s="2">
        <v>44546</v>
      </c>
      <c r="AA129" s="1">
        <v>341.88</v>
      </c>
      <c r="AB129" s="1">
        <v>290.02</v>
      </c>
      <c r="AC129" s="8">
        <v>339.32</v>
      </c>
      <c r="AD129" s="8">
        <v>285.67</v>
      </c>
      <c r="AE129" s="24">
        <f t="shared" si="84"/>
        <v>624.99</v>
      </c>
      <c r="AF129" s="24"/>
      <c r="AG129" s="24">
        <f t="shared" si="85"/>
        <v>624.99</v>
      </c>
      <c r="AH129" s="1">
        <v>4.6100000000000003</v>
      </c>
      <c r="AI129" s="24">
        <f t="shared" si="86"/>
        <v>135.57266811279825</v>
      </c>
      <c r="AJ129" s="24">
        <f t="shared" si="87"/>
        <v>2.7114533622559653</v>
      </c>
      <c r="AL129" s="2">
        <v>44546</v>
      </c>
      <c r="AM129" s="8">
        <v>2248.83</v>
      </c>
      <c r="AN129" s="1">
        <v>89.32</v>
      </c>
      <c r="AO129" s="8">
        <v>2231.96</v>
      </c>
      <c r="AP129" s="8">
        <v>83.24</v>
      </c>
      <c r="AQ129" s="24">
        <f t="shared" si="88"/>
        <v>2315.1999999999998</v>
      </c>
      <c r="AR129" s="24"/>
      <c r="AS129" s="24">
        <f t="shared" si="89"/>
        <v>2315.1999999999998</v>
      </c>
      <c r="AT129" s="1">
        <v>4.6100000000000003</v>
      </c>
      <c r="AU129" s="24">
        <f t="shared" si="90"/>
        <v>502.21258134490233</v>
      </c>
      <c r="AV129" s="24">
        <f t="shared" si="91"/>
        <v>10.044251626898047</v>
      </c>
      <c r="BA129" s="2">
        <v>44626</v>
      </c>
      <c r="BB129" s="8">
        <v>2743.34</v>
      </c>
      <c r="BC129" s="1">
        <v>77.760000000000005</v>
      </c>
      <c r="BD129" s="8">
        <v>2722.76</v>
      </c>
      <c r="BE129" s="8">
        <v>76.593600000000009</v>
      </c>
      <c r="BF129" s="24">
        <f t="shared" si="93"/>
        <v>2799.3536000000004</v>
      </c>
      <c r="BG129" s="24">
        <f t="shared" si="98"/>
        <v>2799.3536000000004</v>
      </c>
      <c r="BH129" s="13">
        <v>4.34</v>
      </c>
      <c r="BI129" s="24">
        <f t="shared" si="99"/>
        <v>645.01235023041488</v>
      </c>
      <c r="BJ129" s="24">
        <f t="shared" si="94"/>
        <v>12.900247004608298</v>
      </c>
      <c r="BL129" s="2">
        <v>44626</v>
      </c>
      <c r="BM129" s="24">
        <f t="shared" si="95"/>
        <v>20.579999999999927</v>
      </c>
      <c r="BN129" s="24">
        <f t="shared" si="96"/>
        <v>1.1663999999999959</v>
      </c>
      <c r="BO129" s="24">
        <f t="shared" si="100"/>
        <v>21.746399999999923</v>
      </c>
      <c r="BP129" s="13">
        <v>4.34</v>
      </c>
      <c r="BQ129" s="8">
        <f t="shared" si="97"/>
        <v>5.0106912442396139</v>
      </c>
    </row>
    <row r="130" spans="1:69" x14ac:dyDescent="0.25">
      <c r="A130" s="2">
        <v>44547</v>
      </c>
      <c r="B130" s="8">
        <v>3862.92</v>
      </c>
      <c r="C130" s="8"/>
      <c r="D130" s="8">
        <v>3833.95</v>
      </c>
      <c r="E130" s="8"/>
      <c r="F130" s="19">
        <f t="shared" si="77"/>
        <v>3833.95</v>
      </c>
      <c r="G130" s="19"/>
      <c r="H130" s="19">
        <f t="shared" si="78"/>
        <v>3833.95</v>
      </c>
      <c r="I130" s="1">
        <v>4.6100000000000003</v>
      </c>
      <c r="J130" s="19">
        <f t="shared" si="92"/>
        <v>831.65943600867672</v>
      </c>
      <c r="K130" s="19">
        <f t="shared" si="79"/>
        <v>16.633188720173536</v>
      </c>
      <c r="L130" s="106"/>
      <c r="N130" s="2">
        <v>44547</v>
      </c>
      <c r="O130" s="8">
        <v>1469.17</v>
      </c>
      <c r="P130" s="1">
        <v>36.53</v>
      </c>
      <c r="Q130" s="8">
        <v>1458.15</v>
      </c>
      <c r="R130" s="1">
        <v>34.04</v>
      </c>
      <c r="S130" s="19">
        <f t="shared" si="80"/>
        <v>1492.19</v>
      </c>
      <c r="T130" s="19"/>
      <c r="U130" s="19">
        <f t="shared" si="81"/>
        <v>1492.19</v>
      </c>
      <c r="V130" s="1">
        <v>4.6100000000000003</v>
      </c>
      <c r="W130" s="19">
        <f t="shared" si="82"/>
        <v>323.68546637744032</v>
      </c>
      <c r="X130" s="19">
        <f t="shared" si="83"/>
        <v>6.4737093275488062</v>
      </c>
      <c r="Z130" s="2">
        <v>44547</v>
      </c>
      <c r="AA130" s="1">
        <v>188.28</v>
      </c>
      <c r="AB130" s="8">
        <v>164.62</v>
      </c>
      <c r="AC130" s="8">
        <v>186.87</v>
      </c>
      <c r="AD130" s="8">
        <v>162.15</v>
      </c>
      <c r="AE130" s="24">
        <f t="shared" si="84"/>
        <v>349.02</v>
      </c>
      <c r="AF130" s="24"/>
      <c r="AG130" s="24">
        <f t="shared" si="85"/>
        <v>349.02</v>
      </c>
      <c r="AH130" s="1">
        <v>4.6100000000000003</v>
      </c>
      <c r="AI130" s="24">
        <f t="shared" si="86"/>
        <v>75.709327548806925</v>
      </c>
      <c r="AJ130" s="24">
        <f t="shared" si="87"/>
        <v>1.5141865509761385</v>
      </c>
      <c r="AL130" s="2">
        <v>44547</v>
      </c>
      <c r="AM130" s="1">
        <v>1448.43</v>
      </c>
      <c r="AN130" s="1">
        <v>5.76</v>
      </c>
      <c r="AO130" s="1">
        <v>1437.57</v>
      </c>
      <c r="AP130" s="1">
        <v>5.37</v>
      </c>
      <c r="AQ130" s="24">
        <f t="shared" si="88"/>
        <v>1442.9399999999998</v>
      </c>
      <c r="AR130" s="24"/>
      <c r="AS130" s="24">
        <f t="shared" si="89"/>
        <v>1442.9399999999998</v>
      </c>
      <c r="AT130" s="1">
        <v>4.6100000000000003</v>
      </c>
      <c r="AU130" s="24">
        <f t="shared" si="90"/>
        <v>313.00216919739688</v>
      </c>
      <c r="AV130" s="24">
        <f t="shared" si="91"/>
        <v>6.2600433839479379</v>
      </c>
      <c r="BA130" s="2">
        <v>44627</v>
      </c>
      <c r="BB130" s="8">
        <v>2294.71</v>
      </c>
      <c r="BC130" s="1">
        <v>56.73</v>
      </c>
      <c r="BD130" s="8">
        <v>2277.5</v>
      </c>
      <c r="BE130" s="8">
        <v>55.879049999999999</v>
      </c>
      <c r="BF130" s="24">
        <f t="shared" si="93"/>
        <v>2333.37905</v>
      </c>
      <c r="BG130" s="24">
        <f t="shared" si="98"/>
        <v>2333.37905</v>
      </c>
      <c r="BH130" s="10">
        <v>4.34</v>
      </c>
      <c r="BI130" s="24">
        <f t="shared" si="99"/>
        <v>537.64494239631335</v>
      </c>
      <c r="BJ130" s="24">
        <f t="shared" si="94"/>
        <v>10.752898847926268</v>
      </c>
      <c r="BL130" s="2">
        <v>44627</v>
      </c>
      <c r="BM130" s="24">
        <f t="shared" si="95"/>
        <v>17.210000000000036</v>
      </c>
      <c r="BN130" s="24">
        <f t="shared" si="96"/>
        <v>0.85094999999999743</v>
      </c>
      <c r="BO130" s="24">
        <f t="shared" si="100"/>
        <v>18.060950000000034</v>
      </c>
      <c r="BP130" s="10">
        <v>4.34</v>
      </c>
      <c r="BQ130" s="8">
        <f>BO130/BP130</f>
        <v>4.1615092165898693</v>
      </c>
    </row>
    <row r="131" spans="1:69" x14ac:dyDescent="0.25">
      <c r="A131" s="2">
        <v>44548</v>
      </c>
      <c r="B131" s="8">
        <v>4944.68</v>
      </c>
      <c r="C131" s="8"/>
      <c r="D131" s="8">
        <v>4907.59</v>
      </c>
      <c r="E131" s="8"/>
      <c r="F131" s="19">
        <f t="shared" si="77"/>
        <v>4907.59</v>
      </c>
      <c r="G131" s="19"/>
      <c r="H131" s="19">
        <f t="shared" si="78"/>
        <v>4907.59</v>
      </c>
      <c r="I131" s="1">
        <v>4.62</v>
      </c>
      <c r="J131" s="19">
        <f t="shared" si="92"/>
        <v>1062.2489177489178</v>
      </c>
      <c r="K131" s="19">
        <f t="shared" si="79"/>
        <v>21.244978354978358</v>
      </c>
      <c r="L131" s="106"/>
      <c r="N131" s="2">
        <v>44548</v>
      </c>
      <c r="O131" s="8">
        <v>3033.47</v>
      </c>
      <c r="P131" s="8"/>
      <c r="Q131" s="8">
        <v>3010.72</v>
      </c>
      <c r="R131" s="8"/>
      <c r="S131" s="19">
        <f t="shared" si="80"/>
        <v>3010.72</v>
      </c>
      <c r="T131" s="19"/>
      <c r="U131" s="19">
        <f t="shared" si="81"/>
        <v>3010.72</v>
      </c>
      <c r="V131" s="1">
        <v>4.62</v>
      </c>
      <c r="W131" s="19">
        <f t="shared" si="82"/>
        <v>651.67099567099558</v>
      </c>
      <c r="X131" s="19">
        <f t="shared" si="83"/>
        <v>13.033419913419912</v>
      </c>
      <c r="Z131" s="2">
        <v>44548</v>
      </c>
      <c r="AA131" s="1">
        <v>162.96</v>
      </c>
      <c r="AB131" s="1">
        <v>250.52</v>
      </c>
      <c r="AC131" s="8">
        <v>161.74</v>
      </c>
      <c r="AD131" s="8">
        <v>246.76</v>
      </c>
      <c r="AE131" s="24">
        <f t="shared" si="84"/>
        <v>408.5</v>
      </c>
      <c r="AF131" s="24"/>
      <c r="AG131" s="24">
        <f t="shared" si="85"/>
        <v>408.5</v>
      </c>
      <c r="AH131" s="1">
        <v>4.62</v>
      </c>
      <c r="AI131" s="24">
        <f t="shared" si="86"/>
        <v>88.419913419913414</v>
      </c>
      <c r="AJ131" s="24">
        <f t="shared" si="87"/>
        <v>1.7683982683982684</v>
      </c>
      <c r="AL131" s="2">
        <v>44548</v>
      </c>
      <c r="AM131" s="1">
        <v>1394.76</v>
      </c>
      <c r="AN131" s="1"/>
      <c r="AO131" s="1">
        <v>1384.3</v>
      </c>
      <c r="AP131" s="1"/>
      <c r="AQ131" s="24">
        <f t="shared" si="88"/>
        <v>1384.3</v>
      </c>
      <c r="AR131" s="24"/>
      <c r="AS131" s="24">
        <f t="shared" si="89"/>
        <v>1384.3</v>
      </c>
      <c r="AT131" s="1">
        <v>4.62</v>
      </c>
      <c r="AU131" s="24">
        <f t="shared" si="90"/>
        <v>299.63203463203462</v>
      </c>
      <c r="AV131" s="24">
        <f t="shared" si="91"/>
        <v>5.9926406926406921</v>
      </c>
      <c r="BA131" s="2">
        <v>44628</v>
      </c>
      <c r="BB131" s="1">
        <v>1849.62</v>
      </c>
      <c r="BC131" s="1">
        <v>45.61</v>
      </c>
      <c r="BD131" s="8">
        <v>1835.75</v>
      </c>
      <c r="BE131" s="8">
        <v>44.925849999999997</v>
      </c>
      <c r="BF131" s="24">
        <f t="shared" si="93"/>
        <v>1880.6758500000001</v>
      </c>
      <c r="BG131" s="24">
        <f t="shared" si="98"/>
        <v>1880.6758500000001</v>
      </c>
      <c r="BH131" s="10">
        <v>4.34</v>
      </c>
      <c r="BI131" s="24">
        <f t="shared" si="99"/>
        <v>433.33544930875581</v>
      </c>
      <c r="BJ131" s="24">
        <f t="shared" si="94"/>
        <v>8.6667089861751165</v>
      </c>
      <c r="BL131" s="2">
        <v>44628</v>
      </c>
      <c r="BM131" s="24">
        <f t="shared" si="95"/>
        <v>13.869999999999891</v>
      </c>
      <c r="BN131" s="24">
        <f t="shared" si="96"/>
        <v>0.68415000000000248</v>
      </c>
      <c r="BO131" s="24">
        <f t="shared" si="100"/>
        <v>14.554149999999893</v>
      </c>
      <c r="BP131" s="10">
        <v>4.34</v>
      </c>
      <c r="BQ131" s="8">
        <f t="shared" ref="BQ131:BQ154" si="101">BO131/BP131</f>
        <v>3.353490783410114</v>
      </c>
    </row>
    <row r="132" spans="1:69" ht="14.25" customHeight="1" x14ac:dyDescent="0.25">
      <c r="A132" s="2">
        <v>44549</v>
      </c>
      <c r="B132" s="8">
        <v>5467.31</v>
      </c>
      <c r="C132" s="8">
        <v>217.46</v>
      </c>
      <c r="D132" s="8">
        <v>5426.31</v>
      </c>
      <c r="E132" s="8">
        <v>202.65</v>
      </c>
      <c r="F132" s="19">
        <f t="shared" si="77"/>
        <v>5628.96</v>
      </c>
      <c r="G132" s="19"/>
      <c r="H132" s="19">
        <f t="shared" si="78"/>
        <v>5628.96</v>
      </c>
      <c r="I132" s="1">
        <v>4.62</v>
      </c>
      <c r="J132" s="19">
        <f t="shared" si="92"/>
        <v>1218.3896103896104</v>
      </c>
      <c r="K132" s="19">
        <f t="shared" si="79"/>
        <v>24.36779220779221</v>
      </c>
      <c r="L132" s="106"/>
      <c r="N132" s="2">
        <v>44549</v>
      </c>
      <c r="O132" s="8">
        <v>2517.85</v>
      </c>
      <c r="P132" s="1">
        <v>45.02</v>
      </c>
      <c r="Q132" s="8">
        <v>2498.9699999999998</v>
      </c>
      <c r="R132" s="8">
        <v>41.95</v>
      </c>
      <c r="S132" s="19">
        <f t="shared" si="80"/>
        <v>2540.9199999999996</v>
      </c>
      <c r="T132" s="19"/>
      <c r="U132" s="19">
        <f t="shared" si="81"/>
        <v>2540.9199999999996</v>
      </c>
      <c r="V132" s="1">
        <v>4.62</v>
      </c>
      <c r="W132" s="19">
        <f t="shared" si="82"/>
        <v>549.98268398268385</v>
      </c>
      <c r="X132" s="19">
        <f t="shared" si="83"/>
        <v>10.999653679653678</v>
      </c>
      <c r="Z132" s="2">
        <v>44549</v>
      </c>
      <c r="AA132" s="1">
        <v>502.23</v>
      </c>
      <c r="AB132" s="8">
        <v>97.67</v>
      </c>
      <c r="AC132" s="8">
        <v>498.46</v>
      </c>
      <c r="AD132" s="8">
        <v>96.2</v>
      </c>
      <c r="AE132" s="24">
        <f t="shared" si="84"/>
        <v>594.66</v>
      </c>
      <c r="AF132" s="24"/>
      <c r="AG132" s="24">
        <f t="shared" si="85"/>
        <v>594.66</v>
      </c>
      <c r="AH132" s="1">
        <v>4.62</v>
      </c>
      <c r="AI132" s="24">
        <f t="shared" si="86"/>
        <v>128.71428571428569</v>
      </c>
      <c r="AJ132" s="24">
        <f t="shared" si="87"/>
        <v>2.5742857142857138</v>
      </c>
      <c r="AL132" s="2">
        <v>44549</v>
      </c>
      <c r="AM132" s="1">
        <v>679.98</v>
      </c>
      <c r="AN132" s="1"/>
      <c r="AO132" s="1">
        <v>674.88</v>
      </c>
      <c r="AP132" s="1"/>
      <c r="AQ132" s="24">
        <f t="shared" si="88"/>
        <v>674.88</v>
      </c>
      <c r="AR132" s="24"/>
      <c r="AS132" s="24">
        <f t="shared" si="89"/>
        <v>674.88</v>
      </c>
      <c r="AT132" s="1">
        <v>4.62</v>
      </c>
      <c r="AU132" s="24">
        <f t="shared" si="90"/>
        <v>146.07792207792207</v>
      </c>
      <c r="AV132" s="24">
        <f t="shared" si="91"/>
        <v>2.9215584415584415</v>
      </c>
      <c r="BA132" s="2">
        <v>44629</v>
      </c>
      <c r="BB132" s="1">
        <v>1363.22</v>
      </c>
      <c r="BC132" s="1">
        <v>172.68</v>
      </c>
      <c r="BD132" s="8">
        <v>1353</v>
      </c>
      <c r="BE132" s="8">
        <v>170.0898</v>
      </c>
      <c r="BF132" s="24">
        <f t="shared" si="93"/>
        <v>1523.0898</v>
      </c>
      <c r="BG132" s="24">
        <f t="shared" si="98"/>
        <v>1523.0898</v>
      </c>
      <c r="BH132" s="13">
        <v>4.34</v>
      </c>
      <c r="BI132" s="24">
        <f t="shared" si="99"/>
        <v>350.94235023041477</v>
      </c>
      <c r="BJ132" s="24">
        <f t="shared" si="94"/>
        <v>7.018847004608296</v>
      </c>
      <c r="BL132" s="2">
        <v>44629</v>
      </c>
      <c r="BM132" s="24">
        <f t="shared" si="95"/>
        <v>10.220000000000027</v>
      </c>
      <c r="BN132" s="24">
        <f t="shared" si="96"/>
        <v>2.59020000000001</v>
      </c>
      <c r="BO132" s="24">
        <f t="shared" si="100"/>
        <v>12.810200000000037</v>
      </c>
      <c r="BP132" s="10">
        <v>4.34</v>
      </c>
      <c r="BQ132" s="8">
        <f t="shared" si="101"/>
        <v>2.9516589861751239</v>
      </c>
    </row>
    <row r="133" spans="1:69" x14ac:dyDescent="0.25">
      <c r="A133" s="2">
        <v>44550</v>
      </c>
      <c r="B133" s="8">
        <v>2235.65</v>
      </c>
      <c r="C133" s="8">
        <v>94.16</v>
      </c>
      <c r="D133" s="8">
        <v>2218.88</v>
      </c>
      <c r="E133" s="8">
        <v>87.75</v>
      </c>
      <c r="F133" s="19">
        <f t="shared" si="77"/>
        <v>2306.63</v>
      </c>
      <c r="G133" s="19"/>
      <c r="H133" s="19">
        <f t="shared" si="78"/>
        <v>2306.63</v>
      </c>
      <c r="I133" s="1">
        <v>4.62</v>
      </c>
      <c r="J133" s="19">
        <f t="shared" si="92"/>
        <v>499.27056277056278</v>
      </c>
      <c r="K133" s="19">
        <f t="shared" si="79"/>
        <v>9.9854112554112557</v>
      </c>
      <c r="L133" s="106"/>
      <c r="N133" s="2">
        <v>44550</v>
      </c>
      <c r="O133" s="8">
        <v>2039.15</v>
      </c>
      <c r="P133" s="8"/>
      <c r="Q133" s="8">
        <v>2023.86</v>
      </c>
      <c r="R133" s="8"/>
      <c r="S133" s="19">
        <f t="shared" si="80"/>
        <v>2023.86</v>
      </c>
      <c r="T133" s="19"/>
      <c r="U133" s="19">
        <f t="shared" si="81"/>
        <v>2023.86</v>
      </c>
      <c r="V133" s="1">
        <v>4.62</v>
      </c>
      <c r="W133" s="19">
        <f t="shared" si="82"/>
        <v>438.06493506493501</v>
      </c>
      <c r="X133" s="19">
        <f t="shared" si="83"/>
        <v>8.7612987012987009</v>
      </c>
      <c r="Z133" s="2">
        <v>44550</v>
      </c>
      <c r="AA133" s="1">
        <v>121.45</v>
      </c>
      <c r="AB133" s="8">
        <v>67.92</v>
      </c>
      <c r="AC133" s="8">
        <v>120.54</v>
      </c>
      <c r="AD133" s="8">
        <v>66.900000000000006</v>
      </c>
      <c r="AE133" s="24">
        <f t="shared" si="84"/>
        <v>187.44</v>
      </c>
      <c r="AF133" s="24"/>
      <c r="AG133" s="24">
        <f t="shared" si="85"/>
        <v>187.44</v>
      </c>
      <c r="AH133" s="1">
        <v>4.62</v>
      </c>
      <c r="AI133" s="24">
        <f t="shared" si="86"/>
        <v>40.571428571428569</v>
      </c>
      <c r="AJ133" s="24">
        <f t="shared" si="87"/>
        <v>0.81142857142857139</v>
      </c>
      <c r="AL133" s="2">
        <v>44550</v>
      </c>
      <c r="AM133" s="1">
        <v>686.96</v>
      </c>
      <c r="AN133" s="1">
        <v>103.1</v>
      </c>
      <c r="AO133" s="1">
        <v>681.81</v>
      </c>
      <c r="AP133" s="1">
        <v>96.08</v>
      </c>
      <c r="AQ133" s="24">
        <f t="shared" si="88"/>
        <v>777.89</v>
      </c>
      <c r="AR133" s="24"/>
      <c r="AS133" s="24">
        <f t="shared" si="89"/>
        <v>777.89</v>
      </c>
      <c r="AT133" s="1">
        <v>4.62</v>
      </c>
      <c r="AU133" s="24">
        <f t="shared" si="90"/>
        <v>168.37445887445887</v>
      </c>
      <c r="AV133" s="24">
        <f t="shared" si="91"/>
        <v>3.3674891774891775</v>
      </c>
      <c r="BA133" s="2">
        <v>44630</v>
      </c>
      <c r="BB133" s="8">
        <v>2480.5300000000002</v>
      </c>
      <c r="BC133" s="1">
        <v>61.74</v>
      </c>
      <c r="BD133" s="1">
        <v>2461.9299999999998</v>
      </c>
      <c r="BE133" s="8">
        <v>60.813900000000004</v>
      </c>
      <c r="BF133" s="24">
        <f t="shared" si="93"/>
        <v>2522.7438999999999</v>
      </c>
      <c r="BG133" s="24">
        <f t="shared" si="98"/>
        <v>2522.7438999999999</v>
      </c>
      <c r="BH133" s="13">
        <v>4.2300000000000004</v>
      </c>
      <c r="BI133" s="24">
        <f t="shared" si="99"/>
        <v>596.3933569739952</v>
      </c>
      <c r="BJ133" s="24">
        <f t="shared" si="94"/>
        <v>11.927867139479904</v>
      </c>
      <c r="BL133" s="2">
        <v>44630</v>
      </c>
      <c r="BM133" s="24">
        <f t="shared" si="95"/>
        <v>18.600000000000364</v>
      </c>
      <c r="BN133" s="24">
        <f t="shared" si="96"/>
        <v>0.92609999999999815</v>
      </c>
      <c r="BO133" s="24">
        <f t="shared" si="100"/>
        <v>19.526100000000362</v>
      </c>
      <c r="BP133" s="10">
        <v>4.2300000000000004</v>
      </c>
      <c r="BQ133" s="8">
        <f t="shared" si="101"/>
        <v>4.6160992907802267</v>
      </c>
    </row>
    <row r="134" spans="1:69" x14ac:dyDescent="0.25">
      <c r="A134" s="2">
        <v>44551</v>
      </c>
      <c r="B134" s="8">
        <v>2776.94</v>
      </c>
      <c r="C134" s="8"/>
      <c r="D134" s="8">
        <v>2756.11</v>
      </c>
      <c r="E134" s="8"/>
      <c r="F134" s="19">
        <f t="shared" si="77"/>
        <v>2756.11</v>
      </c>
      <c r="G134" s="19"/>
      <c r="H134" s="19">
        <f t="shared" si="78"/>
        <v>2756.11</v>
      </c>
      <c r="I134" s="8">
        <v>4.5999999999999996</v>
      </c>
      <c r="J134" s="19">
        <f t="shared" si="92"/>
        <v>599.15434782608702</v>
      </c>
      <c r="K134" s="19">
        <f t="shared" si="79"/>
        <v>11.98308695652174</v>
      </c>
      <c r="L134" s="106"/>
      <c r="N134" s="2">
        <v>44551</v>
      </c>
      <c r="O134" s="8">
        <v>1216.77</v>
      </c>
      <c r="P134" s="1">
        <v>20.61</v>
      </c>
      <c r="Q134" s="8">
        <v>1207.6400000000001</v>
      </c>
      <c r="R134" s="1">
        <v>19.21</v>
      </c>
      <c r="S134" s="19">
        <f t="shared" si="80"/>
        <v>1226.8500000000001</v>
      </c>
      <c r="T134" s="19"/>
      <c r="U134" s="19">
        <f t="shared" si="81"/>
        <v>1226.8500000000001</v>
      </c>
      <c r="V134" s="1">
        <v>4.5999999999999996</v>
      </c>
      <c r="W134" s="19">
        <f t="shared" si="82"/>
        <v>266.70652173913049</v>
      </c>
      <c r="X134" s="19">
        <f t="shared" si="83"/>
        <v>5.33413043478261</v>
      </c>
      <c r="Z134" s="2">
        <v>44551</v>
      </c>
      <c r="AA134" s="1">
        <v>348.88</v>
      </c>
      <c r="AB134" s="1">
        <v>346.56</v>
      </c>
      <c r="AC134" s="8">
        <v>346.26</v>
      </c>
      <c r="AD134" s="8">
        <v>341.36</v>
      </c>
      <c r="AE134" s="24">
        <f t="shared" si="84"/>
        <v>687.62</v>
      </c>
      <c r="AF134" s="24"/>
      <c r="AG134" s="24">
        <f t="shared" si="85"/>
        <v>687.62</v>
      </c>
      <c r="AH134" s="1">
        <v>4.5999999999999996</v>
      </c>
      <c r="AI134" s="24">
        <f t="shared" si="86"/>
        <v>149.48260869565217</v>
      </c>
      <c r="AJ134" s="24">
        <f t="shared" si="87"/>
        <v>2.9896521739130435</v>
      </c>
      <c r="AL134" s="2">
        <v>44551</v>
      </c>
      <c r="AM134" s="1">
        <v>455.34</v>
      </c>
      <c r="AN134" s="1">
        <v>9.19</v>
      </c>
      <c r="AO134" s="1">
        <v>451.92</v>
      </c>
      <c r="AP134" s="1">
        <v>8.56</v>
      </c>
      <c r="AQ134" s="24">
        <f t="shared" si="88"/>
        <v>460.48</v>
      </c>
      <c r="AR134" s="24"/>
      <c r="AS134" s="24">
        <f t="shared" si="89"/>
        <v>460.48</v>
      </c>
      <c r="AT134" s="1">
        <v>4.5999999999999996</v>
      </c>
      <c r="AU134" s="24">
        <f t="shared" si="90"/>
        <v>100.10434782608696</v>
      </c>
      <c r="AV134" s="24">
        <f t="shared" si="91"/>
        <v>2.0020869565217394</v>
      </c>
      <c r="BA134" s="2">
        <v>44631</v>
      </c>
      <c r="BB134" s="8">
        <v>2862.25</v>
      </c>
      <c r="BC134" s="1"/>
      <c r="BD134" s="8">
        <v>2840.78</v>
      </c>
      <c r="BE134" s="8">
        <v>0</v>
      </c>
      <c r="BF134" s="24">
        <f t="shared" si="93"/>
        <v>2840.78</v>
      </c>
      <c r="BG134" s="24">
        <f t="shared" si="98"/>
        <v>2840.78</v>
      </c>
      <c r="BH134" s="1">
        <v>4.34</v>
      </c>
      <c r="BI134" s="24">
        <f t="shared" si="99"/>
        <v>654.55760368663596</v>
      </c>
      <c r="BJ134" s="24">
        <f t="shared" si="94"/>
        <v>13.091152073732719</v>
      </c>
      <c r="BL134" s="2">
        <v>44631</v>
      </c>
      <c r="BM134" s="24">
        <f t="shared" si="95"/>
        <v>21.4699999999998</v>
      </c>
      <c r="BN134" s="24">
        <f t="shared" si="96"/>
        <v>0</v>
      </c>
      <c r="BO134" s="24">
        <f t="shared" si="100"/>
        <v>21.4699999999998</v>
      </c>
      <c r="BP134" s="1">
        <v>4.34</v>
      </c>
      <c r="BQ134" s="8">
        <f t="shared" si="101"/>
        <v>4.9470046082948853</v>
      </c>
    </row>
    <row r="135" spans="1:69" x14ac:dyDescent="0.25">
      <c r="A135" s="2">
        <v>44552</v>
      </c>
      <c r="B135" s="8">
        <v>3296.45</v>
      </c>
      <c r="C135" s="16">
        <v>43.49</v>
      </c>
      <c r="D135" s="8">
        <v>3271.73</v>
      </c>
      <c r="E135" s="8">
        <v>40.53</v>
      </c>
      <c r="F135" s="19">
        <f t="shared" si="77"/>
        <v>3312.26</v>
      </c>
      <c r="G135" s="19"/>
      <c r="H135" s="19">
        <f t="shared" si="78"/>
        <v>3312.26</v>
      </c>
      <c r="I135" s="8">
        <v>4.5999999999999996</v>
      </c>
      <c r="J135" s="19">
        <f t="shared" si="92"/>
        <v>720.05652173913052</v>
      </c>
      <c r="K135" s="19">
        <f t="shared" si="79"/>
        <v>14.40113043478261</v>
      </c>
      <c r="L135" s="106"/>
      <c r="N135" s="2">
        <v>44552</v>
      </c>
      <c r="O135" s="8">
        <v>2828.43</v>
      </c>
      <c r="P135" s="8"/>
      <c r="Q135" s="8">
        <v>2807.22</v>
      </c>
      <c r="R135" s="8"/>
      <c r="S135" s="19">
        <f t="shared" si="80"/>
        <v>2807.22</v>
      </c>
      <c r="T135" s="19"/>
      <c r="U135" s="19">
        <f t="shared" si="81"/>
        <v>2807.22</v>
      </c>
      <c r="V135" s="1">
        <v>4.5999999999999996</v>
      </c>
      <c r="W135" s="19">
        <f t="shared" si="82"/>
        <v>610.2652173913043</v>
      </c>
      <c r="X135" s="19">
        <f t="shared" si="83"/>
        <v>12.205304347826086</v>
      </c>
      <c r="Z135" s="2">
        <v>44552</v>
      </c>
      <c r="AA135" s="1">
        <v>210.14</v>
      </c>
      <c r="AB135" s="8">
        <v>951.18</v>
      </c>
      <c r="AC135" s="8">
        <v>208.56</v>
      </c>
      <c r="AD135" s="8">
        <v>936.91</v>
      </c>
      <c r="AE135" s="24">
        <f t="shared" si="84"/>
        <v>1145.47</v>
      </c>
      <c r="AF135" s="24"/>
      <c r="AG135" s="24">
        <f t="shared" si="85"/>
        <v>1145.47</v>
      </c>
      <c r="AH135" s="1">
        <v>4.5999999999999996</v>
      </c>
      <c r="AI135" s="24">
        <f t="shared" si="86"/>
        <v>249.01521739130436</v>
      </c>
      <c r="AJ135" s="24">
        <f t="shared" si="87"/>
        <v>4.9803043478260873</v>
      </c>
      <c r="AL135" s="2">
        <v>44552</v>
      </c>
      <c r="AM135" s="1">
        <v>455.64</v>
      </c>
      <c r="AN135" s="1">
        <v>30</v>
      </c>
      <c r="AO135" s="8">
        <v>452.22</v>
      </c>
      <c r="AP135" s="8">
        <v>27.96</v>
      </c>
      <c r="AQ135" s="24">
        <f t="shared" si="88"/>
        <v>480.18</v>
      </c>
      <c r="AR135" s="24"/>
      <c r="AS135" s="24">
        <f t="shared" si="89"/>
        <v>480.18</v>
      </c>
      <c r="AT135" s="1">
        <v>4.5999999999999996</v>
      </c>
      <c r="AU135" s="24">
        <f t="shared" si="90"/>
        <v>104.38695652173914</v>
      </c>
      <c r="AV135" s="24">
        <f t="shared" si="91"/>
        <v>2.087739130434783</v>
      </c>
      <c r="BA135" s="2">
        <v>44632</v>
      </c>
      <c r="BB135" s="8">
        <v>3192.22</v>
      </c>
      <c r="BC135" s="1">
        <v>40.700000000000003</v>
      </c>
      <c r="BD135" s="8">
        <v>3168.28</v>
      </c>
      <c r="BE135" s="8">
        <v>40.089500000000001</v>
      </c>
      <c r="BF135" s="24">
        <f t="shared" si="93"/>
        <v>3208.3695000000002</v>
      </c>
      <c r="BG135" s="24">
        <f t="shared" si="98"/>
        <v>3208.3695000000002</v>
      </c>
      <c r="BH135" s="1">
        <v>4.2300000000000004</v>
      </c>
      <c r="BI135" s="24">
        <f t="shared" si="99"/>
        <v>758.47978723404253</v>
      </c>
      <c r="BJ135" s="24">
        <f t="shared" si="94"/>
        <v>15.169595744680851</v>
      </c>
      <c r="BL135" s="2">
        <v>44632</v>
      </c>
      <c r="BM135" s="24">
        <f t="shared" si="95"/>
        <v>23.9399999999996</v>
      </c>
      <c r="BN135" s="24">
        <f t="shared" si="96"/>
        <v>0.61050000000000182</v>
      </c>
      <c r="BO135" s="24">
        <f t="shared" si="100"/>
        <v>24.550499999999602</v>
      </c>
      <c r="BP135" s="1">
        <v>4.2300000000000004</v>
      </c>
      <c r="BQ135" s="8">
        <f t="shared" si="101"/>
        <v>5.8039007092197634</v>
      </c>
    </row>
    <row r="136" spans="1:69" x14ac:dyDescent="0.25">
      <c r="A136" s="2">
        <v>44553</v>
      </c>
      <c r="B136" s="8">
        <v>4508.43</v>
      </c>
      <c r="C136" s="2"/>
      <c r="D136" s="8">
        <v>4474.62</v>
      </c>
      <c r="E136" s="1"/>
      <c r="F136" s="19">
        <f t="shared" si="77"/>
        <v>4474.62</v>
      </c>
      <c r="G136" s="19"/>
      <c r="H136" s="19">
        <f t="shared" si="78"/>
        <v>4474.62</v>
      </c>
      <c r="I136" s="1">
        <v>4.58</v>
      </c>
      <c r="J136" s="19">
        <f t="shared" si="92"/>
        <v>976.99126637554582</v>
      </c>
      <c r="K136" s="19">
        <f t="shared" si="79"/>
        <v>19.539825327510918</v>
      </c>
      <c r="L136" s="106"/>
      <c r="N136" s="2">
        <v>44553</v>
      </c>
      <c r="O136" s="8">
        <v>3047.94</v>
      </c>
      <c r="P136" s="8">
        <v>4.46</v>
      </c>
      <c r="Q136" s="8">
        <v>3025.08</v>
      </c>
      <c r="R136" s="8">
        <v>4.16</v>
      </c>
      <c r="S136" s="19">
        <f t="shared" si="80"/>
        <v>3029.24</v>
      </c>
      <c r="T136" s="19"/>
      <c r="U136" s="19">
        <f t="shared" si="81"/>
        <v>3029.24</v>
      </c>
      <c r="V136" s="1">
        <v>4.58</v>
      </c>
      <c r="W136" s="19">
        <f t="shared" si="82"/>
        <v>661.40611353711779</v>
      </c>
      <c r="X136" s="19">
        <f t="shared" si="83"/>
        <v>13.228122270742356</v>
      </c>
      <c r="Z136" s="2">
        <v>44553</v>
      </c>
      <c r="AA136" s="1">
        <v>903.94</v>
      </c>
      <c r="AB136" s="1">
        <v>1120.31</v>
      </c>
      <c r="AC136" s="8">
        <v>897.16</v>
      </c>
      <c r="AD136" s="8">
        <v>1103.51</v>
      </c>
      <c r="AE136" s="24">
        <f t="shared" si="84"/>
        <v>2000.67</v>
      </c>
      <c r="AF136" s="24"/>
      <c r="AG136" s="24">
        <f t="shared" si="85"/>
        <v>2000.67</v>
      </c>
      <c r="AH136" s="1">
        <v>4.58</v>
      </c>
      <c r="AI136" s="24">
        <f t="shared" si="86"/>
        <v>436.82751091703057</v>
      </c>
      <c r="AJ136" s="24">
        <f t="shared" si="87"/>
        <v>8.7365502183406107</v>
      </c>
      <c r="AL136" s="2">
        <v>44553</v>
      </c>
      <c r="AM136" s="8">
        <v>1439.49</v>
      </c>
      <c r="AN136" s="8"/>
      <c r="AO136" s="8">
        <v>1428.69</v>
      </c>
      <c r="AP136" s="8"/>
      <c r="AQ136" s="24">
        <f t="shared" si="88"/>
        <v>1428.69</v>
      </c>
      <c r="AR136" s="24"/>
      <c r="AS136" s="24">
        <f t="shared" si="89"/>
        <v>1428.69</v>
      </c>
      <c r="AT136" s="1">
        <v>4.58</v>
      </c>
      <c r="AU136" s="24">
        <f t="shared" si="90"/>
        <v>311.94104803493451</v>
      </c>
      <c r="AV136" s="24">
        <f t="shared" si="91"/>
        <v>6.23882096069869</v>
      </c>
      <c r="BA136" s="2">
        <v>44633</v>
      </c>
      <c r="BB136" s="8">
        <v>2347.16</v>
      </c>
      <c r="BC136" s="1">
        <v>56.53</v>
      </c>
      <c r="BD136" s="8">
        <v>2329.56</v>
      </c>
      <c r="BE136" s="8">
        <v>55.682050000000004</v>
      </c>
      <c r="BF136" s="24">
        <f t="shared" si="93"/>
        <v>2385.2420499999998</v>
      </c>
      <c r="BG136" s="24">
        <f t="shared" si="98"/>
        <v>2385.2420499999998</v>
      </c>
      <c r="BH136" s="1">
        <v>4.2300000000000004</v>
      </c>
      <c r="BI136" s="24">
        <f t="shared" si="99"/>
        <v>563.88700945626465</v>
      </c>
      <c r="BJ136" s="24">
        <f t="shared" si="94"/>
        <v>11.277740189125293</v>
      </c>
      <c r="BL136" s="2">
        <v>44633</v>
      </c>
      <c r="BM136" s="24">
        <f t="shared" si="95"/>
        <v>17.599999999999909</v>
      </c>
      <c r="BN136" s="24">
        <f t="shared" si="96"/>
        <v>0.84794999999999732</v>
      </c>
      <c r="BO136" s="24">
        <f t="shared" si="100"/>
        <v>18.447949999999906</v>
      </c>
      <c r="BP136" s="1">
        <v>4.2300000000000004</v>
      </c>
      <c r="BQ136" s="8">
        <f t="shared" si="101"/>
        <v>4.3612174940898116</v>
      </c>
    </row>
    <row r="137" spans="1:69" x14ac:dyDescent="0.25">
      <c r="A137" s="2">
        <v>44554</v>
      </c>
      <c r="B137" s="8">
        <v>5876.95</v>
      </c>
      <c r="C137" s="2"/>
      <c r="D137" s="8">
        <v>5832.87</v>
      </c>
      <c r="E137" s="1"/>
      <c r="F137" s="19">
        <f t="shared" si="77"/>
        <v>5832.87</v>
      </c>
      <c r="G137" s="19"/>
      <c r="H137" s="19">
        <f t="shared" si="78"/>
        <v>5832.87</v>
      </c>
      <c r="I137" s="1">
        <v>4.58</v>
      </c>
      <c r="J137" s="19">
        <f t="shared" si="92"/>
        <v>1273.5524017467249</v>
      </c>
      <c r="K137" s="19">
        <f t="shared" si="79"/>
        <v>25.471048034934498</v>
      </c>
      <c r="L137" s="106"/>
      <c r="N137" s="2">
        <v>44554</v>
      </c>
      <c r="O137" s="8">
        <v>2138.41</v>
      </c>
      <c r="P137" s="8"/>
      <c r="Q137" s="8">
        <v>2122.37</v>
      </c>
      <c r="R137" s="8"/>
      <c r="S137" s="19">
        <f t="shared" si="80"/>
        <v>2122.37</v>
      </c>
      <c r="T137" s="19"/>
      <c r="U137" s="19">
        <f t="shared" si="81"/>
        <v>2122.37</v>
      </c>
      <c r="V137" s="1">
        <v>4.58</v>
      </c>
      <c r="W137" s="19">
        <f t="shared" si="82"/>
        <v>463.39956331877727</v>
      </c>
      <c r="X137" s="19">
        <f t="shared" si="83"/>
        <v>9.2679912663755459</v>
      </c>
      <c r="Z137" s="2">
        <v>44554</v>
      </c>
      <c r="AA137" s="8">
        <v>1307.4000000000001</v>
      </c>
      <c r="AB137" s="1">
        <v>1888.22</v>
      </c>
      <c r="AC137" s="8">
        <v>1297.5899999999999</v>
      </c>
      <c r="AD137" s="8">
        <v>1859.9</v>
      </c>
      <c r="AE137" s="24">
        <f t="shared" si="84"/>
        <v>3157.49</v>
      </c>
      <c r="AF137" s="24"/>
      <c r="AG137" s="24">
        <f t="shared" si="85"/>
        <v>3157.49</v>
      </c>
      <c r="AH137" s="1">
        <v>4.58</v>
      </c>
      <c r="AI137" s="24">
        <f t="shared" si="86"/>
        <v>689.40829694323133</v>
      </c>
      <c r="AJ137" s="24">
        <f t="shared" si="87"/>
        <v>13.788165938864626</v>
      </c>
      <c r="AL137" s="2">
        <v>44554</v>
      </c>
      <c r="AM137" s="1">
        <v>3044.71</v>
      </c>
      <c r="AN137" s="1">
        <v>49.19</v>
      </c>
      <c r="AO137" s="1">
        <v>3021.87</v>
      </c>
      <c r="AP137" s="8">
        <v>45.84</v>
      </c>
      <c r="AQ137" s="24">
        <f t="shared" si="88"/>
        <v>3067.71</v>
      </c>
      <c r="AR137" s="24"/>
      <c r="AS137" s="24">
        <f t="shared" si="89"/>
        <v>3067.71</v>
      </c>
      <c r="AT137" s="1">
        <v>4.58</v>
      </c>
      <c r="AU137" s="24">
        <f t="shared" si="90"/>
        <v>669.80567685589517</v>
      </c>
      <c r="AV137" s="24">
        <f t="shared" si="91"/>
        <v>13.396113537117904</v>
      </c>
      <c r="BA137" s="2">
        <v>44634</v>
      </c>
      <c r="BB137" s="8">
        <v>1822.53</v>
      </c>
      <c r="BC137" s="8">
        <v>44.08</v>
      </c>
      <c r="BD137" s="8">
        <v>1808.86</v>
      </c>
      <c r="BE137" s="8">
        <v>43.418799999999997</v>
      </c>
      <c r="BF137" s="24">
        <f t="shared" si="93"/>
        <v>1852.2787999999998</v>
      </c>
      <c r="BG137" s="24">
        <f t="shared" si="98"/>
        <v>1852.2787999999998</v>
      </c>
      <c r="BH137" s="1">
        <v>4.2300000000000004</v>
      </c>
      <c r="BI137" s="24">
        <f t="shared" si="99"/>
        <v>437.89096926713938</v>
      </c>
      <c r="BJ137" s="24">
        <f t="shared" si="94"/>
        <v>8.7578193853427884</v>
      </c>
      <c r="BL137" s="2">
        <v>44634</v>
      </c>
      <c r="BM137" s="24">
        <f t="shared" si="95"/>
        <v>13.670000000000073</v>
      </c>
      <c r="BN137" s="24">
        <f t="shared" si="96"/>
        <v>0.6612000000000009</v>
      </c>
      <c r="BO137" s="24">
        <f t="shared" si="100"/>
        <v>14.331200000000074</v>
      </c>
      <c r="BP137" s="1">
        <v>4.2300000000000004</v>
      </c>
      <c r="BQ137" s="8">
        <f t="shared" si="101"/>
        <v>3.3879905437352416</v>
      </c>
    </row>
    <row r="138" spans="1:69" x14ac:dyDescent="0.25">
      <c r="A138" s="2">
        <v>44555</v>
      </c>
      <c r="B138" s="8">
        <v>2177.3200000000002</v>
      </c>
      <c r="C138" s="8">
        <v>45.93</v>
      </c>
      <c r="D138" s="1">
        <v>2160.9899999999998</v>
      </c>
      <c r="E138" s="1">
        <v>42.8</v>
      </c>
      <c r="F138" s="19">
        <f t="shared" si="77"/>
        <v>2203.79</v>
      </c>
      <c r="G138" s="19"/>
      <c r="H138" s="19">
        <f t="shared" si="78"/>
        <v>2203.79</v>
      </c>
      <c r="I138" s="1">
        <v>4.58</v>
      </c>
      <c r="J138" s="19">
        <f t="shared" si="92"/>
        <v>481.17685589519647</v>
      </c>
      <c r="K138" s="19">
        <f t="shared" si="79"/>
        <v>9.6235371179039291</v>
      </c>
      <c r="L138" s="106"/>
      <c r="N138" s="2">
        <v>44555</v>
      </c>
      <c r="O138" s="1">
        <v>1825.91</v>
      </c>
      <c r="P138" s="1"/>
      <c r="Q138" s="8">
        <v>1812.22</v>
      </c>
      <c r="R138" s="1"/>
      <c r="S138" s="19">
        <f t="shared" si="80"/>
        <v>1812.22</v>
      </c>
      <c r="T138" s="19"/>
      <c r="U138" s="19">
        <f t="shared" si="81"/>
        <v>1812.22</v>
      </c>
      <c r="V138" s="1">
        <v>4.58</v>
      </c>
      <c r="W138" s="19">
        <f t="shared" si="82"/>
        <v>395.68122270742356</v>
      </c>
      <c r="X138" s="19">
        <f t="shared" si="83"/>
        <v>7.9136244541484713</v>
      </c>
      <c r="Z138" s="2">
        <v>44555</v>
      </c>
      <c r="AA138" s="1">
        <v>667.79</v>
      </c>
      <c r="AB138" s="1">
        <v>812.61</v>
      </c>
      <c r="AC138" s="8">
        <v>662.78</v>
      </c>
      <c r="AD138" s="8">
        <v>800.42</v>
      </c>
      <c r="AE138" s="24">
        <f t="shared" si="84"/>
        <v>1463.1999999999998</v>
      </c>
      <c r="AF138" s="24"/>
      <c r="AG138" s="24">
        <f t="shared" si="85"/>
        <v>1463.1999999999998</v>
      </c>
      <c r="AH138" s="1">
        <v>4.58</v>
      </c>
      <c r="AI138" s="24">
        <f t="shared" si="86"/>
        <v>319.47598253275106</v>
      </c>
      <c r="AJ138" s="24">
        <f t="shared" si="87"/>
        <v>6.3895196506550214</v>
      </c>
      <c r="AL138" s="2">
        <v>44555</v>
      </c>
      <c r="AM138" s="1">
        <v>2000.75</v>
      </c>
      <c r="AN138" s="1">
        <v>32.65</v>
      </c>
      <c r="AO138" s="8">
        <v>1985.71</v>
      </c>
      <c r="AP138" s="1">
        <v>30.43</v>
      </c>
      <c r="AQ138" s="24">
        <f t="shared" si="88"/>
        <v>2016.14</v>
      </c>
      <c r="AR138" s="24"/>
      <c r="AS138" s="24">
        <f t="shared" si="89"/>
        <v>2016.14</v>
      </c>
      <c r="AT138" s="1">
        <v>4.58</v>
      </c>
      <c r="AU138" s="24">
        <f t="shared" si="90"/>
        <v>440.2052401746725</v>
      </c>
      <c r="AV138" s="24">
        <f t="shared" si="91"/>
        <v>8.8041048034934501</v>
      </c>
      <c r="BA138" s="2">
        <v>44635</v>
      </c>
      <c r="BB138" s="1">
        <v>2878.09</v>
      </c>
      <c r="BC138" s="1"/>
      <c r="BD138" s="8">
        <v>2856.5</v>
      </c>
      <c r="BE138" s="1">
        <v>0</v>
      </c>
      <c r="BF138" s="24">
        <f t="shared" si="93"/>
        <v>2856.5</v>
      </c>
      <c r="BG138" s="24">
        <f t="shared" si="98"/>
        <v>2856.5</v>
      </c>
      <c r="BH138" s="1">
        <v>4.2300000000000004</v>
      </c>
      <c r="BI138" s="24">
        <f t="shared" si="99"/>
        <v>675.29550827423157</v>
      </c>
      <c r="BJ138" s="24">
        <f t="shared" si="94"/>
        <v>13.505910165484632</v>
      </c>
      <c r="BL138" s="2">
        <v>44635</v>
      </c>
      <c r="BM138" s="24">
        <f t="shared" si="95"/>
        <v>21.590000000000146</v>
      </c>
      <c r="BN138" s="24">
        <f t="shared" si="96"/>
        <v>0</v>
      </c>
      <c r="BO138" s="24">
        <f t="shared" si="100"/>
        <v>21.590000000000146</v>
      </c>
      <c r="BP138" s="1">
        <v>4.2300000000000004</v>
      </c>
      <c r="BQ138" s="8">
        <f t="shared" si="101"/>
        <v>5.1040189125295843</v>
      </c>
    </row>
    <row r="139" spans="1:69" x14ac:dyDescent="0.25">
      <c r="A139" s="2">
        <v>44556</v>
      </c>
      <c r="B139" s="8">
        <v>2178.5</v>
      </c>
      <c r="C139" s="8"/>
      <c r="D139" s="1">
        <v>2162.16</v>
      </c>
      <c r="E139" s="8"/>
      <c r="F139" s="19">
        <f t="shared" si="77"/>
        <v>2162.16</v>
      </c>
      <c r="G139" s="19"/>
      <c r="H139" s="19">
        <f t="shared" si="78"/>
        <v>2162.16</v>
      </c>
      <c r="I139" s="1">
        <v>4.58</v>
      </c>
      <c r="J139" s="19">
        <f t="shared" si="92"/>
        <v>472.08733624454146</v>
      </c>
      <c r="K139" s="19">
        <f t="shared" si="79"/>
        <v>9.4417467248908302</v>
      </c>
      <c r="L139" s="106"/>
      <c r="N139" s="2">
        <v>44556</v>
      </c>
      <c r="O139" s="1">
        <v>2165.0700000000002</v>
      </c>
      <c r="P139" s="1">
        <v>42</v>
      </c>
      <c r="Q139" s="8">
        <v>2148.83</v>
      </c>
      <c r="R139" s="1">
        <v>39.14</v>
      </c>
      <c r="S139" s="19">
        <f t="shared" si="80"/>
        <v>2187.9699999999998</v>
      </c>
      <c r="T139" s="19"/>
      <c r="U139" s="19">
        <f t="shared" si="81"/>
        <v>2187.9699999999998</v>
      </c>
      <c r="V139" s="1">
        <v>4.58</v>
      </c>
      <c r="W139" s="19">
        <f t="shared" si="82"/>
        <v>477.72270742358074</v>
      </c>
      <c r="X139" s="19">
        <f t="shared" si="83"/>
        <v>9.5544541484716152</v>
      </c>
      <c r="Z139" s="2">
        <v>44556</v>
      </c>
      <c r="AA139" s="1">
        <v>595.65</v>
      </c>
      <c r="AB139" s="8">
        <v>544.19000000000005</v>
      </c>
      <c r="AC139" s="8">
        <v>591.17999999999995</v>
      </c>
      <c r="AD139" s="8">
        <v>536.03</v>
      </c>
      <c r="AE139" s="24">
        <f>AC139+AD139</f>
        <v>1127.21</v>
      </c>
      <c r="AF139" s="24"/>
      <c r="AG139" s="24">
        <f t="shared" si="85"/>
        <v>1127.21</v>
      </c>
      <c r="AH139" s="1">
        <v>4.58</v>
      </c>
      <c r="AI139" s="24">
        <f t="shared" si="86"/>
        <v>246.11572052401746</v>
      </c>
      <c r="AJ139" s="24">
        <f>AI139*2%</f>
        <v>4.9223144104803493</v>
      </c>
      <c r="AL139" s="2">
        <v>44556</v>
      </c>
      <c r="AM139" s="8">
        <v>1637.84</v>
      </c>
      <c r="AN139" s="1">
        <v>64.12</v>
      </c>
      <c r="AO139" s="8">
        <v>1625.56</v>
      </c>
      <c r="AP139" s="1">
        <v>59.75</v>
      </c>
      <c r="AQ139" s="24">
        <f t="shared" si="88"/>
        <v>1685.31</v>
      </c>
      <c r="AR139" s="24"/>
      <c r="AS139" s="24">
        <f t="shared" si="89"/>
        <v>1685.31</v>
      </c>
      <c r="AT139" s="1">
        <v>4.58</v>
      </c>
      <c r="AU139" s="24">
        <f t="shared" si="90"/>
        <v>367.97161572052403</v>
      </c>
      <c r="AV139" s="24">
        <f t="shared" si="91"/>
        <v>7.3594323144104807</v>
      </c>
      <c r="BA139" s="2">
        <v>44636</v>
      </c>
      <c r="BB139" s="8">
        <v>2098.5</v>
      </c>
      <c r="BC139" s="8">
        <v>111.05</v>
      </c>
      <c r="BD139" s="8">
        <v>2082.7600000000002</v>
      </c>
      <c r="BE139" s="8">
        <v>109.38424999999999</v>
      </c>
      <c r="BF139" s="24">
        <f t="shared" si="93"/>
        <v>2192.1442500000003</v>
      </c>
      <c r="BG139" s="24">
        <f t="shared" si="98"/>
        <v>2192.1442500000003</v>
      </c>
      <c r="BH139" s="1">
        <v>4.28</v>
      </c>
      <c r="BI139" s="24">
        <f t="shared" si="99"/>
        <v>512.18323598130848</v>
      </c>
      <c r="BJ139" s="24">
        <f t="shared" si="94"/>
        <v>10.243664719626169</v>
      </c>
      <c r="BL139" s="2">
        <v>44636</v>
      </c>
      <c r="BM139" s="24">
        <f t="shared" si="95"/>
        <v>15.739999999999782</v>
      </c>
      <c r="BN139" s="24">
        <f t="shared" si="96"/>
        <v>1.6657500000000027</v>
      </c>
      <c r="BO139" s="24">
        <f t="shared" si="100"/>
        <v>17.405749999999784</v>
      </c>
      <c r="BP139" s="1">
        <v>4.28</v>
      </c>
      <c r="BQ139" s="8">
        <f t="shared" si="101"/>
        <v>4.0667640186915381</v>
      </c>
    </row>
    <row r="140" spans="1:69" x14ac:dyDescent="0.25">
      <c r="A140" s="2">
        <v>44557</v>
      </c>
      <c r="B140" s="8">
        <v>1459.84</v>
      </c>
      <c r="C140" s="30">
        <v>16.72</v>
      </c>
      <c r="D140" s="8">
        <v>1448.89</v>
      </c>
      <c r="E140" s="1">
        <v>15.58</v>
      </c>
      <c r="F140" s="19">
        <f t="shared" si="77"/>
        <v>1464.47</v>
      </c>
      <c r="G140" s="19"/>
      <c r="H140" s="19">
        <f t="shared" si="78"/>
        <v>1464.47</v>
      </c>
      <c r="I140" s="1">
        <v>4.58</v>
      </c>
      <c r="J140" s="19">
        <f t="shared" si="92"/>
        <v>319.75327510917032</v>
      </c>
      <c r="K140" s="19">
        <f t="shared" si="79"/>
        <v>6.3950655021834066</v>
      </c>
      <c r="L140" s="106"/>
      <c r="N140" s="2">
        <v>44557</v>
      </c>
      <c r="O140" s="1">
        <v>1205.07</v>
      </c>
      <c r="P140" s="1"/>
      <c r="Q140" s="8">
        <v>1196.03</v>
      </c>
      <c r="R140" s="1"/>
      <c r="S140" s="19">
        <f t="shared" si="80"/>
        <v>1196.03</v>
      </c>
      <c r="T140" s="19"/>
      <c r="U140" s="19">
        <f t="shared" si="81"/>
        <v>1196.03</v>
      </c>
      <c r="V140" s="1">
        <v>4.58</v>
      </c>
      <c r="W140" s="19">
        <f t="shared" si="82"/>
        <v>261.14192139737992</v>
      </c>
      <c r="X140" s="19">
        <f t="shared" si="83"/>
        <v>5.2228384279475986</v>
      </c>
      <c r="Z140" s="2">
        <v>44557</v>
      </c>
      <c r="AA140" s="1">
        <v>161.86000000000001</v>
      </c>
      <c r="AB140" s="8">
        <v>718.92</v>
      </c>
      <c r="AC140" s="8">
        <v>160.65</v>
      </c>
      <c r="AD140" s="8">
        <v>708.14</v>
      </c>
      <c r="AE140" s="24">
        <f t="shared" si="84"/>
        <v>868.79</v>
      </c>
      <c r="AF140" s="24"/>
      <c r="AG140" s="24">
        <f t="shared" si="85"/>
        <v>868.79</v>
      </c>
      <c r="AH140" s="1">
        <v>4.58</v>
      </c>
      <c r="AI140" s="24">
        <f t="shared" si="86"/>
        <v>189.69213973799125</v>
      </c>
      <c r="AJ140" s="24">
        <f t="shared" si="87"/>
        <v>3.7938427947598252</v>
      </c>
      <c r="AL140" s="2">
        <v>44557</v>
      </c>
      <c r="AM140" s="8">
        <v>968.14</v>
      </c>
      <c r="AN140" s="1">
        <v>62.4</v>
      </c>
      <c r="AO140" s="8">
        <v>960.88</v>
      </c>
      <c r="AP140" s="1">
        <v>58.15</v>
      </c>
      <c r="AQ140" s="24">
        <f t="shared" si="88"/>
        <v>1019.03</v>
      </c>
      <c r="AR140" s="24"/>
      <c r="AS140" s="24">
        <f t="shared" si="89"/>
        <v>1019.03</v>
      </c>
      <c r="AT140" s="1">
        <v>4.58</v>
      </c>
      <c r="AU140" s="24">
        <f t="shared" si="90"/>
        <v>222.49563318777291</v>
      </c>
      <c r="AV140" s="24">
        <f t="shared" si="91"/>
        <v>4.449912663755458</v>
      </c>
      <c r="BA140" s="2">
        <v>44637</v>
      </c>
      <c r="BB140" s="1">
        <v>2178.5300000000002</v>
      </c>
      <c r="BC140" s="1">
        <v>36.69</v>
      </c>
      <c r="BD140" s="1">
        <v>2162.19</v>
      </c>
      <c r="BE140" s="8">
        <v>36.139649999999996</v>
      </c>
      <c r="BF140" s="24">
        <f t="shared" si="93"/>
        <v>2198.3296500000001</v>
      </c>
      <c r="BG140" s="24">
        <f t="shared" si="98"/>
        <v>2198.3296500000001</v>
      </c>
      <c r="BH140" s="1">
        <v>4.3</v>
      </c>
      <c r="BI140" s="24">
        <f t="shared" si="99"/>
        <v>511.23945348837213</v>
      </c>
      <c r="BJ140" s="24">
        <f t="shared" si="94"/>
        <v>10.224789069767443</v>
      </c>
      <c r="BL140" s="2">
        <v>44637</v>
      </c>
      <c r="BM140" s="24">
        <f t="shared" si="95"/>
        <v>16.340000000000146</v>
      </c>
      <c r="BN140" s="24">
        <f t="shared" si="96"/>
        <v>0.55035000000000167</v>
      </c>
      <c r="BO140" s="24">
        <f t="shared" si="100"/>
        <v>16.890350000000147</v>
      </c>
      <c r="BP140" s="1">
        <v>4.3</v>
      </c>
      <c r="BQ140" s="8">
        <f t="shared" si="101"/>
        <v>3.9279883720930577</v>
      </c>
    </row>
    <row r="141" spans="1:69" x14ac:dyDescent="0.25">
      <c r="A141" s="2">
        <v>44558</v>
      </c>
      <c r="B141" s="8">
        <v>1762.12</v>
      </c>
      <c r="C141" s="8"/>
      <c r="D141" s="8">
        <v>1748.9</v>
      </c>
      <c r="E141" s="1"/>
      <c r="F141" s="19">
        <f t="shared" si="77"/>
        <v>1748.9</v>
      </c>
      <c r="G141" s="19"/>
      <c r="H141" s="19">
        <f t="shared" si="78"/>
        <v>1748.9</v>
      </c>
      <c r="I141" s="1">
        <v>4.58</v>
      </c>
      <c r="J141" s="19">
        <f t="shared" si="92"/>
        <v>381.85589519650654</v>
      </c>
      <c r="K141" s="19">
        <f t="shared" si="79"/>
        <v>7.6371179039301307</v>
      </c>
      <c r="L141" s="106"/>
      <c r="N141" s="2">
        <v>44558</v>
      </c>
      <c r="O141" s="8">
        <v>579.04999999999995</v>
      </c>
      <c r="P141" s="1"/>
      <c r="Q141" s="8">
        <v>574.71</v>
      </c>
      <c r="R141" s="1"/>
      <c r="S141" s="19">
        <f t="shared" si="80"/>
        <v>574.71</v>
      </c>
      <c r="T141" s="19"/>
      <c r="U141" s="19">
        <f t="shared" si="81"/>
        <v>574.71</v>
      </c>
      <c r="V141" s="1">
        <v>4.58</v>
      </c>
      <c r="W141" s="19">
        <f t="shared" si="82"/>
        <v>125.48253275109171</v>
      </c>
      <c r="X141" s="19">
        <f t="shared" si="83"/>
        <v>2.5096506550218343</v>
      </c>
      <c r="Z141" s="2">
        <v>44558</v>
      </c>
      <c r="AA141" s="1">
        <v>361.12</v>
      </c>
      <c r="AB141" s="1">
        <v>6879.35</v>
      </c>
      <c r="AC141" s="8">
        <v>358.41</v>
      </c>
      <c r="AD141" s="8">
        <v>679.01</v>
      </c>
      <c r="AE141" s="24">
        <f t="shared" si="84"/>
        <v>1037.42</v>
      </c>
      <c r="AF141" s="24"/>
      <c r="AG141" s="24">
        <f t="shared" si="85"/>
        <v>1037.42</v>
      </c>
      <c r="AH141" s="1">
        <v>4.58</v>
      </c>
      <c r="AI141" s="24">
        <f t="shared" si="86"/>
        <v>226.5109170305677</v>
      </c>
      <c r="AJ141" s="24">
        <f t="shared" si="87"/>
        <v>4.5302183406113539</v>
      </c>
      <c r="AL141" s="2">
        <v>44558</v>
      </c>
      <c r="AM141" s="8">
        <v>2974.12</v>
      </c>
      <c r="AN141" s="1">
        <v>24.83</v>
      </c>
      <c r="AO141" s="8">
        <v>2951.81</v>
      </c>
      <c r="AP141" s="1">
        <v>23.14</v>
      </c>
      <c r="AQ141" s="24">
        <f t="shared" si="88"/>
        <v>2974.95</v>
      </c>
      <c r="AR141" s="24"/>
      <c r="AS141" s="24">
        <f t="shared" si="89"/>
        <v>2974.95</v>
      </c>
      <c r="AT141" s="1">
        <v>4.58</v>
      </c>
      <c r="AU141" s="24">
        <f t="shared" si="90"/>
        <v>649.55240174672485</v>
      </c>
      <c r="AV141" s="24">
        <f t="shared" si="91"/>
        <v>12.991048034934497</v>
      </c>
      <c r="BA141" s="2">
        <v>44638</v>
      </c>
      <c r="BB141" s="1">
        <v>2552.5</v>
      </c>
      <c r="BC141" s="1"/>
      <c r="BD141" s="1">
        <v>2533.36</v>
      </c>
      <c r="BE141" s="1">
        <v>0</v>
      </c>
      <c r="BF141" s="24">
        <f t="shared" si="93"/>
        <v>2533.36</v>
      </c>
      <c r="BG141" s="24">
        <f t="shared" si="98"/>
        <v>2533.36</v>
      </c>
      <c r="BH141" s="1">
        <v>4.28</v>
      </c>
      <c r="BI141" s="24">
        <f t="shared" si="99"/>
        <v>591.90654205607473</v>
      </c>
      <c r="BJ141" s="24">
        <f t="shared" si="94"/>
        <v>11.838130841121496</v>
      </c>
      <c r="BL141" s="2">
        <v>44638</v>
      </c>
      <c r="BM141" s="24">
        <f t="shared" si="95"/>
        <v>19.139999999999873</v>
      </c>
      <c r="BN141" s="24">
        <f t="shared" si="96"/>
        <v>0</v>
      </c>
      <c r="BO141" s="24">
        <f t="shared" si="100"/>
        <v>19.139999999999873</v>
      </c>
      <c r="BP141" s="1">
        <v>4.28</v>
      </c>
      <c r="BQ141" s="8">
        <f t="shared" si="101"/>
        <v>4.4719626168223998</v>
      </c>
    </row>
    <row r="142" spans="1:69" x14ac:dyDescent="0.25">
      <c r="A142" s="2">
        <v>44559</v>
      </c>
      <c r="B142" s="8">
        <v>3681.67</v>
      </c>
      <c r="C142" s="30">
        <v>3.58</v>
      </c>
      <c r="D142" s="1">
        <v>3654.06</v>
      </c>
      <c r="E142" s="1">
        <v>3.34</v>
      </c>
      <c r="F142" s="19">
        <f t="shared" si="77"/>
        <v>3657.4</v>
      </c>
      <c r="G142" s="19"/>
      <c r="H142" s="19">
        <f t="shared" si="78"/>
        <v>3657.4</v>
      </c>
      <c r="I142" s="1">
        <v>4.58</v>
      </c>
      <c r="J142" s="19">
        <f t="shared" si="92"/>
        <v>798.55895196506549</v>
      </c>
      <c r="K142" s="19">
        <f t="shared" si="79"/>
        <v>15.97117903930131</v>
      </c>
      <c r="L142" s="106"/>
      <c r="N142" s="2">
        <v>44559</v>
      </c>
      <c r="O142" s="1">
        <v>0</v>
      </c>
      <c r="P142" s="1">
        <v>0</v>
      </c>
      <c r="Q142" s="1">
        <v>0</v>
      </c>
      <c r="R142" s="1">
        <v>0</v>
      </c>
      <c r="S142" s="19">
        <f t="shared" si="80"/>
        <v>0</v>
      </c>
      <c r="T142" s="19"/>
      <c r="U142" s="19">
        <f t="shared" si="81"/>
        <v>0</v>
      </c>
      <c r="V142" s="1">
        <v>4.58</v>
      </c>
      <c r="W142" s="19">
        <f t="shared" si="82"/>
        <v>0</v>
      </c>
      <c r="X142" s="19">
        <f t="shared" si="83"/>
        <v>0</v>
      </c>
      <c r="Z142" s="2">
        <v>44559</v>
      </c>
      <c r="AA142" s="1">
        <v>474.84</v>
      </c>
      <c r="AB142" s="1">
        <v>1167.6199999999999</v>
      </c>
      <c r="AC142" s="8">
        <v>471.28</v>
      </c>
      <c r="AD142" s="8">
        <v>1150.1099999999999</v>
      </c>
      <c r="AE142" s="24">
        <f t="shared" si="84"/>
        <v>1621.3899999999999</v>
      </c>
      <c r="AF142" s="24"/>
      <c r="AG142" s="24">
        <f t="shared" si="85"/>
        <v>1621.3899999999999</v>
      </c>
      <c r="AH142" s="1">
        <v>4.58</v>
      </c>
      <c r="AI142" s="24">
        <f t="shared" si="86"/>
        <v>354.0152838427947</v>
      </c>
      <c r="AJ142" s="24">
        <f t="shared" si="87"/>
        <v>7.0803056768558941</v>
      </c>
      <c r="AL142" s="2">
        <v>44559</v>
      </c>
      <c r="AM142" s="8">
        <v>2686.25</v>
      </c>
      <c r="AN142" s="1">
        <v>38.159999999999997</v>
      </c>
      <c r="AO142" s="8">
        <v>2666.1</v>
      </c>
      <c r="AP142" s="8">
        <v>35.56</v>
      </c>
      <c r="AQ142" s="24">
        <f t="shared" si="88"/>
        <v>2701.66</v>
      </c>
      <c r="AR142" s="24"/>
      <c r="AS142" s="24">
        <f t="shared" si="89"/>
        <v>2701.66</v>
      </c>
      <c r="AT142" s="1">
        <v>4.58</v>
      </c>
      <c r="AU142" s="24">
        <f t="shared" si="90"/>
        <v>589.88209606986891</v>
      </c>
      <c r="AV142" s="24">
        <f t="shared" si="91"/>
        <v>11.797641921397378</v>
      </c>
      <c r="BA142" s="2">
        <v>44639</v>
      </c>
      <c r="BB142" s="1">
        <v>2919.34</v>
      </c>
      <c r="BC142" s="1">
        <v>5.43</v>
      </c>
      <c r="BD142" s="1">
        <v>2897.44</v>
      </c>
      <c r="BE142" s="8">
        <v>5.3485499999999995</v>
      </c>
      <c r="BF142" s="24">
        <f t="shared" si="93"/>
        <v>2902.7885500000002</v>
      </c>
      <c r="BG142" s="24">
        <f t="shared" si="98"/>
        <v>2902.7885500000002</v>
      </c>
      <c r="BH142" s="1">
        <v>4.3099999999999996</v>
      </c>
      <c r="BI142" s="24">
        <f t="shared" si="99"/>
        <v>673.50082366589334</v>
      </c>
      <c r="BJ142" s="24">
        <f t="shared" si="94"/>
        <v>13.470016473317868</v>
      </c>
      <c r="BL142" s="2">
        <v>44639</v>
      </c>
      <c r="BM142" s="24">
        <f t="shared" si="95"/>
        <v>21.900000000000091</v>
      </c>
      <c r="BN142" s="24">
        <f t="shared" si="96"/>
        <v>8.1450000000000244E-2</v>
      </c>
      <c r="BO142" s="24">
        <f t="shared" si="100"/>
        <v>21.981450000000091</v>
      </c>
      <c r="BP142" s="1">
        <v>4.3099999999999996</v>
      </c>
      <c r="BQ142" s="8">
        <f t="shared" si="101"/>
        <v>5.1001044083526894</v>
      </c>
    </row>
    <row r="143" spans="1:69" x14ac:dyDescent="0.25">
      <c r="A143" s="2">
        <v>44560</v>
      </c>
      <c r="B143" s="1">
        <v>3641.31</v>
      </c>
      <c r="C143" s="2"/>
      <c r="D143" s="8">
        <v>3614</v>
      </c>
      <c r="E143" s="1"/>
      <c r="F143" s="19">
        <f t="shared" si="77"/>
        <v>3614</v>
      </c>
      <c r="G143" s="19"/>
      <c r="H143" s="19">
        <f t="shared" si="78"/>
        <v>3614</v>
      </c>
      <c r="I143" s="1">
        <v>4.59</v>
      </c>
      <c r="J143" s="19">
        <f t="shared" si="92"/>
        <v>787.36383442265799</v>
      </c>
      <c r="K143" s="19">
        <f t="shared" si="79"/>
        <v>15.747276688453161</v>
      </c>
      <c r="L143" s="106"/>
      <c r="N143" s="2">
        <v>44560</v>
      </c>
      <c r="O143" s="8">
        <v>3483.39</v>
      </c>
      <c r="P143" s="1">
        <v>114.79</v>
      </c>
      <c r="Q143" s="8">
        <v>3457.26</v>
      </c>
      <c r="R143" s="1">
        <v>106.97</v>
      </c>
      <c r="S143" s="19">
        <f>Q143+R143</f>
        <v>3564.23</v>
      </c>
      <c r="T143" s="19"/>
      <c r="U143" s="19">
        <f t="shared" si="81"/>
        <v>3564.23</v>
      </c>
      <c r="V143" s="1">
        <v>4.59</v>
      </c>
      <c r="W143" s="19">
        <f t="shared" si="82"/>
        <v>776.520697167756</v>
      </c>
      <c r="X143" s="19">
        <f t="shared" si="83"/>
        <v>15.53041394335512</v>
      </c>
      <c r="Z143" s="2">
        <v>44560</v>
      </c>
      <c r="AA143" s="1">
        <v>426.84</v>
      </c>
      <c r="AB143" s="8">
        <v>2213.89</v>
      </c>
      <c r="AC143" s="8">
        <v>423.64</v>
      </c>
      <c r="AD143" s="8">
        <v>2180.6799999999998</v>
      </c>
      <c r="AE143" s="24">
        <f t="shared" si="84"/>
        <v>2604.3199999999997</v>
      </c>
      <c r="AF143" s="24"/>
      <c r="AG143" s="24">
        <f t="shared" si="85"/>
        <v>2604.3199999999997</v>
      </c>
      <c r="AH143" s="1">
        <v>4.59</v>
      </c>
      <c r="AI143" s="24">
        <f t="shared" si="86"/>
        <v>567.38997821350756</v>
      </c>
      <c r="AJ143" s="24">
        <f t="shared" si="87"/>
        <v>11.347799564270151</v>
      </c>
      <c r="AL143" s="2">
        <v>44560</v>
      </c>
      <c r="AM143" s="1">
        <v>0</v>
      </c>
      <c r="AN143" s="1">
        <v>0</v>
      </c>
      <c r="AO143" s="1">
        <v>0</v>
      </c>
      <c r="AP143" s="1">
        <v>0</v>
      </c>
      <c r="AQ143" s="24">
        <f t="shared" si="88"/>
        <v>0</v>
      </c>
      <c r="AR143" s="24"/>
      <c r="AS143" s="24">
        <f t="shared" si="89"/>
        <v>0</v>
      </c>
      <c r="AT143" s="1">
        <v>4.59</v>
      </c>
      <c r="AU143" s="24">
        <f t="shared" si="90"/>
        <v>0</v>
      </c>
      <c r="AV143" s="24">
        <f t="shared" si="91"/>
        <v>0</v>
      </c>
      <c r="BA143" s="2">
        <v>44640</v>
      </c>
      <c r="BB143" s="8">
        <v>2417.81</v>
      </c>
      <c r="BC143" s="8">
        <v>48.44</v>
      </c>
      <c r="BD143" s="8">
        <v>2399.6799999999998</v>
      </c>
      <c r="BE143" s="8">
        <v>47.7134</v>
      </c>
      <c r="BF143" s="24">
        <f t="shared" si="93"/>
        <v>2447.3933999999999</v>
      </c>
      <c r="BG143" s="24">
        <f t="shared" si="98"/>
        <v>2447.3933999999999</v>
      </c>
      <c r="BH143" s="1">
        <v>4.3099999999999996</v>
      </c>
      <c r="BI143" s="24">
        <f t="shared" si="99"/>
        <v>567.84069605568448</v>
      </c>
      <c r="BJ143" s="24">
        <f t="shared" si="94"/>
        <v>11.356813921113689</v>
      </c>
      <c r="BL143" s="2">
        <v>44640</v>
      </c>
      <c r="BM143" s="24">
        <f t="shared" si="95"/>
        <v>18.130000000000109</v>
      </c>
      <c r="BN143" s="24">
        <f t="shared" si="96"/>
        <v>0.72659999999999769</v>
      </c>
      <c r="BO143" s="24">
        <f t="shared" si="100"/>
        <v>18.856600000000107</v>
      </c>
      <c r="BP143" s="1">
        <v>4.3099999999999996</v>
      </c>
      <c r="BQ143" s="8">
        <f t="shared" si="101"/>
        <v>4.375081206496545</v>
      </c>
    </row>
    <row r="144" spans="1:69" x14ac:dyDescent="0.25">
      <c r="A144" s="2">
        <v>44561</v>
      </c>
      <c r="B144" s="1">
        <v>3487.45</v>
      </c>
      <c r="C144" s="1"/>
      <c r="D144" s="8">
        <v>3461.29</v>
      </c>
      <c r="E144" s="1"/>
      <c r="F144" s="19">
        <f t="shared" si="77"/>
        <v>3461.29</v>
      </c>
      <c r="G144" s="19"/>
      <c r="H144" s="19">
        <f t="shared" si="78"/>
        <v>3461.29</v>
      </c>
      <c r="I144" s="1">
        <v>4.59</v>
      </c>
      <c r="J144" s="19">
        <f t="shared" si="92"/>
        <v>754.09368191721137</v>
      </c>
      <c r="K144" s="19">
        <f t="shared" si="79"/>
        <v>15.081873638344227</v>
      </c>
      <c r="L144" s="106"/>
      <c r="N144" s="2">
        <v>44561</v>
      </c>
      <c r="O144" s="8">
        <v>3469.43</v>
      </c>
      <c r="P144" s="1">
        <v>22.22</v>
      </c>
      <c r="Q144" s="8">
        <v>3443.41</v>
      </c>
      <c r="R144" s="1">
        <v>20.71</v>
      </c>
      <c r="S144" s="19">
        <f>Q144+R144</f>
        <v>3464.12</v>
      </c>
      <c r="T144" s="19"/>
      <c r="U144" s="19">
        <f>S144</f>
        <v>3464.12</v>
      </c>
      <c r="V144" s="1">
        <v>4.59</v>
      </c>
      <c r="W144" s="19">
        <f>U144/V144</f>
        <v>754.71023965141615</v>
      </c>
      <c r="X144" s="19">
        <f t="shared" si="83"/>
        <v>15.094204793028323</v>
      </c>
      <c r="Z144" s="2">
        <v>44561</v>
      </c>
      <c r="AA144" s="34">
        <v>398.25</v>
      </c>
      <c r="AB144" s="35">
        <v>789.24</v>
      </c>
      <c r="AC144" s="35">
        <v>395.26</v>
      </c>
      <c r="AD144" s="35">
        <v>777.4</v>
      </c>
      <c r="AE144" s="24">
        <f t="shared" si="84"/>
        <v>1172.6599999999999</v>
      </c>
      <c r="AF144" s="24"/>
      <c r="AG144" s="24">
        <f t="shared" si="85"/>
        <v>1172.6599999999999</v>
      </c>
      <c r="AH144" s="1">
        <v>4.59</v>
      </c>
      <c r="AI144" s="24">
        <f t="shared" si="86"/>
        <v>255.48148148148147</v>
      </c>
      <c r="AJ144" s="24">
        <f t="shared" si="87"/>
        <v>5.1096296296296293</v>
      </c>
      <c r="AL144" s="2">
        <v>44561</v>
      </c>
      <c r="AM144" s="1">
        <v>7037.35</v>
      </c>
      <c r="AN144" s="1">
        <v>200.75</v>
      </c>
      <c r="AO144" s="1">
        <v>6984.57</v>
      </c>
      <c r="AP144" s="1">
        <v>187.08</v>
      </c>
      <c r="AQ144" s="24">
        <f t="shared" si="88"/>
        <v>7171.65</v>
      </c>
      <c r="AR144" s="24"/>
      <c r="AS144" s="24">
        <f t="shared" si="89"/>
        <v>7171.65</v>
      </c>
      <c r="AT144" s="1">
        <v>4.59</v>
      </c>
      <c r="AU144" s="24">
        <f t="shared" si="90"/>
        <v>1562.4509803921569</v>
      </c>
      <c r="AV144" s="24">
        <f t="shared" si="91"/>
        <v>31.249019607843138</v>
      </c>
      <c r="BA144" s="2">
        <v>44641</v>
      </c>
      <c r="BB144" s="8">
        <v>3293</v>
      </c>
      <c r="BC144" s="1">
        <v>28.6</v>
      </c>
      <c r="BD144" s="8">
        <v>3268.3</v>
      </c>
      <c r="BE144" s="8">
        <v>28.171000000000003</v>
      </c>
      <c r="BF144" s="24">
        <f t="shared" si="93"/>
        <v>3296.471</v>
      </c>
      <c r="BG144" s="24">
        <f t="shared" si="98"/>
        <v>3296.471</v>
      </c>
      <c r="BH144" s="1">
        <v>4.3099999999999996</v>
      </c>
      <c r="BI144" s="24">
        <f t="shared" si="99"/>
        <v>764.84245939675179</v>
      </c>
      <c r="BJ144" s="24">
        <f t="shared" si="94"/>
        <v>15.296849187935036</v>
      </c>
      <c r="BL144" s="2">
        <v>44641</v>
      </c>
      <c r="BM144" s="24">
        <f t="shared" si="95"/>
        <v>24.699999999999818</v>
      </c>
      <c r="BN144" s="24">
        <f t="shared" si="96"/>
        <v>0.42899999999999849</v>
      </c>
      <c r="BO144" s="24">
        <f t="shared" si="100"/>
        <v>25.128999999999817</v>
      </c>
      <c r="BP144" s="1">
        <v>4.3099999999999996</v>
      </c>
      <c r="BQ144" s="8">
        <f t="shared" si="101"/>
        <v>5.830394431554482</v>
      </c>
    </row>
    <row r="145" spans="1:69" x14ac:dyDescent="0.25">
      <c r="B145" s="42">
        <f>SUM(B114:B144)</f>
        <v>96012.829999999973</v>
      </c>
      <c r="C145">
        <f>SUM(C114:C144)</f>
        <v>623.61</v>
      </c>
      <c r="K145" s="37">
        <f>SUM(K114:K144)</f>
        <v>415.41212935544132</v>
      </c>
      <c r="O145" s="25">
        <f>SUM(O114:O144)</f>
        <v>57557.04</v>
      </c>
      <c r="P145">
        <f>SUM(P114:P144)</f>
        <v>746.36</v>
      </c>
      <c r="X145" s="37">
        <f>SUM(X114:X144)</f>
        <v>250.53953237257056</v>
      </c>
      <c r="AJ145" s="37">
        <f>SUM(AJ114:AJ144)</f>
        <v>129.4547834526756</v>
      </c>
      <c r="AV145" s="37">
        <f>SUM(AV114:AV144)</f>
        <v>184.21690084209675</v>
      </c>
      <c r="BA145" s="2">
        <v>44642</v>
      </c>
      <c r="BB145" s="8">
        <v>2480.35</v>
      </c>
      <c r="BC145" s="1"/>
      <c r="BD145" s="8">
        <v>2461.75</v>
      </c>
      <c r="BE145" s="8">
        <v>0</v>
      </c>
      <c r="BF145" s="24">
        <f t="shared" si="93"/>
        <v>2461.75</v>
      </c>
      <c r="BG145" s="24">
        <f t="shared" si="98"/>
        <v>2461.75</v>
      </c>
      <c r="BH145" s="1">
        <v>4.3099999999999996</v>
      </c>
      <c r="BI145" s="24">
        <f t="shared" si="99"/>
        <v>571.17169373549893</v>
      </c>
      <c r="BJ145" s="24">
        <f t="shared" si="94"/>
        <v>11.423433874709978</v>
      </c>
      <c r="BL145" s="2">
        <v>44642</v>
      </c>
      <c r="BM145" s="24">
        <f t="shared" si="95"/>
        <v>18.599999999999909</v>
      </c>
      <c r="BN145" s="24">
        <f t="shared" si="96"/>
        <v>0</v>
      </c>
      <c r="BO145" s="24">
        <f t="shared" si="100"/>
        <v>18.599999999999909</v>
      </c>
      <c r="BP145" s="1">
        <v>4.3099999999999996</v>
      </c>
      <c r="BQ145" s="8">
        <f t="shared" si="101"/>
        <v>4.3155452436194688</v>
      </c>
    </row>
    <row r="146" spans="1:69" x14ac:dyDescent="0.25">
      <c r="I146" s="36" t="s">
        <v>33</v>
      </c>
      <c r="J146" s="37">
        <f>SUM(J114:J145)</f>
        <v>20770.606467772064</v>
      </c>
      <c r="K146" s="37"/>
      <c r="L146" s="37"/>
      <c r="V146" s="36" t="s">
        <v>33</v>
      </c>
      <c r="W146" s="37">
        <f>SUM(W114:W145)</f>
        <v>12526.976618628529</v>
      </c>
      <c r="X146" s="37"/>
      <c r="AH146" s="36" t="s">
        <v>33</v>
      </c>
      <c r="AI146" s="37">
        <f>SUM(AI114:AI145)</f>
        <v>6472.7391726337801</v>
      </c>
      <c r="AJ146" s="37"/>
      <c r="AT146" s="36" t="s">
        <v>33</v>
      </c>
      <c r="AU146" s="37">
        <f>SUM(AU114:AU145)</f>
        <v>9210.8450421048365</v>
      </c>
      <c r="BA146" s="2">
        <v>44643</v>
      </c>
      <c r="BB146" s="8">
        <v>1927.14</v>
      </c>
      <c r="BC146" s="8">
        <v>39.15</v>
      </c>
      <c r="BD146" s="8">
        <v>1912.69</v>
      </c>
      <c r="BE146" s="8">
        <v>38.562750000000001</v>
      </c>
      <c r="BF146" s="24">
        <f t="shared" si="93"/>
        <v>1951.2527500000001</v>
      </c>
      <c r="BG146" s="24">
        <f t="shared" si="98"/>
        <v>1951.2527500000001</v>
      </c>
      <c r="BH146" s="1">
        <v>4.3099999999999996</v>
      </c>
      <c r="BI146" s="24">
        <f t="shared" si="99"/>
        <v>452.72685614849195</v>
      </c>
      <c r="BJ146" s="24">
        <f t="shared" si="94"/>
        <v>9.0545371229698386</v>
      </c>
      <c r="BL146" s="2">
        <v>44643</v>
      </c>
      <c r="BM146" s="24">
        <f t="shared" si="95"/>
        <v>14.450000000000045</v>
      </c>
      <c r="BN146" s="24">
        <f t="shared" si="96"/>
        <v>0.58724999999999739</v>
      </c>
      <c r="BO146" s="24">
        <f t="shared" si="100"/>
        <v>15.037250000000043</v>
      </c>
      <c r="BP146" s="1">
        <v>4.3099999999999996</v>
      </c>
      <c r="BQ146" s="8">
        <f t="shared" si="101"/>
        <v>3.4889211136891052</v>
      </c>
    </row>
    <row r="147" spans="1:69" x14ac:dyDescent="0.25">
      <c r="N147" s="161"/>
      <c r="O147" s="42"/>
      <c r="P147" s="42"/>
      <c r="BA147" s="2">
        <v>44644</v>
      </c>
      <c r="BB147" s="1">
        <v>1359.63</v>
      </c>
      <c r="BC147" s="1">
        <v>66.31</v>
      </c>
      <c r="BD147" s="8">
        <v>1349.43</v>
      </c>
      <c r="BE147" s="8">
        <v>65.315349999999995</v>
      </c>
      <c r="BF147" s="24">
        <f t="shared" si="93"/>
        <v>1414.7453500000001</v>
      </c>
      <c r="BG147" s="24">
        <f t="shared" si="98"/>
        <v>1414.7453500000001</v>
      </c>
      <c r="BH147" s="1">
        <v>4.34</v>
      </c>
      <c r="BI147" s="24">
        <f t="shared" si="99"/>
        <v>325.97819124423967</v>
      </c>
      <c r="BJ147" s="24">
        <f t="shared" si="94"/>
        <v>6.5195638248847931</v>
      </c>
      <c r="BL147" s="2">
        <v>44644</v>
      </c>
      <c r="BM147" s="24">
        <f t="shared" si="95"/>
        <v>10.200000000000045</v>
      </c>
      <c r="BN147" s="24">
        <f t="shared" si="96"/>
        <v>0.99465000000000714</v>
      </c>
      <c r="BO147" s="24">
        <f t="shared" si="100"/>
        <v>11.194650000000053</v>
      </c>
      <c r="BP147" s="1">
        <v>4.34</v>
      </c>
      <c r="BQ147" s="8">
        <f t="shared" si="101"/>
        <v>2.5794124423963254</v>
      </c>
    </row>
    <row r="148" spans="1:69" x14ac:dyDescent="0.25">
      <c r="BA148" s="2">
        <v>44645</v>
      </c>
      <c r="BB148" s="1">
        <v>1971.51</v>
      </c>
      <c r="BC148" s="1"/>
      <c r="BD148" s="8">
        <v>1956.72</v>
      </c>
      <c r="BE148" s="1">
        <v>0</v>
      </c>
      <c r="BF148" s="24">
        <f t="shared" si="93"/>
        <v>1956.72</v>
      </c>
      <c r="BG148" s="24">
        <f t="shared" si="98"/>
        <v>1956.72</v>
      </c>
      <c r="BH148" s="1">
        <v>4.3499999999999996</v>
      </c>
      <c r="BI148" s="24">
        <f t="shared" si="99"/>
        <v>449.82068965517243</v>
      </c>
      <c r="BJ148" s="24">
        <f t="shared" si="94"/>
        <v>8.9964137931034482</v>
      </c>
      <c r="BL148" s="2">
        <v>44645</v>
      </c>
      <c r="BM148" s="24">
        <f t="shared" si="95"/>
        <v>14.789999999999964</v>
      </c>
      <c r="BN148" s="24">
        <f t="shared" si="96"/>
        <v>0</v>
      </c>
      <c r="BO148" s="24">
        <f t="shared" si="100"/>
        <v>14.789999999999964</v>
      </c>
      <c r="BP148" s="1">
        <v>4.3499999999999996</v>
      </c>
      <c r="BQ148" s="8">
        <f t="shared" si="101"/>
        <v>3.3999999999999919</v>
      </c>
    </row>
    <row r="149" spans="1:69" x14ac:dyDescent="0.25">
      <c r="BA149" s="2">
        <v>44646</v>
      </c>
      <c r="BB149" s="8">
        <v>2301.9499999999998</v>
      </c>
      <c r="BC149" s="1">
        <v>204.85</v>
      </c>
      <c r="BD149" s="8">
        <v>2284.6889999999999</v>
      </c>
      <c r="BE149" s="8">
        <v>201.77724999999998</v>
      </c>
      <c r="BF149" s="24">
        <f t="shared" si="93"/>
        <v>2486.4662499999999</v>
      </c>
      <c r="BG149" s="24">
        <f t="shared" si="98"/>
        <v>2486.4662499999999</v>
      </c>
      <c r="BH149" s="1">
        <v>4.37</v>
      </c>
      <c r="BI149" s="24">
        <f t="shared" si="99"/>
        <v>568.98541189931348</v>
      </c>
      <c r="BJ149" s="24">
        <f t="shared" si="94"/>
        <v>11.37970823798627</v>
      </c>
      <c r="BL149" s="2">
        <v>44646</v>
      </c>
      <c r="BM149" s="24">
        <f t="shared" si="95"/>
        <v>17.260999999999967</v>
      </c>
      <c r="BN149" s="24">
        <f t="shared" si="96"/>
        <v>3.0727500000000134</v>
      </c>
      <c r="BO149" s="24">
        <f t="shared" si="100"/>
        <v>20.333749999999981</v>
      </c>
      <c r="BP149" s="1">
        <v>4.37</v>
      </c>
      <c r="BQ149" s="8">
        <f t="shared" si="101"/>
        <v>4.6530320366132676</v>
      </c>
    </row>
    <row r="150" spans="1:69" x14ac:dyDescent="0.25">
      <c r="A150" s="186" t="s">
        <v>5</v>
      </c>
      <c r="B150" s="186"/>
      <c r="C150" s="186"/>
      <c r="N150" s="186" t="s">
        <v>83</v>
      </c>
      <c r="O150" s="186"/>
      <c r="P150" s="186"/>
      <c r="Z150" s="186" t="s">
        <v>84</v>
      </c>
      <c r="AA150" s="186"/>
      <c r="AB150" s="186"/>
      <c r="AL150" s="186" t="s">
        <v>85</v>
      </c>
      <c r="AM150" s="186"/>
      <c r="AN150" s="186"/>
      <c r="BA150" s="2">
        <v>44647</v>
      </c>
      <c r="BB150" s="8">
        <v>1656.04</v>
      </c>
      <c r="BC150" s="1">
        <v>8.74</v>
      </c>
      <c r="BD150" s="8">
        <v>1643.62</v>
      </c>
      <c r="BE150" s="8">
        <v>8.6089000000000002</v>
      </c>
      <c r="BF150" s="24">
        <f t="shared" si="93"/>
        <v>1652.2288999999998</v>
      </c>
      <c r="BG150" s="24">
        <f t="shared" si="98"/>
        <v>1652.2288999999998</v>
      </c>
      <c r="BH150" s="1">
        <v>4.37</v>
      </c>
      <c r="BI150" s="24">
        <f t="shared" si="99"/>
        <v>378.08441647597249</v>
      </c>
      <c r="BJ150" s="24">
        <f t="shared" si="94"/>
        <v>7.5616883295194501</v>
      </c>
      <c r="BL150" s="2">
        <v>44647</v>
      </c>
      <c r="BM150" s="24">
        <f t="shared" si="95"/>
        <v>12.420000000000073</v>
      </c>
      <c r="BN150" s="24">
        <f t="shared" si="96"/>
        <v>0.13109999999999999</v>
      </c>
      <c r="BO150" s="24">
        <f t="shared" si="100"/>
        <v>12.551100000000073</v>
      </c>
      <c r="BP150" s="1">
        <v>4.37</v>
      </c>
      <c r="BQ150" s="8">
        <f t="shared" si="101"/>
        <v>2.8721052631579114</v>
      </c>
    </row>
    <row r="151" spans="1:69" x14ac:dyDescent="0.25">
      <c r="BA151" s="2">
        <v>44648</v>
      </c>
      <c r="BB151" s="8">
        <v>2409.48</v>
      </c>
      <c r="BC151" s="1">
        <v>145.08000000000001</v>
      </c>
      <c r="BD151" s="8">
        <v>2391.41</v>
      </c>
      <c r="BE151" s="8">
        <v>142.90380000000002</v>
      </c>
      <c r="BF151" s="24">
        <f t="shared" si="93"/>
        <v>2534.3137999999999</v>
      </c>
      <c r="BG151" s="24">
        <f t="shared" si="98"/>
        <v>2534.3137999999999</v>
      </c>
      <c r="BH151" s="1">
        <v>4.37</v>
      </c>
      <c r="BI151" s="24">
        <f t="shared" si="99"/>
        <v>579.93450800915332</v>
      </c>
      <c r="BJ151" s="24">
        <f t="shared" si="94"/>
        <v>11.598690160183066</v>
      </c>
      <c r="BL151" s="2">
        <v>44648</v>
      </c>
      <c r="BM151" s="24">
        <f t="shared" si="95"/>
        <v>18.070000000000164</v>
      </c>
      <c r="BN151" s="24">
        <f t="shared" si="96"/>
        <v>2.1761999999999944</v>
      </c>
      <c r="BO151" s="24">
        <f t="shared" si="100"/>
        <v>20.246200000000158</v>
      </c>
      <c r="BP151" s="1">
        <v>4.37</v>
      </c>
      <c r="BQ151" s="8">
        <f t="shared" si="101"/>
        <v>4.6329977116705168</v>
      </c>
    </row>
    <row r="152" spans="1:69" ht="30" x14ac:dyDescent="0.25">
      <c r="A152" s="3" t="s">
        <v>0</v>
      </c>
      <c r="B152" s="7" t="s">
        <v>12</v>
      </c>
      <c r="C152" s="7" t="s">
        <v>11</v>
      </c>
      <c r="D152" s="7" t="s">
        <v>82</v>
      </c>
      <c r="E152" s="7" t="s">
        <v>4</v>
      </c>
      <c r="F152" s="3" t="s">
        <v>71</v>
      </c>
      <c r="G152" s="7" t="s">
        <v>67</v>
      </c>
      <c r="N152" s="3" t="s">
        <v>0</v>
      </c>
      <c r="O152" s="7" t="s">
        <v>12</v>
      </c>
      <c r="P152" s="7" t="s">
        <v>11</v>
      </c>
      <c r="Q152" s="7" t="s">
        <v>82</v>
      </c>
      <c r="R152" s="7" t="s">
        <v>4</v>
      </c>
      <c r="S152" s="3" t="s">
        <v>71</v>
      </c>
      <c r="T152" s="7" t="s">
        <v>67</v>
      </c>
      <c r="Z152" s="3" t="s">
        <v>0</v>
      </c>
      <c r="AA152" s="7" t="s">
        <v>75</v>
      </c>
      <c r="AB152" s="7" t="s">
        <v>76</v>
      </c>
      <c r="AC152" s="7" t="s">
        <v>82</v>
      </c>
      <c r="AD152" s="7" t="s">
        <v>4</v>
      </c>
      <c r="AE152" s="3" t="s">
        <v>71</v>
      </c>
      <c r="AF152" s="7" t="s">
        <v>67</v>
      </c>
      <c r="AL152" s="3" t="s">
        <v>0</v>
      </c>
      <c r="AM152" s="7" t="s">
        <v>75</v>
      </c>
      <c r="AN152" s="7" t="s">
        <v>76</v>
      </c>
      <c r="AO152" s="7" t="s">
        <v>82</v>
      </c>
      <c r="AP152" s="7" t="s">
        <v>4</v>
      </c>
      <c r="AQ152" s="3" t="s">
        <v>71</v>
      </c>
      <c r="AR152" s="7" t="s">
        <v>67</v>
      </c>
      <c r="BA152" s="2">
        <v>44649</v>
      </c>
      <c r="BB152" s="8">
        <v>2385.31</v>
      </c>
      <c r="BC152" s="1">
        <v>40.82</v>
      </c>
      <c r="BD152" s="8">
        <v>2367.42</v>
      </c>
      <c r="BE152" s="8">
        <v>40.207700000000003</v>
      </c>
      <c r="BF152" s="24">
        <f t="shared" si="93"/>
        <v>2407.6277</v>
      </c>
      <c r="BG152" s="24">
        <f t="shared" si="98"/>
        <v>2407.6277</v>
      </c>
      <c r="BH152" s="1">
        <v>4.37</v>
      </c>
      <c r="BI152" s="24">
        <f t="shared" si="99"/>
        <v>550.94455377574366</v>
      </c>
      <c r="BJ152" s="24">
        <f t="shared" si="94"/>
        <v>11.018891075514873</v>
      </c>
      <c r="BL152" s="2">
        <v>44649</v>
      </c>
      <c r="BM152" s="24">
        <f t="shared" si="95"/>
        <v>17.889999999999873</v>
      </c>
      <c r="BN152" s="24">
        <f t="shared" si="96"/>
        <v>0.61229999999999762</v>
      </c>
      <c r="BO152" s="24">
        <f t="shared" si="100"/>
        <v>18.50229999999987</v>
      </c>
      <c r="BP152" s="1">
        <v>4.37</v>
      </c>
      <c r="BQ152" s="8">
        <f t="shared" si="101"/>
        <v>4.2339359267734258</v>
      </c>
    </row>
    <row r="153" spans="1:69" x14ac:dyDescent="0.25">
      <c r="A153" s="138">
        <v>44440</v>
      </c>
      <c r="B153" s="139"/>
      <c r="C153" s="140"/>
      <c r="D153" s="141"/>
      <c r="E153" s="142"/>
      <c r="F153" s="143"/>
      <c r="G153" s="128"/>
      <c r="N153" s="138">
        <v>44440</v>
      </c>
      <c r="O153" s="139"/>
      <c r="P153" s="140"/>
      <c r="Q153" s="141"/>
      <c r="R153" s="142"/>
      <c r="S153" s="143"/>
      <c r="T153" s="128"/>
      <c r="Z153" s="138">
        <v>44440</v>
      </c>
      <c r="AA153" s="139"/>
      <c r="AB153" s="140"/>
      <c r="AC153" s="141"/>
      <c r="AD153" s="142"/>
      <c r="AE153" s="143"/>
      <c r="AF153" s="128"/>
      <c r="AL153" s="138">
        <v>44440</v>
      </c>
      <c r="AM153" s="139"/>
      <c r="AN153" s="140"/>
      <c r="AO153" s="141"/>
      <c r="AP153" s="142"/>
      <c r="AQ153" s="143"/>
      <c r="AR153" s="128"/>
      <c r="BA153" s="2">
        <v>44650</v>
      </c>
      <c r="BB153" s="8">
        <v>3004.87</v>
      </c>
      <c r="BC153" s="1">
        <v>40.71</v>
      </c>
      <c r="BD153" s="8">
        <v>2982.33</v>
      </c>
      <c r="BE153" s="8">
        <v>40.099350000000001</v>
      </c>
      <c r="BF153" s="24">
        <f t="shared" si="93"/>
        <v>3022.4293499999999</v>
      </c>
      <c r="BG153" s="24">
        <f t="shared" si="98"/>
        <v>3022.4293499999999</v>
      </c>
      <c r="BH153" s="1">
        <v>4.38</v>
      </c>
      <c r="BI153" s="24">
        <f t="shared" si="99"/>
        <v>690.0523630136986</v>
      </c>
      <c r="BJ153" s="24">
        <f t="shared" si="94"/>
        <v>13.801047260273972</v>
      </c>
      <c r="BL153" s="2">
        <v>44650</v>
      </c>
      <c r="BM153" s="24">
        <f t="shared" si="95"/>
        <v>22.539999999999964</v>
      </c>
      <c r="BN153" s="24">
        <f t="shared" si="96"/>
        <v>0.61064999999999969</v>
      </c>
      <c r="BO153" s="24">
        <f t="shared" si="100"/>
        <v>23.150649999999963</v>
      </c>
      <c r="BP153" s="1">
        <v>4.38</v>
      </c>
      <c r="BQ153" s="8">
        <f t="shared" si="101"/>
        <v>5.2855365296803569</v>
      </c>
    </row>
    <row r="154" spans="1:69" x14ac:dyDescent="0.25">
      <c r="A154" s="2">
        <v>44441</v>
      </c>
      <c r="B154" s="9"/>
      <c r="C154" s="12"/>
      <c r="D154" s="133"/>
      <c r="E154" s="135"/>
      <c r="F154" s="128"/>
      <c r="G154" s="128"/>
      <c r="N154" s="2">
        <v>44441</v>
      </c>
      <c r="O154" s="9"/>
      <c r="P154" s="12"/>
      <c r="Q154" s="133"/>
      <c r="R154" s="135"/>
      <c r="S154" s="128"/>
      <c r="T154" s="128"/>
      <c r="Z154" s="2">
        <v>44441</v>
      </c>
      <c r="AA154" s="9"/>
      <c r="AB154" s="12"/>
      <c r="AC154" s="133"/>
      <c r="AD154" s="135"/>
      <c r="AE154" s="128"/>
      <c r="AF154" s="128"/>
      <c r="AL154" s="2">
        <v>44441</v>
      </c>
      <c r="AM154" s="9"/>
      <c r="AN154" s="12"/>
      <c r="AO154" s="133"/>
      <c r="AP154" s="135"/>
      <c r="AQ154" s="128"/>
      <c r="AR154" s="128"/>
      <c r="BA154" s="2">
        <v>44651</v>
      </c>
      <c r="BB154" s="8">
        <v>4292.58</v>
      </c>
      <c r="BC154" s="1">
        <v>72.56</v>
      </c>
      <c r="BD154" s="8">
        <v>4260.3900000000003</v>
      </c>
      <c r="BE154" s="8">
        <v>71.471599999999995</v>
      </c>
      <c r="BF154" s="24">
        <f t="shared" si="93"/>
        <v>4331.8616000000002</v>
      </c>
      <c r="BG154" s="24">
        <f t="shared" si="98"/>
        <v>4331.8616000000002</v>
      </c>
      <c r="BH154" s="1">
        <v>4.38</v>
      </c>
      <c r="BI154" s="24">
        <f t="shared" si="99"/>
        <v>989.009497716895</v>
      </c>
      <c r="BJ154" s="24">
        <f t="shared" si="94"/>
        <v>19.780189954337899</v>
      </c>
      <c r="BL154" s="2">
        <v>44651</v>
      </c>
      <c r="BM154" s="24">
        <f t="shared" si="95"/>
        <v>32.1899999999996</v>
      </c>
      <c r="BN154" s="24">
        <f t="shared" si="96"/>
        <v>1.0884000000000071</v>
      </c>
      <c r="BO154" s="24">
        <f t="shared" si="100"/>
        <v>33.278399999999607</v>
      </c>
      <c r="BP154" s="1">
        <v>4.38</v>
      </c>
      <c r="BQ154" s="8">
        <f t="shared" si="101"/>
        <v>7.5978082191779928</v>
      </c>
    </row>
    <row r="155" spans="1:69" x14ac:dyDescent="0.25">
      <c r="A155" s="2">
        <v>44442</v>
      </c>
      <c r="B155" s="9"/>
      <c r="C155" s="12"/>
      <c r="D155" s="133"/>
      <c r="E155" s="135"/>
      <c r="F155" s="128"/>
      <c r="G155" s="128"/>
      <c r="N155" s="2">
        <v>44442</v>
      </c>
      <c r="O155" s="9"/>
      <c r="P155" s="12"/>
      <c r="Q155" s="133"/>
      <c r="R155" s="135"/>
      <c r="S155" s="128"/>
      <c r="T155" s="128"/>
      <c r="Z155" s="2">
        <v>44442</v>
      </c>
      <c r="AA155" s="9"/>
      <c r="AB155" s="12"/>
      <c r="AC155" s="133"/>
      <c r="AD155" s="135"/>
      <c r="AE155" s="128"/>
      <c r="AF155" s="128"/>
      <c r="AL155" s="2">
        <v>44442</v>
      </c>
      <c r="AM155" s="9"/>
      <c r="AN155" s="12"/>
      <c r="AO155" s="133"/>
      <c r="AP155" s="135"/>
      <c r="AQ155" s="128"/>
      <c r="AR155" s="128"/>
      <c r="BB155" s="42">
        <f>SUM(BB124:BB154)</f>
        <v>67976.069999999992</v>
      </c>
      <c r="BC155">
        <f>SUM(BC124:BC154)</f>
        <v>1509.8499999999997</v>
      </c>
      <c r="BD155" s="25">
        <f>SUM(BD124:BD154)</f>
        <v>67466.259000000005</v>
      </c>
      <c r="BE155" s="25">
        <f>SUM(BE124:BE154)</f>
        <v>1487.20225</v>
      </c>
      <c r="BG155" s="25">
        <f>SUM(BG124:BG154)</f>
        <v>68953.461249999993</v>
      </c>
      <c r="BH155" s="67"/>
      <c r="BI155" s="37">
        <f>SUM(BI124:BI154)</f>
        <v>15959.866387963026</v>
      </c>
      <c r="BJ155" s="45">
        <f>SUM(BJ124:BJ154)</f>
        <v>319.19732775926042</v>
      </c>
      <c r="BQ155" s="37">
        <f>SUM(BQ124:BQ154)</f>
        <v>123.23526073417038</v>
      </c>
    </row>
    <row r="156" spans="1:69" x14ac:dyDescent="0.25">
      <c r="A156" s="2">
        <v>44443</v>
      </c>
      <c r="B156" s="9"/>
      <c r="C156" s="12"/>
      <c r="D156" s="133"/>
      <c r="E156" s="135"/>
      <c r="F156" s="128"/>
      <c r="G156" s="128"/>
      <c r="N156" s="2">
        <v>44443</v>
      </c>
      <c r="O156" s="9"/>
      <c r="P156" s="12"/>
      <c r="Q156" s="133"/>
      <c r="R156" s="135"/>
      <c r="S156" s="128"/>
      <c r="T156" s="128"/>
      <c r="Z156" s="2">
        <v>44443</v>
      </c>
      <c r="AA156" s="9"/>
      <c r="AB156" s="12"/>
      <c r="AC156" s="133"/>
      <c r="AD156" s="135"/>
      <c r="AE156" s="128"/>
      <c r="AF156" s="128"/>
      <c r="AL156" s="2">
        <v>44443</v>
      </c>
      <c r="AM156" s="9"/>
      <c r="AN156" s="12"/>
      <c r="AO156" s="133"/>
      <c r="AP156" s="135"/>
      <c r="AQ156" s="128"/>
      <c r="AR156" s="128"/>
    </row>
    <row r="157" spans="1:69" x14ac:dyDescent="0.25">
      <c r="A157" s="2">
        <v>44444</v>
      </c>
      <c r="B157" s="9"/>
      <c r="C157" s="12"/>
      <c r="D157" s="133"/>
      <c r="E157" s="135"/>
      <c r="F157" s="128"/>
      <c r="G157" s="128"/>
      <c r="N157" s="2">
        <v>44444</v>
      </c>
      <c r="O157" s="9"/>
      <c r="P157" s="12"/>
      <c r="Q157" s="133"/>
      <c r="R157" s="135"/>
      <c r="S157" s="128"/>
      <c r="T157" s="128"/>
      <c r="Z157" s="2">
        <v>44444</v>
      </c>
      <c r="AA157" s="9"/>
      <c r="AB157" s="12"/>
      <c r="AC157" s="133"/>
      <c r="AD157" s="135"/>
      <c r="AE157" s="128"/>
      <c r="AF157" s="128"/>
      <c r="AL157" s="2">
        <v>44444</v>
      </c>
      <c r="AM157" s="9"/>
      <c r="AN157" s="12"/>
      <c r="AO157" s="133"/>
      <c r="AP157" s="135"/>
      <c r="AQ157" s="128"/>
      <c r="AR157" s="128"/>
    </row>
    <row r="158" spans="1:69" x14ac:dyDescent="0.25">
      <c r="A158" s="2">
        <v>44445</v>
      </c>
      <c r="B158" s="9"/>
      <c r="C158" s="12"/>
      <c r="D158" s="133"/>
      <c r="E158" s="135"/>
      <c r="F158" s="128"/>
      <c r="G158" s="128"/>
      <c r="N158" s="2">
        <v>44445</v>
      </c>
      <c r="O158" s="9"/>
      <c r="P158" s="12"/>
      <c r="Q158" s="133"/>
      <c r="R158" s="135"/>
      <c r="S158" s="128"/>
      <c r="T158" s="128"/>
      <c r="Z158" s="2">
        <v>44445</v>
      </c>
      <c r="AA158" s="9"/>
      <c r="AB158" s="12"/>
      <c r="AC158" s="133"/>
      <c r="AD158" s="135"/>
      <c r="AE158" s="128"/>
      <c r="AF158" s="128"/>
      <c r="AL158" s="2">
        <v>44445</v>
      </c>
      <c r="AM158" s="9"/>
      <c r="AN158" s="12"/>
      <c r="AO158" s="133"/>
      <c r="AP158" s="135"/>
      <c r="AQ158" s="128"/>
      <c r="AR158" s="128"/>
    </row>
    <row r="159" spans="1:69" x14ac:dyDescent="0.25">
      <c r="A159" s="2">
        <v>44446</v>
      </c>
      <c r="B159" s="9"/>
      <c r="C159" s="12"/>
      <c r="D159" s="133"/>
      <c r="E159" s="135"/>
      <c r="F159" s="128"/>
      <c r="G159" s="128"/>
      <c r="N159" s="2">
        <v>44446</v>
      </c>
      <c r="O159" s="9"/>
      <c r="P159" s="12"/>
      <c r="Q159" s="133"/>
      <c r="R159" s="135"/>
      <c r="S159" s="128"/>
      <c r="T159" s="128"/>
      <c r="Z159" s="2">
        <v>44446</v>
      </c>
      <c r="AA159" s="9"/>
      <c r="AB159" s="12"/>
      <c r="AC159" s="133"/>
      <c r="AD159" s="135"/>
      <c r="AE159" s="128"/>
      <c r="AF159" s="128"/>
      <c r="AL159" s="2">
        <v>44446</v>
      </c>
      <c r="AM159" s="9"/>
      <c r="AN159" s="12"/>
      <c r="AO159" s="133"/>
      <c r="AP159" s="135"/>
      <c r="AQ159" s="128"/>
      <c r="AR159" s="128"/>
    </row>
    <row r="160" spans="1:69" x14ac:dyDescent="0.25">
      <c r="A160" s="2">
        <v>44447</v>
      </c>
      <c r="B160" s="9"/>
      <c r="C160" s="12"/>
      <c r="D160" s="133"/>
      <c r="E160" s="135"/>
      <c r="F160" s="128"/>
      <c r="G160" s="128"/>
      <c r="N160" s="2">
        <v>44447</v>
      </c>
      <c r="O160" s="9"/>
      <c r="P160" s="12"/>
      <c r="Q160" s="133"/>
      <c r="R160" s="135"/>
      <c r="S160" s="128"/>
      <c r="T160" s="128"/>
      <c r="Z160" s="2">
        <v>44447</v>
      </c>
      <c r="AA160" s="9"/>
      <c r="AB160" s="12"/>
      <c r="AC160" s="133"/>
      <c r="AD160" s="135"/>
      <c r="AE160" s="128"/>
      <c r="AF160" s="128"/>
      <c r="AL160" s="2">
        <v>44447</v>
      </c>
      <c r="AM160" s="9"/>
      <c r="AN160" s="12"/>
      <c r="AO160" s="133"/>
      <c r="AP160" s="135"/>
      <c r="AQ160" s="128"/>
      <c r="AR160" s="128"/>
    </row>
    <row r="161" spans="1:44" x14ac:dyDescent="0.25">
      <c r="A161" s="2">
        <v>44448</v>
      </c>
      <c r="B161" s="9"/>
      <c r="C161" s="12"/>
      <c r="D161" s="133"/>
      <c r="E161" s="135"/>
      <c r="F161" s="128"/>
      <c r="G161" s="128"/>
      <c r="N161" s="2">
        <v>44448</v>
      </c>
      <c r="O161" s="9"/>
      <c r="P161" s="12"/>
      <c r="Q161" s="133"/>
      <c r="R161" s="135"/>
      <c r="S161" s="128"/>
      <c r="T161" s="128"/>
      <c r="Z161" s="2">
        <v>44448</v>
      </c>
      <c r="AA161" s="9"/>
      <c r="AB161" s="12"/>
      <c r="AC161" s="133"/>
      <c r="AD161" s="135"/>
      <c r="AE161" s="128"/>
      <c r="AF161" s="128"/>
      <c r="AL161" s="2">
        <v>44448</v>
      </c>
      <c r="AM161" s="9"/>
      <c r="AN161" s="12"/>
      <c r="AO161" s="133"/>
      <c r="AP161" s="135"/>
      <c r="AQ161" s="128"/>
      <c r="AR161" s="128"/>
    </row>
    <row r="162" spans="1:44" x14ac:dyDescent="0.25">
      <c r="A162" s="2">
        <v>44449</v>
      </c>
      <c r="B162" s="8">
        <f>42069786.56+961453270.41+809193378.26</f>
        <v>1812716435.23</v>
      </c>
      <c r="C162" s="2"/>
      <c r="D162" s="111">
        <f>B162+C162</f>
        <v>1812716435.23</v>
      </c>
      <c r="E162" s="111">
        <v>4060000</v>
      </c>
      <c r="F162" s="136">
        <f>D162/E162</f>
        <v>446.4818805985222</v>
      </c>
      <c r="G162" s="24">
        <f>F162*2%</f>
        <v>8.9296376119704437</v>
      </c>
      <c r="N162" s="2">
        <v>44449</v>
      </c>
      <c r="O162" s="8">
        <v>1073653108.73</v>
      </c>
      <c r="P162" s="1"/>
      <c r="Q162" s="111">
        <f>O162+P162</f>
        <v>1073653108.73</v>
      </c>
      <c r="R162" s="111">
        <v>4060000</v>
      </c>
      <c r="S162" s="8">
        <f>Q162/R162</f>
        <v>264.44657850492609</v>
      </c>
      <c r="T162" s="24">
        <f>S162*2%</f>
        <v>5.288931570098522</v>
      </c>
      <c r="Z162" s="2">
        <v>44449</v>
      </c>
      <c r="AA162" s="21">
        <v>667314904.03999996</v>
      </c>
      <c r="AB162" s="21">
        <v>251978490.48000002</v>
      </c>
      <c r="AC162" s="111">
        <f>AA162+AB162</f>
        <v>919293394.51999998</v>
      </c>
      <c r="AD162" s="111">
        <v>4060000</v>
      </c>
      <c r="AE162" s="8">
        <f>AC162/AD162</f>
        <v>226.42694446305418</v>
      </c>
      <c r="AF162" s="24">
        <f>AE162*2%</f>
        <v>4.5285388892610836</v>
      </c>
      <c r="AL162" s="2">
        <v>44449</v>
      </c>
      <c r="AM162" s="21">
        <v>670070260</v>
      </c>
      <c r="AN162" s="21"/>
      <c r="AO162" s="111">
        <f>AM162+AN162</f>
        <v>670070260</v>
      </c>
      <c r="AP162" s="111">
        <v>4060000</v>
      </c>
      <c r="AQ162" s="8">
        <f>AO162/AP162</f>
        <v>165.04193596059113</v>
      </c>
      <c r="AR162" s="24">
        <f>AQ162*2%</f>
        <v>3.3008387192118227</v>
      </c>
    </row>
    <row r="163" spans="1:44" x14ac:dyDescent="0.25">
      <c r="A163" s="2">
        <v>44450</v>
      </c>
      <c r="B163" s="8">
        <f>974465848.02+1794054297.2+740684190.48</f>
        <v>3509204335.7000003</v>
      </c>
      <c r="C163" s="8">
        <v>22421897.920000002</v>
      </c>
      <c r="D163" s="111">
        <f t="shared" ref="D163:D182" si="102">B163+C163</f>
        <v>3531626233.6200004</v>
      </c>
      <c r="E163" s="111">
        <v>4060000</v>
      </c>
      <c r="F163" s="136">
        <f t="shared" ref="F163:F182" si="103">D163/E163</f>
        <v>869.85867823152716</v>
      </c>
      <c r="G163" s="24">
        <f t="shared" ref="G163:G182" si="104">F163*2%</f>
        <v>17.397173564630545</v>
      </c>
      <c r="N163" s="2">
        <v>44450</v>
      </c>
      <c r="O163" s="8">
        <f>357585626.68+1938784906.19</f>
        <v>2296370532.8699999</v>
      </c>
      <c r="P163" s="8">
        <v>94922717.75999999</v>
      </c>
      <c r="Q163" s="111">
        <f>O163+P163</f>
        <v>2391293250.6300001</v>
      </c>
      <c r="R163" s="111">
        <v>4060000</v>
      </c>
      <c r="S163" s="8">
        <f>Q163/R163</f>
        <v>588.98848537684728</v>
      </c>
      <c r="T163" s="24">
        <f t="shared" ref="T163:T182" si="105">S163*2%</f>
        <v>11.779769707536946</v>
      </c>
      <c r="Z163" s="2">
        <v>44450</v>
      </c>
      <c r="AA163" s="21">
        <v>289952328.88</v>
      </c>
      <c r="AB163" s="21">
        <v>713321840.74000001</v>
      </c>
      <c r="AC163" s="111">
        <f>AA163+AB163</f>
        <v>1003274169.62</v>
      </c>
      <c r="AD163" s="111">
        <v>4060000</v>
      </c>
      <c r="AE163" s="8">
        <f>AC163/AD163</f>
        <v>247.11186443842365</v>
      </c>
      <c r="AF163" s="24">
        <f t="shared" ref="AF163:AF182" si="106">AE163*2%</f>
        <v>4.9422372887684736</v>
      </c>
      <c r="AL163" s="2">
        <v>44450</v>
      </c>
      <c r="AM163" s="21">
        <v>1075425722.5</v>
      </c>
      <c r="AN163" s="21"/>
      <c r="AO163" s="111">
        <f>AM163+AN163</f>
        <v>1075425722.5</v>
      </c>
      <c r="AP163" s="111">
        <v>4060000</v>
      </c>
      <c r="AQ163" s="8">
        <f>AO163/AP163</f>
        <v>264.88318288177339</v>
      </c>
      <c r="AR163" s="24">
        <f t="shared" ref="AR163:AR182" si="107">AQ163*2%</f>
        <v>5.2976636576354679</v>
      </c>
    </row>
    <row r="164" spans="1:44" x14ac:dyDescent="0.25">
      <c r="A164" s="2">
        <v>44451</v>
      </c>
      <c r="B164" s="8">
        <f>969765782.85+1407626545.73+1490683935.18</f>
        <v>3868076263.7600002</v>
      </c>
      <c r="C164" s="8">
        <v>10000000</v>
      </c>
      <c r="D164" s="111">
        <f t="shared" si="102"/>
        <v>3878076263.7600002</v>
      </c>
      <c r="E164" s="111">
        <v>4060000</v>
      </c>
      <c r="F164" s="136">
        <f t="shared" si="103"/>
        <v>955.19119797044345</v>
      </c>
      <c r="G164" s="24">
        <f t="shared" si="104"/>
        <v>19.103823959408871</v>
      </c>
      <c r="N164" s="2">
        <v>44451</v>
      </c>
      <c r="O164" s="8">
        <f>956084998.4+463575252.92</f>
        <v>1419660251.3199999</v>
      </c>
      <c r="P164" s="1"/>
      <c r="Q164" s="111">
        <f>O164+P164</f>
        <v>1419660251.3199999</v>
      </c>
      <c r="R164" s="111">
        <v>4060000</v>
      </c>
      <c r="S164" s="8">
        <f t="shared" ref="S164:S182" si="108">Q164/R164</f>
        <v>349.67001264039408</v>
      </c>
      <c r="T164" s="24">
        <f t="shared" si="105"/>
        <v>6.9934002528078816</v>
      </c>
      <c r="Z164" s="2">
        <v>44451</v>
      </c>
      <c r="AA164" s="21">
        <v>275018322.81999999</v>
      </c>
      <c r="AB164" s="21">
        <v>755380046.98000002</v>
      </c>
      <c r="AC164" s="111">
        <f>AA164+AB164</f>
        <v>1030398369.8</v>
      </c>
      <c r="AD164" s="111">
        <v>4060000</v>
      </c>
      <c r="AE164" s="8">
        <f t="shared" ref="AE164:AE182" si="109">AC164/AD164</f>
        <v>253.79270192118224</v>
      </c>
      <c r="AF164" s="24">
        <f t="shared" si="106"/>
        <v>5.0758540384236452</v>
      </c>
      <c r="AL164" s="2">
        <v>44451</v>
      </c>
      <c r="AM164" s="21">
        <v>867145066.51999998</v>
      </c>
      <c r="AN164" s="21"/>
      <c r="AO164" s="111">
        <f>AM164+AN164</f>
        <v>867145066.51999998</v>
      </c>
      <c r="AP164" s="111">
        <v>4060000</v>
      </c>
      <c r="AQ164" s="8">
        <f t="shared" ref="AQ164:AQ182" si="110">AO164/AP164</f>
        <v>213.58252869950738</v>
      </c>
      <c r="AR164" s="24">
        <f t="shared" si="107"/>
        <v>4.271650573990148</v>
      </c>
    </row>
    <row r="165" spans="1:44" x14ac:dyDescent="0.25">
      <c r="A165" s="2">
        <v>44452</v>
      </c>
      <c r="B165" s="8">
        <f>1297728514.69+1154947763.08</f>
        <v>2452676277.77</v>
      </c>
      <c r="C165" s="2"/>
      <c r="D165" s="111">
        <f t="shared" si="102"/>
        <v>2452676277.77</v>
      </c>
      <c r="E165" s="111">
        <v>4060000</v>
      </c>
      <c r="F165" s="136">
        <f t="shared" si="103"/>
        <v>604.10745757881773</v>
      </c>
      <c r="G165" s="24">
        <f t="shared" si="104"/>
        <v>12.082149151576354</v>
      </c>
      <c r="N165" s="2">
        <v>44452</v>
      </c>
      <c r="O165" s="8">
        <v>1644930031.04</v>
      </c>
      <c r="P165" s="1"/>
      <c r="Q165" s="111">
        <f>O165+P165</f>
        <v>1644930031.04</v>
      </c>
      <c r="R165" s="111">
        <v>4060000</v>
      </c>
      <c r="S165" s="8">
        <f t="shared" si="108"/>
        <v>405.15518005911326</v>
      </c>
      <c r="T165" s="24">
        <f t="shared" si="105"/>
        <v>8.1031036011822657</v>
      </c>
      <c r="Z165" s="2">
        <v>44452</v>
      </c>
      <c r="AA165" s="21">
        <v>266031886</v>
      </c>
      <c r="AB165" s="21">
        <v>322684757.98000002</v>
      </c>
      <c r="AC165" s="111">
        <f>AA165+AB165</f>
        <v>588716643.98000002</v>
      </c>
      <c r="AD165" s="111">
        <v>4060000</v>
      </c>
      <c r="AE165" s="8">
        <f t="shared" si="109"/>
        <v>145.00409950246305</v>
      </c>
      <c r="AF165" s="24">
        <f t="shared" si="106"/>
        <v>2.9000819900492609</v>
      </c>
      <c r="AL165" s="2">
        <v>44452</v>
      </c>
      <c r="AM165" s="21">
        <v>860909710.92999995</v>
      </c>
      <c r="AN165" s="21">
        <v>40993202.700000003</v>
      </c>
      <c r="AO165" s="111">
        <f>AM165+AN165</f>
        <v>901902913.63</v>
      </c>
      <c r="AP165" s="111">
        <v>4060000</v>
      </c>
      <c r="AQ165" s="8">
        <f t="shared" si="110"/>
        <v>222.14357478571429</v>
      </c>
      <c r="AR165" s="24">
        <f t="shared" si="107"/>
        <v>4.4428714957142859</v>
      </c>
    </row>
    <row r="166" spans="1:44" x14ac:dyDescent="0.25">
      <c r="A166" s="2">
        <v>44453</v>
      </c>
      <c r="B166" s="8">
        <f>1242795830.64+848616614.77</f>
        <v>2091412445.4100001</v>
      </c>
      <c r="C166" s="2"/>
      <c r="D166" s="111">
        <f t="shared" si="102"/>
        <v>2091412445.4100001</v>
      </c>
      <c r="E166" s="111">
        <v>4060000</v>
      </c>
      <c r="F166" s="136">
        <f t="shared" si="103"/>
        <v>515.12621808128085</v>
      </c>
      <c r="G166" s="24">
        <f t="shared" si="104"/>
        <v>10.302524361625617</v>
      </c>
      <c r="N166" s="2">
        <v>44453</v>
      </c>
      <c r="O166" s="8">
        <f>510727115.39+940200091.08</f>
        <v>1450927206.47</v>
      </c>
      <c r="P166" s="1"/>
      <c r="Q166" s="111">
        <f t="shared" ref="Q166:Q182" si="111">O166+P166</f>
        <v>1450927206.47</v>
      </c>
      <c r="R166" s="111">
        <v>4060000</v>
      </c>
      <c r="S166" s="8">
        <f t="shared" si="108"/>
        <v>357.37123312068968</v>
      </c>
      <c r="T166" s="24">
        <f t="shared" si="105"/>
        <v>7.147424662413794</v>
      </c>
      <c r="Z166" s="2">
        <v>44453</v>
      </c>
      <c r="AA166" s="21">
        <v>291643460.80000001</v>
      </c>
      <c r="AB166" s="21">
        <v>343113491.70000005</v>
      </c>
      <c r="AC166" s="111">
        <f t="shared" ref="AC166:AC182" si="112">AA166+AB166</f>
        <v>634756952.5</v>
      </c>
      <c r="AD166" s="111">
        <v>4060000</v>
      </c>
      <c r="AE166" s="8">
        <f t="shared" si="109"/>
        <v>156.34407697044335</v>
      </c>
      <c r="AF166" s="24">
        <f t="shared" si="106"/>
        <v>3.1268815394088669</v>
      </c>
      <c r="AL166" s="2">
        <v>44453</v>
      </c>
      <c r="AM166" s="21">
        <v>968985217.23000002</v>
      </c>
      <c r="AN166" s="21"/>
      <c r="AO166" s="111">
        <f t="shared" ref="AO166:AO182" si="113">AM166+AN166</f>
        <v>968985217.23000002</v>
      </c>
      <c r="AP166" s="111">
        <v>4060000</v>
      </c>
      <c r="AQ166" s="8">
        <f t="shared" si="110"/>
        <v>238.66630966256159</v>
      </c>
      <c r="AR166" s="24">
        <f t="shared" si="107"/>
        <v>4.7733261932512319</v>
      </c>
    </row>
    <row r="167" spans="1:44" x14ac:dyDescent="0.25">
      <c r="A167" s="2">
        <v>44454</v>
      </c>
      <c r="B167" s="8">
        <f>903738012.96+988031310.88</f>
        <v>1891769323.8400002</v>
      </c>
      <c r="C167" s="8">
        <v>2000000</v>
      </c>
      <c r="D167" s="111">
        <f t="shared" si="102"/>
        <v>1893769323.8400002</v>
      </c>
      <c r="E167" s="111">
        <v>4060000</v>
      </c>
      <c r="F167" s="136">
        <f t="shared" si="103"/>
        <v>466.44564626600987</v>
      </c>
      <c r="G167" s="24">
        <f t="shared" si="104"/>
        <v>9.3289129253201981</v>
      </c>
      <c r="N167" s="2">
        <v>44454</v>
      </c>
      <c r="O167" s="8">
        <f>909563010.01+990462036.7</f>
        <v>1900025046.71</v>
      </c>
      <c r="P167" s="1"/>
      <c r="Q167" s="111">
        <f t="shared" si="111"/>
        <v>1900025046.71</v>
      </c>
      <c r="R167" s="111">
        <v>4060000</v>
      </c>
      <c r="S167" s="8">
        <f t="shared" si="108"/>
        <v>467.98646470689658</v>
      </c>
      <c r="T167" s="24">
        <f t="shared" si="105"/>
        <v>9.3597292941379315</v>
      </c>
      <c r="Z167" s="2">
        <v>44454</v>
      </c>
      <c r="AA167" s="21">
        <v>160382599.19999999</v>
      </c>
      <c r="AB167" s="21">
        <v>208060746.89999998</v>
      </c>
      <c r="AC167" s="111">
        <f t="shared" si="112"/>
        <v>368443346.09999996</v>
      </c>
      <c r="AD167" s="111">
        <v>4060000</v>
      </c>
      <c r="AE167" s="8">
        <f t="shared" si="109"/>
        <v>90.749592635467977</v>
      </c>
      <c r="AF167" s="24">
        <f t="shared" si="106"/>
        <v>1.8149918527093596</v>
      </c>
      <c r="AL167" s="2">
        <v>44454</v>
      </c>
      <c r="AM167" s="21">
        <v>1202234107.02</v>
      </c>
      <c r="AN167" s="21"/>
      <c r="AO167" s="111">
        <f t="shared" si="113"/>
        <v>1202234107.02</v>
      </c>
      <c r="AP167" s="111">
        <v>4060000</v>
      </c>
      <c r="AQ167" s="8">
        <f t="shared" si="110"/>
        <v>296.11677512807881</v>
      </c>
      <c r="AR167" s="24">
        <f t="shared" si="107"/>
        <v>5.9223355025615767</v>
      </c>
    </row>
    <row r="168" spans="1:44" x14ac:dyDescent="0.25">
      <c r="A168" s="2">
        <v>44455</v>
      </c>
      <c r="B168" s="8">
        <f>494666265.3+484842532.78+1389394885.49</f>
        <v>2368903683.5699997</v>
      </c>
      <c r="C168" s="2"/>
      <c r="D168" s="111">
        <f t="shared" si="102"/>
        <v>2368903683.5699997</v>
      </c>
      <c r="E168" s="111">
        <v>4060000</v>
      </c>
      <c r="F168" s="136">
        <f t="shared" si="103"/>
        <v>583.47381368719209</v>
      </c>
      <c r="G168" s="24">
        <f t="shared" si="104"/>
        <v>11.669476273743841</v>
      </c>
      <c r="N168" s="2">
        <v>44455</v>
      </c>
      <c r="O168" s="8">
        <f>864073746+806538809.1</f>
        <v>1670612555.0999999</v>
      </c>
      <c r="P168" s="1"/>
      <c r="Q168" s="111">
        <f t="shared" si="111"/>
        <v>1670612555.0999999</v>
      </c>
      <c r="R168" s="111">
        <v>4060000</v>
      </c>
      <c r="S168" s="8">
        <f t="shared" si="108"/>
        <v>411.48092490147781</v>
      </c>
      <c r="T168" s="24">
        <f t="shared" si="105"/>
        <v>8.2296184980295557</v>
      </c>
      <c r="Z168" s="2">
        <v>44455</v>
      </c>
      <c r="AA168" s="21">
        <v>97783755</v>
      </c>
      <c r="AB168" s="21">
        <v>154053288.59999999</v>
      </c>
      <c r="AC168" s="111">
        <f t="shared" si="112"/>
        <v>251837043.59999999</v>
      </c>
      <c r="AD168" s="111">
        <v>4060000</v>
      </c>
      <c r="AE168" s="8">
        <f t="shared" si="109"/>
        <v>62.028828472906405</v>
      </c>
      <c r="AF168" s="24">
        <f t="shared" si="106"/>
        <v>1.2405765694581281</v>
      </c>
      <c r="AL168" s="2">
        <v>44455</v>
      </c>
      <c r="AM168" s="21"/>
      <c r="AN168" s="21"/>
      <c r="AO168" s="111">
        <f t="shared" si="113"/>
        <v>0</v>
      </c>
      <c r="AP168" s="111">
        <v>4060000</v>
      </c>
      <c r="AQ168" s="8">
        <f t="shared" si="110"/>
        <v>0</v>
      </c>
      <c r="AR168" s="24">
        <f t="shared" si="107"/>
        <v>0</v>
      </c>
    </row>
    <row r="169" spans="1:44" x14ac:dyDescent="0.25">
      <c r="A169" s="2">
        <v>44456</v>
      </c>
      <c r="B169" s="8">
        <f>526618572.81+1063287171.9+836896041.8</f>
        <v>2426801786.5100002</v>
      </c>
      <c r="C169" s="2"/>
      <c r="D169" s="111">
        <f t="shared" si="102"/>
        <v>2426801786.5100002</v>
      </c>
      <c r="E169" s="111">
        <v>4060000</v>
      </c>
      <c r="F169" s="136">
        <f t="shared" si="103"/>
        <v>597.73443017487693</v>
      </c>
      <c r="G169" s="24">
        <f t="shared" si="104"/>
        <v>11.954688603497539</v>
      </c>
      <c r="N169" s="2">
        <v>44456</v>
      </c>
      <c r="O169" s="8">
        <f>465613321.04+962449436.5</f>
        <v>1428062757.54</v>
      </c>
      <c r="P169" s="1"/>
      <c r="Q169" s="111">
        <f t="shared" si="111"/>
        <v>1428062757.54</v>
      </c>
      <c r="R169" s="111">
        <v>4060000</v>
      </c>
      <c r="S169" s="8">
        <f t="shared" si="108"/>
        <v>351.73959545320196</v>
      </c>
      <c r="T169" s="24">
        <f t="shared" si="105"/>
        <v>7.0347919090640394</v>
      </c>
      <c r="Z169" s="2">
        <v>44456</v>
      </c>
      <c r="AA169" s="21">
        <v>1624000</v>
      </c>
      <c r="AB169" s="21">
        <v>100371321</v>
      </c>
      <c r="AC169" s="111">
        <f t="shared" si="112"/>
        <v>101995321</v>
      </c>
      <c r="AD169" s="111">
        <v>4060000</v>
      </c>
      <c r="AE169" s="8">
        <f t="shared" si="109"/>
        <v>25.122000246305419</v>
      </c>
      <c r="AF169" s="24">
        <f t="shared" si="106"/>
        <v>0.50244000492610841</v>
      </c>
      <c r="AL169" s="2">
        <v>44456</v>
      </c>
      <c r="AM169" s="21">
        <v>1130387895.0799999</v>
      </c>
      <c r="AN169" s="21"/>
      <c r="AO169" s="111">
        <f t="shared" si="113"/>
        <v>1130387895.0799999</v>
      </c>
      <c r="AP169" s="111">
        <v>4060000</v>
      </c>
      <c r="AQ169" s="8">
        <f t="shared" si="110"/>
        <v>278.42066381280785</v>
      </c>
      <c r="AR169" s="24">
        <f t="shared" si="107"/>
        <v>5.5684132762561571</v>
      </c>
    </row>
    <row r="170" spans="1:44" x14ac:dyDescent="0.25">
      <c r="A170" s="2">
        <v>44457</v>
      </c>
      <c r="B170" s="8">
        <f>1315417469.7+1700940814.02</f>
        <v>3016358283.7200003</v>
      </c>
      <c r="C170" s="8">
        <v>53648068</v>
      </c>
      <c r="D170" s="111">
        <f t="shared" si="102"/>
        <v>3070006351.7200003</v>
      </c>
      <c r="E170" s="111">
        <v>4060000</v>
      </c>
      <c r="F170" s="136">
        <f t="shared" si="103"/>
        <v>756.15919993103455</v>
      </c>
      <c r="G170" s="24">
        <f t="shared" si="104"/>
        <v>15.123183998620691</v>
      </c>
      <c r="N170" s="2">
        <v>44457</v>
      </c>
      <c r="O170" s="8">
        <f>989117096.4+377037246.8+959955260.9</f>
        <v>2326109604.0999999</v>
      </c>
      <c r="P170" s="8">
        <v>482000</v>
      </c>
      <c r="Q170" s="111">
        <f t="shared" si="111"/>
        <v>2326591604.0999999</v>
      </c>
      <c r="R170" s="111">
        <v>4060000</v>
      </c>
      <c r="S170" s="8">
        <f t="shared" si="108"/>
        <v>573.05211923645322</v>
      </c>
      <c r="T170" s="24">
        <f t="shared" si="105"/>
        <v>11.461042384729065</v>
      </c>
      <c r="Z170" s="2">
        <v>44457</v>
      </c>
      <c r="AA170" s="21">
        <v>21387144</v>
      </c>
      <c r="AB170" s="21">
        <v>100568351.8</v>
      </c>
      <c r="AC170" s="111">
        <f t="shared" si="112"/>
        <v>121955495.8</v>
      </c>
      <c r="AD170" s="111">
        <v>4060000</v>
      </c>
      <c r="AE170" s="8">
        <f t="shared" si="109"/>
        <v>30.03829945812808</v>
      </c>
      <c r="AF170" s="24">
        <f t="shared" si="106"/>
        <v>0.60076598916256163</v>
      </c>
      <c r="AL170" s="2">
        <v>44457</v>
      </c>
      <c r="AM170" s="21">
        <v>694552772.46000004</v>
      </c>
      <c r="AN170" s="21">
        <v>11015754.4</v>
      </c>
      <c r="AO170" s="111">
        <f t="shared" si="113"/>
        <v>705568526.86000001</v>
      </c>
      <c r="AP170" s="111">
        <v>4060000</v>
      </c>
      <c r="AQ170" s="8">
        <f t="shared" si="110"/>
        <v>173.78535144334975</v>
      </c>
      <c r="AR170" s="24">
        <f t="shared" si="107"/>
        <v>3.4757070288669953</v>
      </c>
    </row>
    <row r="171" spans="1:44" x14ac:dyDescent="0.25">
      <c r="A171" s="2">
        <v>44458</v>
      </c>
      <c r="B171" s="8">
        <f>1419522128.1+1037951513+508179763.72</f>
        <v>2965653404.8199997</v>
      </c>
      <c r="C171" s="8">
        <v>7000000</v>
      </c>
      <c r="D171" s="111">
        <f t="shared" si="102"/>
        <v>2972653404.8199997</v>
      </c>
      <c r="E171" s="111">
        <v>4060000</v>
      </c>
      <c r="F171" s="136">
        <f t="shared" si="103"/>
        <v>732.18064158128072</v>
      </c>
      <c r="G171" s="24">
        <f t="shared" si="104"/>
        <v>14.643612831625616</v>
      </c>
      <c r="N171" s="2">
        <v>44458</v>
      </c>
      <c r="O171" s="8">
        <f>629254696.2+693365854</f>
        <v>1322620550.2</v>
      </c>
      <c r="P171" s="1"/>
      <c r="Q171" s="111">
        <f t="shared" si="111"/>
        <v>1322620550.2</v>
      </c>
      <c r="R171" s="111">
        <v>4060000</v>
      </c>
      <c r="S171" s="8">
        <f t="shared" si="108"/>
        <v>325.76860842364533</v>
      </c>
      <c r="T171" s="24">
        <f t="shared" si="105"/>
        <v>6.5153721684729069</v>
      </c>
      <c r="Z171" s="2">
        <v>44458</v>
      </c>
      <c r="AA171" s="21">
        <v>20495326.600000001</v>
      </c>
      <c r="AB171" s="21">
        <v>82546421.200000003</v>
      </c>
      <c r="AC171" s="111">
        <f t="shared" si="112"/>
        <v>103041747.80000001</v>
      </c>
      <c r="AD171" s="111">
        <v>4060000</v>
      </c>
      <c r="AE171" s="8">
        <f t="shared" si="109"/>
        <v>25.379740837438426</v>
      </c>
      <c r="AF171" s="24">
        <f t="shared" si="106"/>
        <v>0.5075948167487685</v>
      </c>
      <c r="AL171" s="2">
        <v>44458</v>
      </c>
      <c r="AM171" s="21">
        <v>706021037.84000003</v>
      </c>
      <c r="AN171" s="21">
        <v>4133628</v>
      </c>
      <c r="AO171" s="111">
        <f t="shared" si="113"/>
        <v>710154665.84000003</v>
      </c>
      <c r="AP171" s="111">
        <v>4060000</v>
      </c>
      <c r="AQ171" s="8">
        <f t="shared" si="110"/>
        <v>174.91494232512315</v>
      </c>
      <c r="AR171" s="24">
        <f t="shared" si="107"/>
        <v>3.4982988465024629</v>
      </c>
    </row>
    <row r="172" spans="1:44" x14ac:dyDescent="0.25">
      <c r="A172" s="2">
        <v>44459</v>
      </c>
      <c r="B172" s="8">
        <f>981235563.6+1238833671.96</f>
        <v>2220069235.5599999</v>
      </c>
      <c r="C172" s="8">
        <v>5156200</v>
      </c>
      <c r="D172" s="111">
        <f t="shared" si="102"/>
        <v>2225225435.5599999</v>
      </c>
      <c r="E172" s="111">
        <v>4060000</v>
      </c>
      <c r="F172" s="136">
        <f t="shared" si="103"/>
        <v>548.08508265024625</v>
      </c>
      <c r="G172" s="24">
        <f t="shared" si="104"/>
        <v>10.961701653004924</v>
      </c>
      <c r="N172" s="2">
        <v>44459</v>
      </c>
      <c r="O172" s="8">
        <f>329140790.4+694579543.25</f>
        <v>1023720333.65</v>
      </c>
      <c r="P172" s="8">
        <v>23794848</v>
      </c>
      <c r="Q172" s="111">
        <f t="shared" si="111"/>
        <v>1047515181.65</v>
      </c>
      <c r="R172" s="111">
        <v>4060000</v>
      </c>
      <c r="S172" s="8">
        <f t="shared" si="108"/>
        <v>258.0086654310345</v>
      </c>
      <c r="T172" s="24">
        <f t="shared" si="105"/>
        <v>5.1601733086206902</v>
      </c>
      <c r="Z172" s="2">
        <v>44459</v>
      </c>
      <c r="AA172" s="21">
        <v>166841344.12</v>
      </c>
      <c r="AB172" s="21">
        <v>131186030</v>
      </c>
      <c r="AC172" s="111">
        <f t="shared" si="112"/>
        <v>298027374.12</v>
      </c>
      <c r="AD172" s="111">
        <v>4060000</v>
      </c>
      <c r="AE172" s="8">
        <f t="shared" si="109"/>
        <v>73.4057571724138</v>
      </c>
      <c r="AF172" s="24">
        <f t="shared" si="106"/>
        <v>1.468115143448276</v>
      </c>
      <c r="AL172" s="2">
        <v>44459</v>
      </c>
      <c r="AM172" s="21">
        <v>371893767</v>
      </c>
      <c r="AN172" s="21"/>
      <c r="AO172" s="111">
        <f t="shared" si="113"/>
        <v>371893767</v>
      </c>
      <c r="AP172" s="111">
        <v>4060000</v>
      </c>
      <c r="AQ172" s="8">
        <f t="shared" si="110"/>
        <v>91.599450000000004</v>
      </c>
      <c r="AR172" s="24">
        <f t="shared" si="107"/>
        <v>1.8319890000000001</v>
      </c>
    </row>
    <row r="173" spans="1:44" x14ac:dyDescent="0.25">
      <c r="A173" s="2">
        <v>44460</v>
      </c>
      <c r="B173" s="8">
        <f>816944535.56+554658118.5+322551013.45</f>
        <v>1694153667.51</v>
      </c>
      <c r="C173" s="8">
        <v>75248649</v>
      </c>
      <c r="D173" s="111">
        <f t="shared" si="102"/>
        <v>1769402316.51</v>
      </c>
      <c r="E173" s="111">
        <v>4060000</v>
      </c>
      <c r="F173" s="136">
        <f t="shared" si="103"/>
        <v>435.81337845073892</v>
      </c>
      <c r="G173" s="24">
        <f t="shared" si="104"/>
        <v>8.7162675690147786</v>
      </c>
      <c r="N173" s="2">
        <v>44460</v>
      </c>
      <c r="O173" s="8">
        <f>907761882.2+579078957.49</f>
        <v>1486840839.6900001</v>
      </c>
      <c r="P173" s="1"/>
      <c r="Q173" s="111">
        <f t="shared" si="111"/>
        <v>1486840839.6900001</v>
      </c>
      <c r="R173" s="111">
        <v>4060000</v>
      </c>
      <c r="S173" s="8">
        <f t="shared" si="108"/>
        <v>366.21695558866998</v>
      </c>
      <c r="T173" s="24">
        <f t="shared" si="105"/>
        <v>7.3243391117733996</v>
      </c>
      <c r="Z173" s="2">
        <v>44460</v>
      </c>
      <c r="AA173" s="21">
        <v>225660008.47999999</v>
      </c>
      <c r="AB173" s="21">
        <v>377001885.80000001</v>
      </c>
      <c r="AC173" s="111">
        <f t="shared" si="112"/>
        <v>602661894.27999997</v>
      </c>
      <c r="AD173" s="111">
        <v>4060000</v>
      </c>
      <c r="AE173" s="8">
        <f t="shared" si="109"/>
        <v>148.43889021674877</v>
      </c>
      <c r="AF173" s="24">
        <f t="shared" si="106"/>
        <v>2.9687778043349757</v>
      </c>
      <c r="AL173" s="2">
        <v>44460</v>
      </c>
      <c r="AM173" s="21">
        <v>1157686964.8499999</v>
      </c>
      <c r="AN173" s="21"/>
      <c r="AO173" s="111">
        <f t="shared" si="113"/>
        <v>1157686964.8499999</v>
      </c>
      <c r="AP173" s="111">
        <v>4060000</v>
      </c>
      <c r="AQ173" s="8">
        <f t="shared" si="110"/>
        <v>285.14457262315267</v>
      </c>
      <c r="AR173" s="24">
        <f t="shared" si="107"/>
        <v>5.7028914524630538</v>
      </c>
    </row>
    <row r="174" spans="1:44" x14ac:dyDescent="0.25">
      <c r="A174" s="2">
        <v>44461</v>
      </c>
      <c r="B174" s="8">
        <f>986149845.97+464918633.55+893246642.9</f>
        <v>2344315122.4200001</v>
      </c>
      <c r="C174" s="2"/>
      <c r="D174" s="111">
        <f t="shared" si="102"/>
        <v>2344315122.4200001</v>
      </c>
      <c r="E174" s="111">
        <v>4060000</v>
      </c>
      <c r="F174" s="136">
        <f t="shared" si="103"/>
        <v>577.41751783743848</v>
      </c>
      <c r="G174" s="24">
        <f t="shared" si="104"/>
        <v>11.54835035674877</v>
      </c>
      <c r="N174" s="2">
        <v>44461</v>
      </c>
      <c r="O174" s="8">
        <f>854151233.38+852562595.28</f>
        <v>1706713828.6599998</v>
      </c>
      <c r="P174" s="8">
        <v>25652704</v>
      </c>
      <c r="Q174" s="111">
        <f t="shared" si="111"/>
        <v>1732366532.6599998</v>
      </c>
      <c r="R174" s="111">
        <v>4060000</v>
      </c>
      <c r="S174" s="8">
        <f t="shared" si="108"/>
        <v>426.6912642019704</v>
      </c>
      <c r="T174" s="24">
        <f t="shared" si="105"/>
        <v>8.5338252840394073</v>
      </c>
      <c r="Z174" s="2">
        <v>44461</v>
      </c>
      <c r="AA174" s="21">
        <v>229057986.80000001</v>
      </c>
      <c r="AB174" s="21">
        <v>325235401.60000002</v>
      </c>
      <c r="AC174" s="111">
        <f t="shared" si="112"/>
        <v>554293388.4000001</v>
      </c>
      <c r="AD174" s="111">
        <v>4060000</v>
      </c>
      <c r="AE174" s="8">
        <f t="shared" si="109"/>
        <v>136.52546512315274</v>
      </c>
      <c r="AF174" s="24">
        <f t="shared" si="106"/>
        <v>2.7305093024630547</v>
      </c>
      <c r="AL174" s="2">
        <v>44461</v>
      </c>
      <c r="AM174" s="21">
        <v>899505397.27999997</v>
      </c>
      <c r="AN174" s="21">
        <v>66847079.880000003</v>
      </c>
      <c r="AO174" s="111">
        <f t="shared" si="113"/>
        <v>966352477.15999997</v>
      </c>
      <c r="AP174" s="111">
        <v>4060000</v>
      </c>
      <c r="AQ174" s="8">
        <f t="shared" si="110"/>
        <v>238.01785151724138</v>
      </c>
      <c r="AR174" s="24">
        <f t="shared" si="107"/>
        <v>4.7603570303448279</v>
      </c>
    </row>
    <row r="175" spans="1:44" x14ac:dyDescent="0.25">
      <c r="A175" s="2">
        <v>44462</v>
      </c>
      <c r="B175" s="8">
        <f>452111015+1332865511.08+633838437.76</f>
        <v>2418814963.8400002</v>
      </c>
      <c r="C175" s="2"/>
      <c r="D175" s="111">
        <f t="shared" si="102"/>
        <v>2418814963.8400002</v>
      </c>
      <c r="E175" s="111">
        <v>4250000</v>
      </c>
      <c r="F175" s="136">
        <f t="shared" si="103"/>
        <v>569.1329326682353</v>
      </c>
      <c r="G175" s="24">
        <f t="shared" si="104"/>
        <v>11.382658653364706</v>
      </c>
      <c r="N175" s="2">
        <v>44462</v>
      </c>
      <c r="O175" s="8">
        <f>642597328.8+572142117.3</f>
        <v>1214739446.0999999</v>
      </c>
      <c r="P175" s="8">
        <v>25862200</v>
      </c>
      <c r="Q175" s="111">
        <f t="shared" si="111"/>
        <v>1240601646.0999999</v>
      </c>
      <c r="R175" s="111">
        <v>4250000</v>
      </c>
      <c r="S175" s="8">
        <f t="shared" si="108"/>
        <v>291.90626967058819</v>
      </c>
      <c r="T175" s="24">
        <f t="shared" si="105"/>
        <v>5.8381253934117643</v>
      </c>
      <c r="Z175" s="2">
        <v>44462</v>
      </c>
      <c r="AA175" s="21">
        <v>164331540.30000001</v>
      </c>
      <c r="AB175" s="21">
        <v>356855467.89999998</v>
      </c>
      <c r="AC175" s="111">
        <f t="shared" si="112"/>
        <v>521187008.19999999</v>
      </c>
      <c r="AD175" s="111">
        <v>4250000</v>
      </c>
      <c r="AE175" s="8">
        <f t="shared" si="109"/>
        <v>122.63223722352942</v>
      </c>
      <c r="AF175" s="24">
        <f t="shared" si="106"/>
        <v>2.4526447444705886</v>
      </c>
      <c r="AL175" s="2">
        <v>44462</v>
      </c>
      <c r="AM175" s="21">
        <v>1157686964.8600001</v>
      </c>
      <c r="AN175" s="21"/>
      <c r="AO175" s="111">
        <f t="shared" si="113"/>
        <v>1157686964.8600001</v>
      </c>
      <c r="AP175" s="111">
        <v>4250000</v>
      </c>
      <c r="AQ175" s="8">
        <f t="shared" si="110"/>
        <v>272.39693290823533</v>
      </c>
      <c r="AR175" s="24">
        <f t="shared" si="107"/>
        <v>5.4479386581647065</v>
      </c>
    </row>
    <row r="176" spans="1:44" x14ac:dyDescent="0.25">
      <c r="A176" s="2">
        <v>44463</v>
      </c>
      <c r="B176" s="8">
        <v>3226030239.9699998</v>
      </c>
      <c r="C176" s="2"/>
      <c r="D176" s="111">
        <f t="shared" si="102"/>
        <v>3226030239.9699998</v>
      </c>
      <c r="E176" s="111">
        <v>4250000</v>
      </c>
      <c r="F176" s="136">
        <f t="shared" si="103"/>
        <v>759.06593881647052</v>
      </c>
      <c r="G176" s="24">
        <f t="shared" si="104"/>
        <v>15.181318776329411</v>
      </c>
      <c r="N176" s="2">
        <v>44463</v>
      </c>
      <c r="O176" s="8">
        <v>1734220066.55</v>
      </c>
      <c r="P176" s="8">
        <v>8330000</v>
      </c>
      <c r="Q176" s="111">
        <f t="shared" si="111"/>
        <v>1742550066.55</v>
      </c>
      <c r="R176" s="111">
        <v>4250000</v>
      </c>
      <c r="S176" s="8">
        <f t="shared" si="108"/>
        <v>410.01178036470588</v>
      </c>
      <c r="T176" s="24">
        <f t="shared" si="105"/>
        <v>8.2002356072941183</v>
      </c>
      <c r="Z176" s="2">
        <v>44463</v>
      </c>
      <c r="AA176" s="21">
        <v>1246871657.5</v>
      </c>
      <c r="AB176" s="21">
        <v>443746347.5</v>
      </c>
      <c r="AC176" s="111">
        <f t="shared" si="112"/>
        <v>1690618005</v>
      </c>
      <c r="AD176" s="111">
        <v>4250000</v>
      </c>
      <c r="AE176" s="8">
        <f t="shared" si="109"/>
        <v>397.79247176470591</v>
      </c>
      <c r="AF176" s="24">
        <f t="shared" si="106"/>
        <v>7.9558494352941187</v>
      </c>
      <c r="AL176" s="2">
        <v>44463</v>
      </c>
      <c r="AM176" s="21">
        <v>2069294078.1500001</v>
      </c>
      <c r="AN176" s="21"/>
      <c r="AO176" s="111">
        <f t="shared" si="113"/>
        <v>2069294078.1500001</v>
      </c>
      <c r="AP176" s="111">
        <v>4250000</v>
      </c>
      <c r="AQ176" s="8">
        <f t="shared" si="110"/>
        <v>486.89272427058825</v>
      </c>
      <c r="AR176" s="24">
        <f t="shared" si="107"/>
        <v>9.7378544854117646</v>
      </c>
    </row>
    <row r="177" spans="1:45" x14ac:dyDescent="0.25">
      <c r="A177" s="2">
        <v>44464</v>
      </c>
      <c r="B177" s="8">
        <v>5508262298.25</v>
      </c>
      <c r="C177" s="8">
        <v>8270500</v>
      </c>
      <c r="D177" s="111">
        <f t="shared" si="102"/>
        <v>5516532798.25</v>
      </c>
      <c r="E177" s="111">
        <v>4250000</v>
      </c>
      <c r="F177" s="136">
        <f t="shared" si="103"/>
        <v>1298.0077172352942</v>
      </c>
      <c r="G177" s="24">
        <f t="shared" si="104"/>
        <v>25.960154344705884</v>
      </c>
      <c r="N177" s="2">
        <v>44464</v>
      </c>
      <c r="O177" s="8">
        <v>2135918733</v>
      </c>
      <c r="P177" s="1"/>
      <c r="Q177" s="111">
        <f t="shared" si="111"/>
        <v>2135918733</v>
      </c>
      <c r="R177" s="111">
        <v>4250000</v>
      </c>
      <c r="S177" s="8">
        <f t="shared" si="108"/>
        <v>502.56911364705883</v>
      </c>
      <c r="T177" s="24">
        <f t="shared" si="105"/>
        <v>10.051382272941177</v>
      </c>
      <c r="Z177" s="2">
        <v>44464</v>
      </c>
      <c r="AA177" s="21">
        <v>458908980.5</v>
      </c>
      <c r="AB177" s="21">
        <v>302070067.5</v>
      </c>
      <c r="AC177" s="111">
        <f t="shared" si="112"/>
        <v>760979048</v>
      </c>
      <c r="AD177" s="111">
        <v>4250000</v>
      </c>
      <c r="AE177" s="8">
        <f t="shared" si="109"/>
        <v>179.05389364705883</v>
      </c>
      <c r="AF177" s="24">
        <f t="shared" si="106"/>
        <v>3.5810778729411767</v>
      </c>
      <c r="AL177" s="2">
        <v>44464</v>
      </c>
      <c r="AM177" s="21">
        <v>967503942</v>
      </c>
      <c r="AN177" s="21">
        <v>8160000</v>
      </c>
      <c r="AO177" s="111">
        <f t="shared" si="113"/>
        <v>975663942</v>
      </c>
      <c r="AP177" s="111">
        <v>4250000</v>
      </c>
      <c r="AQ177" s="8">
        <f t="shared" si="110"/>
        <v>229.56798635294118</v>
      </c>
      <c r="AR177" s="24">
        <f t="shared" si="107"/>
        <v>4.5913597270588236</v>
      </c>
    </row>
    <row r="178" spans="1:45" x14ac:dyDescent="0.25">
      <c r="A178" s="2">
        <v>44465</v>
      </c>
      <c r="B178" s="8">
        <v>4021188294.5</v>
      </c>
      <c r="C178" s="2"/>
      <c r="D178" s="111">
        <f t="shared" si="102"/>
        <v>4021188294.5</v>
      </c>
      <c r="E178" s="111">
        <v>4250000</v>
      </c>
      <c r="F178" s="136">
        <f t="shared" si="103"/>
        <v>946.1619516470588</v>
      </c>
      <c r="G178" s="24">
        <f t="shared" si="104"/>
        <v>18.923239032941176</v>
      </c>
      <c r="N178" s="2">
        <v>44465</v>
      </c>
      <c r="O178" s="8">
        <v>1409878375</v>
      </c>
      <c r="P178" s="1"/>
      <c r="Q178" s="111">
        <f t="shared" si="111"/>
        <v>1409878375</v>
      </c>
      <c r="R178" s="111">
        <v>4250000</v>
      </c>
      <c r="S178" s="8">
        <f t="shared" si="108"/>
        <v>331.73608823529412</v>
      </c>
      <c r="T178" s="24">
        <f t="shared" si="105"/>
        <v>6.6347217647058825</v>
      </c>
      <c r="Z178" s="2">
        <v>44465</v>
      </c>
      <c r="AA178" s="21">
        <v>70681786</v>
      </c>
      <c r="AB178" s="21">
        <v>1039367078</v>
      </c>
      <c r="AC178" s="111">
        <f t="shared" si="112"/>
        <v>1110048864</v>
      </c>
      <c r="AD178" s="111">
        <v>4250000</v>
      </c>
      <c r="AE178" s="8">
        <f t="shared" si="109"/>
        <v>261.18796800000001</v>
      </c>
      <c r="AF178" s="24">
        <f t="shared" si="106"/>
        <v>5.2237593600000007</v>
      </c>
      <c r="AL178" s="2">
        <v>44465</v>
      </c>
      <c r="AM178" s="21">
        <v>1912147940.5</v>
      </c>
      <c r="AN178" s="21">
        <v>8000000</v>
      </c>
      <c r="AO178" s="111">
        <f t="shared" si="113"/>
        <v>1920147940.5</v>
      </c>
      <c r="AP178" s="111">
        <v>4250000</v>
      </c>
      <c r="AQ178" s="8">
        <f t="shared" si="110"/>
        <v>451.79951541176473</v>
      </c>
      <c r="AR178" s="24">
        <f t="shared" si="107"/>
        <v>9.035990308235295</v>
      </c>
    </row>
    <row r="179" spans="1:45" x14ac:dyDescent="0.25">
      <c r="A179" s="2">
        <v>44466</v>
      </c>
      <c r="B179" s="8">
        <v>1497446717.6400001</v>
      </c>
      <c r="C179" s="8">
        <v>69683080</v>
      </c>
      <c r="D179" s="111">
        <f t="shared" si="102"/>
        <v>1567129797.6400001</v>
      </c>
      <c r="E179" s="111">
        <v>4250000</v>
      </c>
      <c r="F179" s="136">
        <f t="shared" si="103"/>
        <v>368.73642297411766</v>
      </c>
      <c r="G179" s="24">
        <f t="shared" si="104"/>
        <v>7.3747284594823537</v>
      </c>
      <c r="N179" s="2">
        <v>44466</v>
      </c>
      <c r="O179" s="8">
        <v>1299100206.1599998</v>
      </c>
      <c r="P179" s="1"/>
      <c r="Q179" s="111">
        <f t="shared" si="111"/>
        <v>1299100206.1599998</v>
      </c>
      <c r="R179" s="111">
        <v>4250000</v>
      </c>
      <c r="S179" s="8">
        <f t="shared" si="108"/>
        <v>305.67063674352937</v>
      </c>
      <c r="T179" s="24">
        <f t="shared" si="105"/>
        <v>6.1134127348705878</v>
      </c>
      <c r="Z179" s="2">
        <v>44466</v>
      </c>
      <c r="AA179" s="21">
        <v>225783175</v>
      </c>
      <c r="AB179" s="21">
        <v>587020739.29999995</v>
      </c>
      <c r="AC179" s="111">
        <f t="shared" si="112"/>
        <v>812803914.29999995</v>
      </c>
      <c r="AD179" s="111">
        <v>4250000</v>
      </c>
      <c r="AE179" s="8">
        <f t="shared" si="109"/>
        <v>191.2479798352941</v>
      </c>
      <c r="AF179" s="24">
        <f t="shared" si="106"/>
        <v>3.8249595967058823</v>
      </c>
      <c r="AL179" s="2">
        <v>44466</v>
      </c>
      <c r="AM179" s="21">
        <v>1231820019.0999999</v>
      </c>
      <c r="AN179" s="21"/>
      <c r="AO179" s="111">
        <f t="shared" si="113"/>
        <v>1231820019.0999999</v>
      </c>
      <c r="AP179" s="111">
        <v>4250000</v>
      </c>
      <c r="AQ179" s="8">
        <f t="shared" si="110"/>
        <v>289.84000449411764</v>
      </c>
      <c r="AR179" s="24">
        <f t="shared" si="107"/>
        <v>5.7968000898823524</v>
      </c>
    </row>
    <row r="180" spans="1:45" x14ac:dyDescent="0.25">
      <c r="A180" s="2">
        <v>44467</v>
      </c>
      <c r="B180" s="8">
        <v>4516454022.3199997</v>
      </c>
      <c r="C180" s="8">
        <v>99619800</v>
      </c>
      <c r="D180" s="111">
        <f t="shared" si="102"/>
        <v>4616073822.3199997</v>
      </c>
      <c r="E180" s="111">
        <v>4250000</v>
      </c>
      <c r="F180" s="136">
        <f t="shared" si="103"/>
        <v>1086.1350170164706</v>
      </c>
      <c r="G180" s="24">
        <f t="shared" si="104"/>
        <v>21.722700340329411</v>
      </c>
      <c r="N180" s="2">
        <v>44467</v>
      </c>
      <c r="O180" s="8">
        <v>1544342558.8</v>
      </c>
      <c r="P180" s="1"/>
      <c r="Q180" s="111">
        <f t="shared" si="111"/>
        <v>1544342558.8</v>
      </c>
      <c r="R180" s="111">
        <v>4250000</v>
      </c>
      <c r="S180" s="8">
        <f t="shared" si="108"/>
        <v>363.37471971764705</v>
      </c>
      <c r="T180" s="24">
        <f t="shared" si="105"/>
        <v>7.2674943943529415</v>
      </c>
      <c r="Z180" s="2">
        <v>44467</v>
      </c>
      <c r="AA180" s="21">
        <v>314782712</v>
      </c>
      <c r="AB180" s="21">
        <v>389334908</v>
      </c>
      <c r="AC180" s="111">
        <f t="shared" si="112"/>
        <v>704117620</v>
      </c>
      <c r="AD180" s="111">
        <v>4250000</v>
      </c>
      <c r="AE180" s="8">
        <f t="shared" si="109"/>
        <v>165.67473411764706</v>
      </c>
      <c r="AF180" s="24">
        <f t="shared" si="106"/>
        <v>3.3134946823529412</v>
      </c>
      <c r="AL180" s="2">
        <v>44467</v>
      </c>
      <c r="AM180" s="21">
        <v>126159600</v>
      </c>
      <c r="AN180" s="21">
        <v>83855520</v>
      </c>
      <c r="AO180" s="111">
        <f t="shared" si="113"/>
        <v>210015120</v>
      </c>
      <c r="AP180" s="111">
        <v>4250000</v>
      </c>
      <c r="AQ180" s="8">
        <f t="shared" si="110"/>
        <v>49.415322352941175</v>
      </c>
      <c r="AR180" s="24">
        <f t="shared" si="107"/>
        <v>0.98830644705882353</v>
      </c>
    </row>
    <row r="181" spans="1:45" x14ac:dyDescent="0.25">
      <c r="A181" s="2">
        <v>44468</v>
      </c>
      <c r="B181" s="8">
        <v>2885245020.3200002</v>
      </c>
      <c r="C181" s="8">
        <v>21586320</v>
      </c>
      <c r="D181" s="111">
        <f t="shared" si="102"/>
        <v>2906831340.3200002</v>
      </c>
      <c r="E181" s="111">
        <v>4440000</v>
      </c>
      <c r="F181" s="136">
        <f t="shared" si="103"/>
        <v>654.69174331531531</v>
      </c>
      <c r="G181" s="24">
        <f t="shared" si="104"/>
        <v>13.093834866306306</v>
      </c>
      <c r="N181" s="2">
        <v>44468</v>
      </c>
      <c r="O181" s="8">
        <v>2690084658.8800001</v>
      </c>
      <c r="P181" s="8">
        <v>12515472</v>
      </c>
      <c r="Q181" s="111">
        <f t="shared" si="111"/>
        <v>2702600130.8800001</v>
      </c>
      <c r="R181" s="111">
        <v>4440000</v>
      </c>
      <c r="S181" s="8">
        <f t="shared" si="108"/>
        <v>608.6937231711712</v>
      </c>
      <c r="T181" s="24">
        <f t="shared" si="105"/>
        <v>12.173874463423424</v>
      </c>
      <c r="Z181" s="2">
        <v>44468</v>
      </c>
      <c r="AA181" s="21">
        <v>205088856.63999999</v>
      </c>
      <c r="AB181" s="21">
        <v>765541784.39999998</v>
      </c>
      <c r="AC181" s="111">
        <f t="shared" si="112"/>
        <v>970630641.03999996</v>
      </c>
      <c r="AD181" s="111">
        <v>4440000</v>
      </c>
      <c r="AE181" s="8">
        <f t="shared" si="109"/>
        <v>218.61050473873874</v>
      </c>
      <c r="AF181" s="24">
        <f t="shared" si="106"/>
        <v>4.3722100947747746</v>
      </c>
      <c r="AL181" s="2">
        <v>44468</v>
      </c>
      <c r="AM181" s="21">
        <v>2314805844</v>
      </c>
      <c r="AN181" s="21"/>
      <c r="AO181" s="111">
        <f t="shared" si="113"/>
        <v>2314805844</v>
      </c>
      <c r="AP181" s="111">
        <v>4440000</v>
      </c>
      <c r="AQ181" s="8">
        <f t="shared" si="110"/>
        <v>521.35266756756755</v>
      </c>
      <c r="AR181" s="24">
        <f t="shared" si="107"/>
        <v>10.427053351351351</v>
      </c>
    </row>
    <row r="182" spans="1:45" x14ac:dyDescent="0.25">
      <c r="A182" s="2">
        <v>44469</v>
      </c>
      <c r="B182" s="8">
        <v>1919892402.52</v>
      </c>
      <c r="C182" s="8">
        <v>21586320</v>
      </c>
      <c r="D182" s="111">
        <f t="shared" si="102"/>
        <v>1941478722.52</v>
      </c>
      <c r="E182" s="111">
        <v>4800000</v>
      </c>
      <c r="F182" s="136">
        <f t="shared" si="103"/>
        <v>404.47473385833331</v>
      </c>
      <c r="G182" s="24">
        <f t="shared" si="104"/>
        <v>8.089494677166666</v>
      </c>
      <c r="N182" s="2">
        <v>44469</v>
      </c>
      <c r="O182" s="8">
        <v>990186131.20000005</v>
      </c>
      <c r="P182" s="8"/>
      <c r="Q182" s="111">
        <f t="shared" si="111"/>
        <v>990186131.20000005</v>
      </c>
      <c r="R182" s="111">
        <v>4800000</v>
      </c>
      <c r="S182" s="8">
        <f t="shared" si="108"/>
        <v>206.28877733333334</v>
      </c>
      <c r="T182" s="24">
        <f t="shared" si="105"/>
        <v>4.1257755466666666</v>
      </c>
      <c r="Z182" s="2">
        <v>44469</v>
      </c>
      <c r="AA182" s="21">
        <v>17797502.399999999</v>
      </c>
      <c r="AB182" s="21">
        <v>1582406991.4000001</v>
      </c>
      <c r="AC182" s="111">
        <f t="shared" si="112"/>
        <v>1600204493.8000002</v>
      </c>
      <c r="AD182" s="111">
        <v>4800000</v>
      </c>
      <c r="AE182" s="8">
        <f t="shared" si="109"/>
        <v>333.37593620833337</v>
      </c>
      <c r="AF182" s="24">
        <f t="shared" si="106"/>
        <v>6.6675187241666674</v>
      </c>
      <c r="AL182" s="2">
        <v>44469</v>
      </c>
      <c r="AM182" s="21">
        <v>588513657.60000002</v>
      </c>
      <c r="AN182" s="21"/>
      <c r="AO182" s="111">
        <f t="shared" si="113"/>
        <v>588513657.60000002</v>
      </c>
      <c r="AP182" s="111">
        <v>4800000</v>
      </c>
      <c r="AQ182" s="8">
        <f t="shared" si="110"/>
        <v>122.60701200000001</v>
      </c>
      <c r="AR182" s="24">
        <f t="shared" si="107"/>
        <v>2.4521402400000003</v>
      </c>
    </row>
    <row r="183" spans="1:45" x14ac:dyDescent="0.25">
      <c r="B183" s="25">
        <f>SUM(B162:B182)</f>
        <v>58655444225.18</v>
      </c>
      <c r="C183" s="68">
        <f>SUM(C162:C182)</f>
        <v>396220834.92000002</v>
      </c>
      <c r="D183" s="134">
        <f>SUM(D162:D182)</f>
        <v>59051665060.099998</v>
      </c>
      <c r="E183" s="137"/>
      <c r="F183" s="79">
        <f>SUM(F162:F182)</f>
        <v>14174.481600570705</v>
      </c>
      <c r="G183" s="37">
        <f>SUM(G162:G182)</f>
        <v>283.48963201141413</v>
      </c>
      <c r="O183" s="25">
        <f>SUM(O162:O182)</f>
        <v>33768716821.769997</v>
      </c>
      <c r="P183" s="68"/>
      <c r="Q183" s="134">
        <f>SUM(Q162:Q182)</f>
        <v>33960276763.529999</v>
      </c>
      <c r="R183" s="137"/>
      <c r="S183" s="79">
        <f>SUM(S162:S182)</f>
        <v>8166.8271965286485</v>
      </c>
      <c r="T183" s="37">
        <f>SUM(T162:T182)</f>
        <v>163.33654393057299</v>
      </c>
      <c r="AA183" s="25">
        <f>SUM(AA162:AA182)</f>
        <v>5417439277.0800009</v>
      </c>
      <c r="AB183" s="68"/>
      <c r="AC183" s="134">
        <f>SUM(AC162:AC182)</f>
        <v>14749284735.860001</v>
      </c>
      <c r="AD183" s="137"/>
      <c r="AE183" s="79">
        <f>SUM(AE162:AE182)</f>
        <v>3489.9439869934358</v>
      </c>
      <c r="AF183" s="37">
        <f>SUM(AF162:AF182)</f>
        <v>69.79887973986871</v>
      </c>
      <c r="AM183" s="25">
        <f>SUM(AM162:AM182)</f>
        <v>20972749964.919998</v>
      </c>
      <c r="AN183" s="68"/>
      <c r="AO183" s="134">
        <f>SUM(AO162:AO182)</f>
        <v>21195755149.899998</v>
      </c>
      <c r="AP183" s="137"/>
      <c r="AQ183" s="79">
        <f>SUM(AQ162:AQ182)</f>
        <v>5066.1893041980575</v>
      </c>
      <c r="AR183" s="37">
        <f>SUM(AR162:AR182)</f>
        <v>101.32378608396115</v>
      </c>
    </row>
    <row r="187" spans="1:45" x14ac:dyDescent="0.25">
      <c r="A187" s="186" t="s">
        <v>5</v>
      </c>
      <c r="B187" s="186"/>
      <c r="C187" s="186"/>
    </row>
    <row r="189" spans="1:45" x14ac:dyDescent="0.25">
      <c r="A189" s="3" t="s">
        <v>0</v>
      </c>
      <c r="B189" s="7" t="s">
        <v>12</v>
      </c>
      <c r="C189" s="7" t="s">
        <v>11</v>
      </c>
      <c r="D189" s="7" t="s">
        <v>82</v>
      </c>
      <c r="E189" s="7" t="s">
        <v>4</v>
      </c>
      <c r="F189" s="3" t="s">
        <v>71</v>
      </c>
      <c r="G189" s="7" t="s">
        <v>67</v>
      </c>
      <c r="N189" s="186" t="s">
        <v>83</v>
      </c>
      <c r="O189" s="186"/>
      <c r="P189" s="186"/>
      <c r="Z189" s="186" t="s">
        <v>84</v>
      </c>
      <c r="AA189" s="186"/>
      <c r="AB189" s="186"/>
      <c r="AL189" s="186" t="s">
        <v>85</v>
      </c>
      <c r="AM189" s="186"/>
      <c r="AN189" s="186"/>
    </row>
    <row r="190" spans="1:45" x14ac:dyDescent="0.25">
      <c r="A190" s="138">
        <v>44470</v>
      </c>
      <c r="B190" s="5">
        <v>1380.46</v>
      </c>
      <c r="C190" s="20">
        <v>67.8</v>
      </c>
      <c r="D190" s="146">
        <f>B190+C190</f>
        <v>1448.26</v>
      </c>
      <c r="E190" s="13">
        <v>5.2</v>
      </c>
      <c r="F190" s="149">
        <f>D190/E190</f>
        <v>278.51153846153846</v>
      </c>
      <c r="G190" s="19">
        <f>F190*2%</f>
        <v>5.5702307692307693</v>
      </c>
    </row>
    <row r="191" spans="1:45" ht="30" x14ac:dyDescent="0.25">
      <c r="A191" s="138">
        <v>44471</v>
      </c>
      <c r="B191" s="5">
        <v>2025.88</v>
      </c>
      <c r="C191" s="21"/>
      <c r="D191" s="146">
        <f t="shared" ref="D191:D219" si="114">B191+C191</f>
        <v>2025.88</v>
      </c>
      <c r="E191" s="13">
        <v>4.2</v>
      </c>
      <c r="F191" s="149">
        <f t="shared" ref="F191:F218" si="115">D191/E191</f>
        <v>482.35238095238094</v>
      </c>
      <c r="G191" s="19">
        <f t="shared" ref="G191:G198" si="116">F191*2%</f>
        <v>9.6470476190476191</v>
      </c>
      <c r="N191" s="3" t="s">
        <v>0</v>
      </c>
      <c r="O191" s="7" t="s">
        <v>12</v>
      </c>
      <c r="P191" s="7" t="s">
        <v>11</v>
      </c>
      <c r="Q191" s="7" t="s">
        <v>82</v>
      </c>
      <c r="R191" s="7" t="s">
        <v>4</v>
      </c>
      <c r="S191" s="3" t="s">
        <v>71</v>
      </c>
      <c r="T191" s="7" t="s">
        <v>67</v>
      </c>
      <c r="Z191" s="3" t="s">
        <v>0</v>
      </c>
      <c r="AA191" s="7" t="s">
        <v>75</v>
      </c>
      <c r="AB191" s="7" t="s">
        <v>76</v>
      </c>
      <c r="AC191" s="7" t="s">
        <v>82</v>
      </c>
      <c r="AD191" s="7" t="s">
        <v>4</v>
      </c>
      <c r="AE191" s="3" t="s">
        <v>71</v>
      </c>
      <c r="AF191" s="7" t="s">
        <v>67</v>
      </c>
      <c r="AL191" s="3" t="s">
        <v>0</v>
      </c>
      <c r="AM191" s="7" t="s">
        <v>75</v>
      </c>
      <c r="AN191" s="7" t="s">
        <v>76</v>
      </c>
      <c r="AO191" s="7" t="s">
        <v>82</v>
      </c>
      <c r="AP191" s="7" t="s">
        <v>4</v>
      </c>
      <c r="AQ191" s="3" t="s">
        <v>71</v>
      </c>
      <c r="AR191" s="7" t="s">
        <v>67</v>
      </c>
    </row>
    <row r="192" spans="1:45" x14ac:dyDescent="0.25">
      <c r="A192" s="138">
        <v>44472</v>
      </c>
      <c r="B192" s="5">
        <v>2736.09</v>
      </c>
      <c r="C192" s="22"/>
      <c r="D192" s="146">
        <f t="shared" si="114"/>
        <v>2736.09</v>
      </c>
      <c r="E192" s="13">
        <v>4.2</v>
      </c>
      <c r="F192" s="149">
        <f t="shared" si="115"/>
        <v>651.45000000000005</v>
      </c>
      <c r="G192" s="19">
        <f t="shared" si="116"/>
        <v>13.029000000000002</v>
      </c>
      <c r="N192" s="138">
        <v>44470</v>
      </c>
      <c r="O192" s="144">
        <v>860.37</v>
      </c>
      <c r="P192" s="145"/>
      <c r="Q192" s="146">
        <f>O192+P192</f>
        <v>860.37</v>
      </c>
      <c r="R192" s="13">
        <v>5.2</v>
      </c>
      <c r="S192" s="149">
        <f>Q192/R192</f>
        <v>165.45576923076922</v>
      </c>
      <c r="T192" s="19">
        <f>S192*2%</f>
        <v>3.3091153846153847</v>
      </c>
      <c r="U192" s="67"/>
      <c r="Z192" s="138">
        <v>44470</v>
      </c>
      <c r="AA192" s="156">
        <v>88.22</v>
      </c>
      <c r="AB192" s="156">
        <v>783.93999999999994</v>
      </c>
      <c r="AC192" s="146">
        <f>AA192+AB192</f>
        <v>872.16</v>
      </c>
      <c r="AD192" s="13">
        <v>5.2</v>
      </c>
      <c r="AE192" s="149">
        <f>AC192/AD192</f>
        <v>167.72307692307692</v>
      </c>
      <c r="AF192" s="19">
        <f>AE192*2%</f>
        <v>3.3544615384615386</v>
      </c>
      <c r="AL192" s="138">
        <v>44470</v>
      </c>
      <c r="AM192" s="5">
        <v>740.65</v>
      </c>
      <c r="AN192" s="5"/>
      <c r="AO192" s="146">
        <f>AM192+AN192</f>
        <v>740.65</v>
      </c>
      <c r="AP192" s="13">
        <v>5.2</v>
      </c>
      <c r="AQ192" s="149">
        <f>AO192/AP192</f>
        <v>142.43269230769229</v>
      </c>
      <c r="AR192" s="19">
        <f>AQ192*2%</f>
        <v>2.8486538461538458</v>
      </c>
      <c r="AS192" s="67"/>
    </row>
    <row r="193" spans="1:45" x14ac:dyDescent="0.25">
      <c r="A193" s="138">
        <v>44473</v>
      </c>
      <c r="B193" s="5">
        <v>956.84</v>
      </c>
      <c r="C193" s="22"/>
      <c r="D193" s="146">
        <f t="shared" si="114"/>
        <v>956.84</v>
      </c>
      <c r="E193" s="10">
        <v>4.18</v>
      </c>
      <c r="F193" s="149">
        <f t="shared" si="115"/>
        <v>228.90909090909093</v>
      </c>
      <c r="G193" s="19">
        <f t="shared" si="116"/>
        <v>4.578181818181819</v>
      </c>
      <c r="N193" s="138">
        <v>44471</v>
      </c>
      <c r="O193" s="10">
        <v>1565.25</v>
      </c>
      <c r="P193" s="14"/>
      <c r="Q193" s="146">
        <f>O193+P193</f>
        <v>1565.25</v>
      </c>
      <c r="R193" s="13">
        <v>4.2</v>
      </c>
      <c r="S193" s="149">
        <f>Q193/R193</f>
        <v>372.67857142857139</v>
      </c>
      <c r="T193" s="19">
        <f t="shared" ref="T193:T201" si="117">S193*2%</f>
        <v>7.4535714285714283</v>
      </c>
      <c r="U193" s="67"/>
      <c r="Z193" s="138">
        <v>44471</v>
      </c>
      <c r="AA193" s="31">
        <v>272.39</v>
      </c>
      <c r="AB193" s="31">
        <v>718.41</v>
      </c>
      <c r="AC193" s="146">
        <f t="shared" ref="AC193:AC202" si="118">AA193+AB193</f>
        <v>990.8</v>
      </c>
      <c r="AD193" s="13">
        <v>4.2</v>
      </c>
      <c r="AE193" s="149">
        <f t="shared" ref="AE193:AE203" si="119">AC193/AD193</f>
        <v>235.9047619047619</v>
      </c>
      <c r="AF193" s="19">
        <f t="shared" ref="AF193:AF203" si="120">AE193*2%</f>
        <v>4.7180952380952377</v>
      </c>
      <c r="AL193" s="138">
        <v>44471</v>
      </c>
      <c r="AM193" s="5">
        <v>821.31</v>
      </c>
      <c r="AN193" s="5"/>
      <c r="AO193" s="146">
        <f t="shared" ref="AO193:AO200" si="121">AM193+AN193</f>
        <v>821.31</v>
      </c>
      <c r="AP193" s="13">
        <v>4.2</v>
      </c>
      <c r="AQ193" s="149">
        <f t="shared" ref="AQ193:AQ201" si="122">AO193/AP193</f>
        <v>195.54999999999998</v>
      </c>
      <c r="AR193" s="19">
        <f t="shared" ref="AR193:AR201" si="123">AQ193*2%</f>
        <v>3.9109999999999996</v>
      </c>
      <c r="AS193" s="67"/>
    </row>
    <row r="194" spans="1:45" x14ac:dyDescent="0.25">
      <c r="A194" s="138">
        <v>44474</v>
      </c>
      <c r="B194" s="21">
        <v>1829.8</v>
      </c>
      <c r="C194" s="22"/>
      <c r="D194" s="146">
        <f t="shared" si="114"/>
        <v>1829.8</v>
      </c>
      <c r="E194" s="10">
        <v>4.18</v>
      </c>
      <c r="F194" s="149">
        <f t="shared" si="115"/>
        <v>437.7511961722488</v>
      </c>
      <c r="G194" s="19">
        <f t="shared" si="116"/>
        <v>8.7550239234449769</v>
      </c>
      <c r="N194" s="138">
        <v>44472</v>
      </c>
      <c r="O194" s="10">
        <v>1089.51</v>
      </c>
      <c r="P194" s="14"/>
      <c r="Q194" s="146">
        <f t="shared" ref="Q194:Q221" si="124">O194+P194</f>
        <v>1089.51</v>
      </c>
      <c r="R194" s="13">
        <v>4.2</v>
      </c>
      <c r="S194" s="149">
        <f>Q194/R194</f>
        <v>259.40714285714284</v>
      </c>
      <c r="T194" s="19">
        <f t="shared" si="117"/>
        <v>5.1881428571428572</v>
      </c>
      <c r="U194" s="67"/>
      <c r="Z194" s="138">
        <v>44472</v>
      </c>
      <c r="AA194" s="31">
        <v>429.21</v>
      </c>
      <c r="AB194" s="31">
        <v>510.01000000000005</v>
      </c>
      <c r="AC194" s="146">
        <f t="shared" si="118"/>
        <v>939.22</v>
      </c>
      <c r="AD194" s="13">
        <v>4.2</v>
      </c>
      <c r="AE194" s="149">
        <f t="shared" si="119"/>
        <v>223.62380952380951</v>
      </c>
      <c r="AF194" s="19">
        <f t="shared" si="120"/>
        <v>4.4724761904761907</v>
      </c>
      <c r="AL194" s="138">
        <v>44472</v>
      </c>
      <c r="AM194" s="5">
        <v>463.07</v>
      </c>
      <c r="AN194" s="5">
        <v>23.48</v>
      </c>
      <c r="AO194" s="146">
        <f t="shared" si="121"/>
        <v>486.55</v>
      </c>
      <c r="AP194" s="13">
        <v>4.2</v>
      </c>
      <c r="AQ194" s="149">
        <f t="shared" si="122"/>
        <v>115.84523809523809</v>
      </c>
      <c r="AR194" s="19">
        <f t="shared" si="123"/>
        <v>2.316904761904762</v>
      </c>
      <c r="AS194" s="67"/>
    </row>
    <row r="195" spans="1:45" x14ac:dyDescent="0.25">
      <c r="A195" s="138">
        <v>44475</v>
      </c>
      <c r="B195" s="5">
        <v>2235.02</v>
      </c>
      <c r="C195" s="22"/>
      <c r="D195" s="146">
        <f t="shared" si="114"/>
        <v>2235.02</v>
      </c>
      <c r="E195" s="10">
        <v>4.18</v>
      </c>
      <c r="F195" s="149">
        <f t="shared" si="115"/>
        <v>534.69377990430621</v>
      </c>
      <c r="G195" s="19">
        <f t="shared" si="116"/>
        <v>10.693875598086125</v>
      </c>
      <c r="N195" s="138">
        <v>44473</v>
      </c>
      <c r="O195" s="10">
        <v>463.24</v>
      </c>
      <c r="P195" s="14"/>
      <c r="Q195" s="146">
        <f t="shared" si="124"/>
        <v>463.24</v>
      </c>
      <c r="R195" s="10">
        <v>4.18</v>
      </c>
      <c r="S195" s="149">
        <f t="shared" ref="S195:S204" si="125">Q195/R195</f>
        <v>110.82296650717704</v>
      </c>
      <c r="T195" s="19">
        <f t="shared" si="117"/>
        <v>2.2164593301435409</v>
      </c>
      <c r="U195" s="67"/>
      <c r="Z195" s="138">
        <v>44473</v>
      </c>
      <c r="AA195" s="31">
        <v>88.37</v>
      </c>
      <c r="AB195" s="31">
        <v>276.5</v>
      </c>
      <c r="AC195" s="146">
        <f t="shared" si="118"/>
        <v>364.87</v>
      </c>
      <c r="AD195" s="10">
        <v>4.18</v>
      </c>
      <c r="AE195" s="149">
        <f t="shared" si="119"/>
        <v>87.289473684210535</v>
      </c>
      <c r="AF195" s="19">
        <f t="shared" si="120"/>
        <v>1.7457894736842108</v>
      </c>
      <c r="AL195" s="138">
        <v>44473</v>
      </c>
      <c r="AM195" s="5">
        <v>1302.42</v>
      </c>
      <c r="AN195" s="5">
        <v>5.43</v>
      </c>
      <c r="AO195" s="146">
        <f t="shared" si="121"/>
        <v>1307.8500000000001</v>
      </c>
      <c r="AP195" s="10">
        <v>4.18</v>
      </c>
      <c r="AQ195" s="149">
        <f t="shared" si="122"/>
        <v>312.88277511961729</v>
      </c>
      <c r="AR195" s="19">
        <f t="shared" si="123"/>
        <v>6.2576555023923461</v>
      </c>
      <c r="AS195" s="67"/>
    </row>
    <row r="196" spans="1:45" x14ac:dyDescent="0.25">
      <c r="A196" s="138">
        <v>44476</v>
      </c>
      <c r="B196" s="5">
        <v>1685.91</v>
      </c>
      <c r="C196" s="22"/>
      <c r="D196" s="146">
        <f t="shared" si="114"/>
        <v>1685.91</v>
      </c>
      <c r="E196" s="10">
        <v>4.17</v>
      </c>
      <c r="F196" s="149">
        <f t="shared" si="115"/>
        <v>404.29496402877703</v>
      </c>
      <c r="G196" s="19">
        <f t="shared" si="116"/>
        <v>8.085899280575541</v>
      </c>
      <c r="N196" s="138">
        <v>44474</v>
      </c>
      <c r="O196" s="10">
        <v>1293.17</v>
      </c>
      <c r="P196" s="14"/>
      <c r="Q196" s="146">
        <f t="shared" si="124"/>
        <v>1293.17</v>
      </c>
      <c r="R196" s="10">
        <v>4.18</v>
      </c>
      <c r="S196" s="149">
        <f t="shared" si="125"/>
        <v>309.37081339712921</v>
      </c>
      <c r="T196" s="19">
        <f t="shared" si="117"/>
        <v>6.1874162679425844</v>
      </c>
      <c r="U196" s="67"/>
      <c r="Z196" s="138">
        <v>44474</v>
      </c>
      <c r="AA196" s="31">
        <v>651.47</v>
      </c>
      <c r="AB196" s="31">
        <v>345.31</v>
      </c>
      <c r="AC196" s="146">
        <f t="shared" si="118"/>
        <v>996.78</v>
      </c>
      <c r="AD196" s="10">
        <v>4.18</v>
      </c>
      <c r="AE196" s="149">
        <f t="shared" si="119"/>
        <v>238.4641148325359</v>
      </c>
      <c r="AF196" s="19">
        <f t="shared" si="120"/>
        <v>4.7692822966507178</v>
      </c>
      <c r="AL196" s="138">
        <v>44474</v>
      </c>
      <c r="AM196" s="5">
        <v>418.05</v>
      </c>
      <c r="AN196" s="5"/>
      <c r="AO196" s="146">
        <f t="shared" si="121"/>
        <v>418.05</v>
      </c>
      <c r="AP196" s="10">
        <v>4.18</v>
      </c>
      <c r="AQ196" s="149">
        <f t="shared" si="122"/>
        <v>100.01196172248805</v>
      </c>
      <c r="AR196" s="19">
        <f t="shared" si="123"/>
        <v>2.000239234449761</v>
      </c>
      <c r="AS196" s="67"/>
    </row>
    <row r="197" spans="1:45" x14ac:dyDescent="0.25">
      <c r="A197" s="138">
        <v>44477</v>
      </c>
      <c r="B197" s="5">
        <v>3447.97</v>
      </c>
      <c r="C197" s="20">
        <v>76.64</v>
      </c>
      <c r="D197" s="146">
        <f t="shared" si="114"/>
        <v>3524.6099999999997</v>
      </c>
      <c r="E197" s="10">
        <v>4.16</v>
      </c>
      <c r="F197" s="149">
        <f t="shared" si="115"/>
        <v>847.26201923076917</v>
      </c>
      <c r="G197" s="19">
        <f t="shared" si="116"/>
        <v>16.945240384615385</v>
      </c>
      <c r="N197" s="138">
        <v>44475</v>
      </c>
      <c r="O197" s="10">
        <v>1031.5999999999999</v>
      </c>
      <c r="P197" s="14"/>
      <c r="Q197" s="146">
        <f t="shared" si="124"/>
        <v>1031.5999999999999</v>
      </c>
      <c r="R197" s="10">
        <v>4.18</v>
      </c>
      <c r="S197" s="149">
        <f t="shared" si="125"/>
        <v>246.79425837320574</v>
      </c>
      <c r="T197" s="19">
        <f t="shared" si="117"/>
        <v>4.9358851674641144</v>
      </c>
      <c r="U197" s="67"/>
      <c r="Z197" s="138">
        <v>44475</v>
      </c>
      <c r="AA197" s="31">
        <v>299.66000000000003</v>
      </c>
      <c r="AB197" s="31">
        <v>264.82</v>
      </c>
      <c r="AC197" s="146">
        <f t="shared" si="118"/>
        <v>564.48</v>
      </c>
      <c r="AD197" s="10">
        <v>4.18</v>
      </c>
      <c r="AE197" s="149">
        <f t="shared" si="119"/>
        <v>135.04306220095694</v>
      </c>
      <c r="AF197" s="19">
        <f t="shared" si="120"/>
        <v>2.7008612440191389</v>
      </c>
      <c r="AL197" s="138">
        <v>44475</v>
      </c>
      <c r="AM197" s="5">
        <v>433.28</v>
      </c>
      <c r="AN197" s="5"/>
      <c r="AO197" s="146">
        <f t="shared" si="121"/>
        <v>433.28</v>
      </c>
      <c r="AP197" s="10">
        <v>4.18</v>
      </c>
      <c r="AQ197" s="149">
        <f t="shared" si="122"/>
        <v>103.6555023923445</v>
      </c>
      <c r="AR197" s="19">
        <f t="shared" si="123"/>
        <v>2.0731100478468902</v>
      </c>
      <c r="AS197" s="67"/>
    </row>
    <row r="198" spans="1:45" x14ac:dyDescent="0.25">
      <c r="A198" s="138">
        <v>44478</v>
      </c>
      <c r="B198" s="5">
        <v>2804.53</v>
      </c>
      <c r="C198" s="20">
        <v>37.51</v>
      </c>
      <c r="D198" s="146">
        <f t="shared" si="114"/>
        <v>2842.0400000000004</v>
      </c>
      <c r="E198" s="10">
        <v>4.16</v>
      </c>
      <c r="F198" s="149">
        <f t="shared" si="115"/>
        <v>683.18269230769238</v>
      </c>
      <c r="G198" s="19">
        <f t="shared" si="116"/>
        <v>13.663653846153847</v>
      </c>
      <c r="N198" s="138">
        <v>44476</v>
      </c>
      <c r="O198" s="10">
        <v>857.7</v>
      </c>
      <c r="P198" s="14"/>
      <c r="Q198" s="146">
        <f t="shared" si="124"/>
        <v>857.7</v>
      </c>
      <c r="R198" s="10">
        <v>4.17</v>
      </c>
      <c r="S198" s="149">
        <f t="shared" si="125"/>
        <v>205.68345323741008</v>
      </c>
      <c r="T198" s="19">
        <f t="shared" si="117"/>
        <v>4.1136690647482013</v>
      </c>
      <c r="U198" s="67"/>
      <c r="Z198" s="138">
        <v>44476</v>
      </c>
      <c r="AA198" s="31">
        <v>610.15</v>
      </c>
      <c r="AB198" s="31">
        <v>275.13</v>
      </c>
      <c r="AC198" s="146">
        <f t="shared" si="118"/>
        <v>885.28</v>
      </c>
      <c r="AD198" s="10">
        <v>4.17</v>
      </c>
      <c r="AE198" s="149">
        <f t="shared" si="119"/>
        <v>212.29736211031175</v>
      </c>
      <c r="AF198" s="19">
        <f t="shared" si="120"/>
        <v>4.2459472422062348</v>
      </c>
      <c r="AL198" s="138">
        <v>44476</v>
      </c>
      <c r="AM198" s="5">
        <v>609.79</v>
      </c>
      <c r="AN198" s="5"/>
      <c r="AO198" s="146">
        <f t="shared" si="121"/>
        <v>609.79</v>
      </c>
      <c r="AP198" s="10">
        <v>4.17</v>
      </c>
      <c r="AQ198" s="149">
        <f t="shared" si="122"/>
        <v>146.23261390887291</v>
      </c>
      <c r="AR198" s="19">
        <f t="shared" si="123"/>
        <v>2.924652278177458</v>
      </c>
      <c r="AS198" s="67"/>
    </row>
    <row r="199" spans="1:45" x14ac:dyDescent="0.25">
      <c r="A199" s="138">
        <v>44479</v>
      </c>
      <c r="B199" s="21">
        <v>2147.2199999999998</v>
      </c>
      <c r="C199" s="20">
        <v>10.19</v>
      </c>
      <c r="D199" s="146">
        <f t="shared" si="114"/>
        <v>2157.41</v>
      </c>
      <c r="E199" s="10">
        <v>4.16</v>
      </c>
      <c r="F199" s="149">
        <f t="shared" si="115"/>
        <v>518.60817307692298</v>
      </c>
      <c r="G199" s="24">
        <f>F199*2%</f>
        <v>10.372163461538459</v>
      </c>
      <c r="N199" s="138">
        <v>44477</v>
      </c>
      <c r="O199" s="10">
        <v>1090.8800000000001</v>
      </c>
      <c r="P199" s="14"/>
      <c r="Q199" s="146">
        <f t="shared" si="124"/>
        <v>1090.8800000000001</v>
      </c>
      <c r="R199" s="10">
        <v>4.16</v>
      </c>
      <c r="S199" s="149">
        <f t="shared" si="125"/>
        <v>262.23076923076923</v>
      </c>
      <c r="T199" s="19">
        <f t="shared" si="117"/>
        <v>5.2446153846153845</v>
      </c>
      <c r="U199" s="67"/>
      <c r="Z199" s="138">
        <v>44477</v>
      </c>
      <c r="AA199" s="31">
        <v>314.31</v>
      </c>
      <c r="AB199" s="31">
        <v>273.19</v>
      </c>
      <c r="AC199" s="146">
        <f t="shared" si="118"/>
        <v>587.5</v>
      </c>
      <c r="AD199" s="10">
        <v>4.16</v>
      </c>
      <c r="AE199" s="149">
        <f t="shared" si="119"/>
        <v>141.22596153846155</v>
      </c>
      <c r="AF199" s="19">
        <f t="shared" si="120"/>
        <v>2.8245192307692308</v>
      </c>
      <c r="AL199" s="138">
        <v>44477</v>
      </c>
      <c r="AM199" s="5">
        <v>1181.72</v>
      </c>
      <c r="AN199" s="5">
        <v>182.51</v>
      </c>
      <c r="AO199" s="146">
        <f t="shared" si="121"/>
        <v>1364.23</v>
      </c>
      <c r="AP199" s="10">
        <v>4.16</v>
      </c>
      <c r="AQ199" s="149">
        <f t="shared" si="122"/>
        <v>327.93990384615381</v>
      </c>
      <c r="AR199" s="19">
        <f t="shared" si="123"/>
        <v>6.5587980769230763</v>
      </c>
      <c r="AS199" s="67"/>
    </row>
    <row r="200" spans="1:45" x14ac:dyDescent="0.25">
      <c r="A200" s="138">
        <v>44480</v>
      </c>
      <c r="B200" s="21">
        <v>1898.16</v>
      </c>
      <c r="C200" s="21">
        <v>71.52</v>
      </c>
      <c r="D200" s="146">
        <f t="shared" si="114"/>
        <v>1969.68</v>
      </c>
      <c r="E200" s="10">
        <v>4.16</v>
      </c>
      <c r="F200" s="149">
        <f t="shared" si="115"/>
        <v>473.48076923076923</v>
      </c>
      <c r="G200" s="24">
        <f t="shared" ref="G200:G219" si="126">F200*2%</f>
        <v>9.4696153846153841</v>
      </c>
      <c r="N200" s="138">
        <v>44478</v>
      </c>
      <c r="O200" s="10">
        <v>2203.27</v>
      </c>
      <c r="P200" s="14"/>
      <c r="Q200" s="146">
        <f t="shared" si="124"/>
        <v>2203.27</v>
      </c>
      <c r="R200" s="10">
        <v>4.16</v>
      </c>
      <c r="S200" s="149">
        <f t="shared" si="125"/>
        <v>529.63221153846155</v>
      </c>
      <c r="T200" s="19">
        <f t="shared" si="117"/>
        <v>10.592644230769231</v>
      </c>
      <c r="U200" s="67"/>
      <c r="Z200" s="138">
        <v>44478</v>
      </c>
      <c r="AA200" s="31">
        <v>774.58</v>
      </c>
      <c r="AB200" s="31">
        <v>199.86</v>
      </c>
      <c r="AC200" s="146">
        <f t="shared" si="118"/>
        <v>974.44</v>
      </c>
      <c r="AD200" s="10">
        <v>4.16</v>
      </c>
      <c r="AE200" s="149">
        <f t="shared" si="119"/>
        <v>234.24038461538461</v>
      </c>
      <c r="AF200" s="19">
        <f t="shared" si="120"/>
        <v>4.6848076923076922</v>
      </c>
      <c r="AL200" s="138">
        <v>44478</v>
      </c>
      <c r="AM200" s="5">
        <v>2320.86</v>
      </c>
      <c r="AN200" s="5"/>
      <c r="AO200" s="146">
        <f t="shared" si="121"/>
        <v>2320.86</v>
      </c>
      <c r="AP200" s="10">
        <v>4.16</v>
      </c>
      <c r="AQ200" s="149">
        <f t="shared" si="122"/>
        <v>557.89903846153845</v>
      </c>
      <c r="AR200" s="19">
        <f t="shared" si="123"/>
        <v>11.15798076923077</v>
      </c>
      <c r="AS200" s="67"/>
    </row>
    <row r="201" spans="1:45" x14ac:dyDescent="0.25">
      <c r="A201" s="138">
        <v>44481</v>
      </c>
      <c r="B201" s="21">
        <v>1641.75</v>
      </c>
      <c r="C201" s="21">
        <v>3.38</v>
      </c>
      <c r="D201" s="146">
        <f t="shared" si="114"/>
        <v>1645.13</v>
      </c>
      <c r="E201" s="10">
        <v>4.16</v>
      </c>
      <c r="F201" s="149">
        <f t="shared" si="115"/>
        <v>395.46394230769232</v>
      </c>
      <c r="G201" s="24">
        <f t="shared" si="126"/>
        <v>7.909278846153847</v>
      </c>
      <c r="N201" s="138">
        <v>44479</v>
      </c>
      <c r="O201" s="8">
        <v>1408.74</v>
      </c>
      <c r="P201" s="1">
        <v>7.38</v>
      </c>
      <c r="Q201" s="146">
        <f>O201+P201</f>
        <v>1416.1200000000001</v>
      </c>
      <c r="R201" s="10">
        <v>4.16</v>
      </c>
      <c r="S201" s="149">
        <f t="shared" si="125"/>
        <v>340.41346153846155</v>
      </c>
      <c r="T201" s="19">
        <f t="shared" si="117"/>
        <v>6.8082692307692314</v>
      </c>
      <c r="Z201" s="138">
        <v>44479</v>
      </c>
      <c r="AA201" s="157">
        <v>260.93</v>
      </c>
      <c r="AB201" s="157">
        <v>125.16999999999999</v>
      </c>
      <c r="AC201" s="146">
        <f t="shared" si="118"/>
        <v>386.1</v>
      </c>
      <c r="AD201" s="10">
        <v>4.16</v>
      </c>
      <c r="AE201" s="149">
        <f t="shared" si="119"/>
        <v>92.8125</v>
      </c>
      <c r="AF201" s="19">
        <f t="shared" si="120"/>
        <v>1.85625</v>
      </c>
      <c r="AL201" s="138">
        <v>44479</v>
      </c>
      <c r="AM201" s="21">
        <v>935.02</v>
      </c>
      <c r="AN201" s="5">
        <v>123.25</v>
      </c>
      <c r="AO201" s="111">
        <f>AM201+AN201</f>
        <v>1058.27</v>
      </c>
      <c r="AP201" s="10">
        <v>4.16</v>
      </c>
      <c r="AQ201" s="149">
        <f t="shared" si="122"/>
        <v>254.39182692307691</v>
      </c>
      <c r="AR201" s="19">
        <f t="shared" si="123"/>
        <v>5.0878365384615378</v>
      </c>
    </row>
    <row r="202" spans="1:45" x14ac:dyDescent="0.25">
      <c r="A202" s="138">
        <v>44482</v>
      </c>
      <c r="B202" s="21">
        <v>1329.16</v>
      </c>
      <c r="C202" s="20">
        <v>16.46</v>
      </c>
      <c r="D202" s="146">
        <f t="shared" si="114"/>
        <v>1345.6200000000001</v>
      </c>
      <c r="E202" s="10">
        <v>4.16</v>
      </c>
      <c r="F202" s="149">
        <f t="shared" si="115"/>
        <v>323.46634615384619</v>
      </c>
      <c r="G202" s="24">
        <f t="shared" si="126"/>
        <v>6.4693269230769239</v>
      </c>
      <c r="N202" s="138">
        <v>44480</v>
      </c>
      <c r="O202" s="8">
        <v>955.9</v>
      </c>
      <c r="P202" s="8">
        <v>119.54</v>
      </c>
      <c r="Q202" s="146">
        <f t="shared" si="124"/>
        <v>1075.44</v>
      </c>
      <c r="R202" s="10">
        <v>4.16</v>
      </c>
      <c r="S202" s="149">
        <f t="shared" si="125"/>
        <v>258.51923076923077</v>
      </c>
      <c r="T202" s="24">
        <f t="shared" ref="T202:T221" si="127">S202*2%</f>
        <v>5.1703846153846156</v>
      </c>
      <c r="Z202" s="138">
        <v>44480</v>
      </c>
      <c r="AA202" s="157">
        <v>0</v>
      </c>
      <c r="AB202" s="157">
        <v>0</v>
      </c>
      <c r="AC202" s="146">
        <f t="shared" si="118"/>
        <v>0</v>
      </c>
      <c r="AD202" s="10">
        <v>4.16</v>
      </c>
      <c r="AE202" s="149">
        <f t="shared" si="119"/>
        <v>0</v>
      </c>
      <c r="AF202" s="19">
        <f t="shared" si="120"/>
        <v>0</v>
      </c>
      <c r="AL202" s="138">
        <v>44480</v>
      </c>
      <c r="AM202" s="21">
        <v>35.75</v>
      </c>
      <c r="AN202" s="5"/>
      <c r="AO202" s="111">
        <f>AM202+AN202</f>
        <v>35.75</v>
      </c>
      <c r="AP202" s="10">
        <v>4.16</v>
      </c>
      <c r="AQ202" s="8">
        <f>AO202/AP202</f>
        <v>8.59375</v>
      </c>
      <c r="AR202" s="24">
        <f t="shared" ref="AR202:AR221" si="128">AQ202*2%</f>
        <v>0.171875</v>
      </c>
    </row>
    <row r="203" spans="1:45" x14ac:dyDescent="0.25">
      <c r="A203" s="138">
        <v>44483</v>
      </c>
      <c r="B203" s="21">
        <v>1644.24</v>
      </c>
      <c r="C203" s="20">
        <v>18.95</v>
      </c>
      <c r="D203" s="146">
        <f t="shared" si="114"/>
        <v>1663.19</v>
      </c>
      <c r="E203" s="31">
        <v>4.16</v>
      </c>
      <c r="F203" s="149">
        <f t="shared" si="115"/>
        <v>399.80528846153845</v>
      </c>
      <c r="G203" s="24">
        <f t="shared" si="126"/>
        <v>7.9961057692307689</v>
      </c>
      <c r="N203" s="138">
        <v>44481</v>
      </c>
      <c r="O203" s="8">
        <v>1528.52</v>
      </c>
      <c r="P203" s="1">
        <v>133.41999999999999</v>
      </c>
      <c r="Q203" s="146">
        <f t="shared" si="124"/>
        <v>1661.94</v>
      </c>
      <c r="R203" s="10">
        <v>4.16</v>
      </c>
      <c r="S203" s="149">
        <f t="shared" si="125"/>
        <v>399.50480769230768</v>
      </c>
      <c r="T203" s="24">
        <f t="shared" si="127"/>
        <v>7.9900961538461539</v>
      </c>
      <c r="Z203" s="138">
        <v>44481</v>
      </c>
      <c r="AA203" s="157">
        <v>34.65</v>
      </c>
      <c r="AB203" s="157">
        <v>235.92</v>
      </c>
      <c r="AC203" s="146">
        <f>AA203+AB203</f>
        <v>270.57</v>
      </c>
      <c r="AD203" s="10">
        <v>4.16</v>
      </c>
      <c r="AE203" s="149">
        <f t="shared" si="119"/>
        <v>65.040865384615387</v>
      </c>
      <c r="AF203" s="19">
        <f t="shared" si="120"/>
        <v>1.3008173076923077</v>
      </c>
      <c r="AL203" s="138">
        <v>44481</v>
      </c>
      <c r="AM203" s="21">
        <v>431.53</v>
      </c>
      <c r="AN203" s="5"/>
      <c r="AO203" s="111">
        <f>AM203+AN203</f>
        <v>431.53</v>
      </c>
      <c r="AP203" s="10">
        <v>4.16</v>
      </c>
      <c r="AQ203" s="8">
        <f t="shared" ref="AQ203:AQ221" si="129">AO203/AP203</f>
        <v>103.73317307692307</v>
      </c>
      <c r="AR203" s="24">
        <f t="shared" si="128"/>
        <v>2.0746634615384614</v>
      </c>
    </row>
    <row r="204" spans="1:45" x14ac:dyDescent="0.25">
      <c r="A204" s="138">
        <v>44484</v>
      </c>
      <c r="B204" s="21">
        <v>2799</v>
      </c>
      <c r="C204" s="21">
        <v>23</v>
      </c>
      <c r="D204" s="146">
        <f t="shared" si="114"/>
        <v>2822</v>
      </c>
      <c r="E204" s="31">
        <v>4.16</v>
      </c>
      <c r="F204" s="149">
        <f t="shared" si="115"/>
        <v>678.36538461538464</v>
      </c>
      <c r="G204" s="24">
        <f t="shared" si="126"/>
        <v>13.567307692307693</v>
      </c>
      <c r="N204" s="138">
        <v>44482</v>
      </c>
      <c r="O204" s="8">
        <v>1545.74</v>
      </c>
      <c r="P204" s="1">
        <v>97.62</v>
      </c>
      <c r="Q204" s="146">
        <f t="shared" si="124"/>
        <v>1643.3600000000001</v>
      </c>
      <c r="R204" s="10">
        <v>4.16</v>
      </c>
      <c r="S204" s="149">
        <f t="shared" si="125"/>
        <v>395.03846153846155</v>
      </c>
      <c r="T204" s="24">
        <f t="shared" si="127"/>
        <v>7.9007692307692308</v>
      </c>
      <c r="Z204" s="138">
        <v>44482</v>
      </c>
      <c r="AA204" s="158"/>
      <c r="AB204" s="158"/>
      <c r="AC204" s="153">
        <f>AA204+AB204</f>
        <v>0</v>
      </c>
      <c r="AD204" s="9">
        <v>4.16</v>
      </c>
      <c r="AE204" s="152">
        <f t="shared" ref="AE204:AE221" si="130">AC204/AD204</f>
        <v>0</v>
      </c>
      <c r="AF204" s="154">
        <f t="shared" ref="AF204:AF221" si="131">AE204*2%</f>
        <v>0</v>
      </c>
      <c r="AL204" s="138">
        <v>44482</v>
      </c>
      <c r="AM204" s="21">
        <v>527.78</v>
      </c>
      <c r="AN204" s="5">
        <v>38.83</v>
      </c>
      <c r="AO204" s="111">
        <f>AM204+AN204</f>
        <v>566.61</v>
      </c>
      <c r="AP204" s="10">
        <v>4.16</v>
      </c>
      <c r="AQ204" s="8">
        <f t="shared" si="129"/>
        <v>136.20432692307693</v>
      </c>
      <c r="AR204" s="24">
        <f t="shared" si="128"/>
        <v>2.7240865384615387</v>
      </c>
    </row>
    <row r="205" spans="1:45" x14ac:dyDescent="0.25">
      <c r="A205" s="138">
        <v>44485</v>
      </c>
      <c r="B205" s="21">
        <v>4304.05</v>
      </c>
      <c r="C205" s="23">
        <v>28.84</v>
      </c>
      <c r="D205" s="146">
        <f t="shared" si="114"/>
        <v>4332.8900000000003</v>
      </c>
      <c r="E205" s="31">
        <v>4.16</v>
      </c>
      <c r="F205" s="149">
        <f t="shared" si="115"/>
        <v>1041.5600961538462</v>
      </c>
      <c r="G205" s="24">
        <f t="shared" si="126"/>
        <v>20.831201923076925</v>
      </c>
      <c r="N205" s="138">
        <v>44483</v>
      </c>
      <c r="O205" s="8">
        <v>1316.79</v>
      </c>
      <c r="P205" s="1"/>
      <c r="Q205" s="146">
        <f t="shared" si="124"/>
        <v>1316.79</v>
      </c>
      <c r="R205" s="31">
        <v>4.16</v>
      </c>
      <c r="S205" s="8">
        <f t="shared" ref="S205:S221" si="132">Q205/R205</f>
        <v>316.53605769230768</v>
      </c>
      <c r="T205" s="24">
        <f t="shared" si="127"/>
        <v>6.3307211538461541</v>
      </c>
      <c r="Z205" s="138">
        <v>44483</v>
      </c>
      <c r="AA205" s="158"/>
      <c r="AB205" s="158"/>
      <c r="AC205" s="153">
        <f t="shared" ref="AC205:AC221" si="133">AA205+AB205</f>
        <v>0</v>
      </c>
      <c r="AD205" s="155">
        <v>4.16</v>
      </c>
      <c r="AE205" s="152">
        <f t="shared" si="130"/>
        <v>0</v>
      </c>
      <c r="AF205" s="154">
        <f t="shared" si="131"/>
        <v>0</v>
      </c>
      <c r="AL205" s="138">
        <v>44483</v>
      </c>
      <c r="AM205" s="21">
        <v>604.67999999999995</v>
      </c>
      <c r="AN205" s="21"/>
      <c r="AO205" s="111">
        <f t="shared" ref="AO205:AO221" si="134">AM205+AN205</f>
        <v>604.67999999999995</v>
      </c>
      <c r="AP205" s="31">
        <v>4.16</v>
      </c>
      <c r="AQ205" s="8">
        <f t="shared" si="129"/>
        <v>145.35576923076923</v>
      </c>
      <c r="AR205" s="24">
        <f t="shared" si="128"/>
        <v>2.9071153846153845</v>
      </c>
    </row>
    <row r="206" spans="1:45" x14ac:dyDescent="0.25">
      <c r="A206" s="138">
        <v>44486</v>
      </c>
      <c r="B206" s="21">
        <v>2193.08</v>
      </c>
      <c r="C206" s="21">
        <v>16.72</v>
      </c>
      <c r="D206" s="146">
        <f t="shared" si="114"/>
        <v>2209.7999999999997</v>
      </c>
      <c r="E206" s="31">
        <v>4.16</v>
      </c>
      <c r="F206" s="149">
        <f t="shared" si="115"/>
        <v>531.20192307692298</v>
      </c>
      <c r="G206" s="24">
        <f t="shared" si="126"/>
        <v>10.62403846153846</v>
      </c>
      <c r="N206" s="138">
        <v>44484</v>
      </c>
      <c r="O206" s="8">
        <v>1609.78</v>
      </c>
      <c r="P206" s="1"/>
      <c r="Q206" s="146">
        <f t="shared" si="124"/>
        <v>1609.78</v>
      </c>
      <c r="R206" s="31">
        <v>4.16</v>
      </c>
      <c r="S206" s="8">
        <f t="shared" si="132"/>
        <v>386.96634615384613</v>
      </c>
      <c r="T206" s="24">
        <f t="shared" si="127"/>
        <v>7.7393269230769226</v>
      </c>
      <c r="Z206" s="138">
        <v>44484</v>
      </c>
      <c r="AA206" s="152"/>
      <c r="AB206" s="152"/>
      <c r="AC206" s="153">
        <f t="shared" si="133"/>
        <v>0</v>
      </c>
      <c r="AD206" s="155">
        <v>4.16</v>
      </c>
      <c r="AE206" s="152">
        <f t="shared" si="130"/>
        <v>0</v>
      </c>
      <c r="AF206" s="154">
        <f t="shared" si="131"/>
        <v>0</v>
      </c>
      <c r="AL206" s="138">
        <v>44484</v>
      </c>
      <c r="AM206" s="5">
        <v>873.76</v>
      </c>
      <c r="AN206" s="5">
        <v>40.86</v>
      </c>
      <c r="AO206" s="111">
        <f t="shared" si="134"/>
        <v>914.62</v>
      </c>
      <c r="AP206" s="31">
        <v>4.16</v>
      </c>
      <c r="AQ206" s="8">
        <f t="shared" si="129"/>
        <v>219.86057692307691</v>
      </c>
      <c r="AR206" s="24">
        <f t="shared" si="128"/>
        <v>4.397211538461538</v>
      </c>
    </row>
    <row r="207" spans="1:45" x14ac:dyDescent="0.25">
      <c r="A207" s="138">
        <v>44487</v>
      </c>
      <c r="B207" s="21">
        <v>2966.12</v>
      </c>
      <c r="C207" s="21"/>
      <c r="D207" s="146">
        <f t="shared" si="114"/>
        <v>2966.12</v>
      </c>
      <c r="E207" s="31">
        <v>4.16</v>
      </c>
      <c r="F207" s="149">
        <f t="shared" si="115"/>
        <v>713.00961538461536</v>
      </c>
      <c r="G207" s="24">
        <f t="shared" si="126"/>
        <v>14.260192307692307</v>
      </c>
      <c r="N207" s="138">
        <v>44485</v>
      </c>
      <c r="O207" s="8">
        <v>2255.94</v>
      </c>
      <c r="P207" s="1"/>
      <c r="Q207" s="146">
        <f t="shared" si="124"/>
        <v>2255.94</v>
      </c>
      <c r="R207" s="31">
        <v>4.16</v>
      </c>
      <c r="S207" s="8">
        <f t="shared" si="132"/>
        <v>542.29326923076917</v>
      </c>
      <c r="T207" s="24">
        <f t="shared" si="127"/>
        <v>10.845865384615383</v>
      </c>
      <c r="Z207" s="138">
        <v>44485</v>
      </c>
      <c r="AA207" s="152"/>
      <c r="AB207" s="152"/>
      <c r="AC207" s="153">
        <f t="shared" si="133"/>
        <v>0</v>
      </c>
      <c r="AD207" s="155">
        <v>4.16</v>
      </c>
      <c r="AE207" s="152">
        <f t="shared" si="130"/>
        <v>0</v>
      </c>
      <c r="AF207" s="154">
        <f t="shared" si="131"/>
        <v>0</v>
      </c>
      <c r="AL207" s="138">
        <v>44485</v>
      </c>
      <c r="AM207" s="5">
        <v>8.92</v>
      </c>
      <c r="AN207" s="5"/>
      <c r="AO207" s="111">
        <f t="shared" si="134"/>
        <v>8.92</v>
      </c>
      <c r="AP207" s="31">
        <v>4.16</v>
      </c>
      <c r="AQ207" s="8">
        <f t="shared" si="129"/>
        <v>2.1442307692307692</v>
      </c>
      <c r="AR207" s="24">
        <f t="shared" si="128"/>
        <v>4.2884615384615382E-2</v>
      </c>
    </row>
    <row r="208" spans="1:45" x14ac:dyDescent="0.25">
      <c r="A208" s="138">
        <v>44488</v>
      </c>
      <c r="B208" s="21">
        <v>3165.49</v>
      </c>
      <c r="C208" s="21">
        <v>112.51</v>
      </c>
      <c r="D208" s="146">
        <f t="shared" si="114"/>
        <v>3278</v>
      </c>
      <c r="E208" s="31">
        <v>4.16</v>
      </c>
      <c r="F208" s="149">
        <f t="shared" si="115"/>
        <v>787.98076923076917</v>
      </c>
      <c r="G208" s="24">
        <f t="shared" si="126"/>
        <v>15.759615384615383</v>
      </c>
      <c r="N208" s="138">
        <v>44486</v>
      </c>
      <c r="O208" s="8">
        <v>1513.33</v>
      </c>
      <c r="P208" s="1"/>
      <c r="Q208" s="146">
        <f t="shared" si="124"/>
        <v>1513.33</v>
      </c>
      <c r="R208" s="31">
        <v>4.16</v>
      </c>
      <c r="S208" s="8">
        <f t="shared" si="132"/>
        <v>363.78124999999994</v>
      </c>
      <c r="T208" s="24">
        <f t="shared" si="127"/>
        <v>7.2756249999999989</v>
      </c>
      <c r="Z208" s="138">
        <v>44486</v>
      </c>
      <c r="AA208" s="152"/>
      <c r="AB208" s="152"/>
      <c r="AC208" s="153">
        <f t="shared" si="133"/>
        <v>0</v>
      </c>
      <c r="AD208" s="155">
        <v>4.16</v>
      </c>
      <c r="AE208" s="152">
        <f t="shared" si="130"/>
        <v>0</v>
      </c>
      <c r="AF208" s="154">
        <f t="shared" si="131"/>
        <v>0</v>
      </c>
      <c r="AL208" s="138">
        <v>44486</v>
      </c>
      <c r="AM208" s="5">
        <v>0</v>
      </c>
      <c r="AN208" s="5">
        <v>0</v>
      </c>
      <c r="AO208" s="111">
        <f t="shared" si="134"/>
        <v>0</v>
      </c>
      <c r="AP208" s="31">
        <v>4.16</v>
      </c>
      <c r="AQ208" s="8">
        <f t="shared" si="129"/>
        <v>0</v>
      </c>
      <c r="AR208" s="24">
        <f t="shared" si="128"/>
        <v>0</v>
      </c>
    </row>
    <row r="209" spans="1:44" x14ac:dyDescent="0.25">
      <c r="A209" s="138">
        <v>44489</v>
      </c>
      <c r="B209" s="21">
        <v>1214.73</v>
      </c>
      <c r="C209" s="21"/>
      <c r="D209" s="146">
        <f t="shared" si="114"/>
        <v>1214.73</v>
      </c>
      <c r="E209" s="31">
        <v>4.16</v>
      </c>
      <c r="F209" s="149">
        <f t="shared" si="115"/>
        <v>292.00240384615387</v>
      </c>
      <c r="G209" s="24">
        <f t="shared" si="126"/>
        <v>5.8400480769230771</v>
      </c>
      <c r="N209" s="138">
        <v>44487</v>
      </c>
      <c r="O209" s="8">
        <v>716.55</v>
      </c>
      <c r="P209" s="8">
        <v>17.64</v>
      </c>
      <c r="Q209" s="146">
        <f t="shared" si="124"/>
        <v>734.18999999999994</v>
      </c>
      <c r="R209" s="31">
        <v>4.16</v>
      </c>
      <c r="S209" s="8">
        <f t="shared" si="132"/>
        <v>176.48798076923075</v>
      </c>
      <c r="T209" s="24">
        <f t="shared" si="127"/>
        <v>3.5297596153846151</v>
      </c>
      <c r="Z209" s="138">
        <v>44487</v>
      </c>
      <c r="AA209" s="152"/>
      <c r="AB209" s="152"/>
      <c r="AC209" s="153">
        <f t="shared" si="133"/>
        <v>0</v>
      </c>
      <c r="AD209" s="155">
        <v>4.16</v>
      </c>
      <c r="AE209" s="152">
        <f t="shared" si="130"/>
        <v>0</v>
      </c>
      <c r="AF209" s="154">
        <f t="shared" si="131"/>
        <v>0</v>
      </c>
      <c r="AL209" s="138">
        <v>44487</v>
      </c>
      <c r="AM209" s="5">
        <v>593.01</v>
      </c>
      <c r="AN209" s="5">
        <v>32.53</v>
      </c>
      <c r="AO209" s="111">
        <f t="shared" si="134"/>
        <v>625.54</v>
      </c>
      <c r="AP209" s="31">
        <v>4.16</v>
      </c>
      <c r="AQ209" s="8">
        <f t="shared" si="129"/>
        <v>150.37019230769229</v>
      </c>
      <c r="AR209" s="24">
        <f t="shared" si="128"/>
        <v>3.0074038461538457</v>
      </c>
    </row>
    <row r="210" spans="1:44" x14ac:dyDescent="0.25">
      <c r="A210" s="138">
        <v>44490</v>
      </c>
      <c r="B210" s="21">
        <v>2027.61</v>
      </c>
      <c r="C210" s="21">
        <v>22.82</v>
      </c>
      <c r="D210" s="146">
        <f t="shared" si="114"/>
        <v>2050.4299999999998</v>
      </c>
      <c r="E210" s="31">
        <v>4.16</v>
      </c>
      <c r="F210" s="149">
        <f t="shared" si="115"/>
        <v>492.89182692307685</v>
      </c>
      <c r="G210" s="24">
        <f t="shared" si="126"/>
        <v>9.8578365384615374</v>
      </c>
      <c r="N210" s="138">
        <v>44488</v>
      </c>
      <c r="O210" s="8">
        <v>424.69</v>
      </c>
      <c r="P210" s="1"/>
      <c r="Q210" s="146">
        <f t="shared" si="124"/>
        <v>424.69</v>
      </c>
      <c r="R210" s="31">
        <v>4.16</v>
      </c>
      <c r="S210" s="8">
        <f t="shared" si="132"/>
        <v>102.08894230769231</v>
      </c>
      <c r="T210" s="24">
        <f t="shared" si="127"/>
        <v>2.041778846153846</v>
      </c>
      <c r="Z210" s="138">
        <v>44488</v>
      </c>
      <c r="AA210" s="152"/>
      <c r="AB210" s="152"/>
      <c r="AC210" s="153">
        <f t="shared" si="133"/>
        <v>0</v>
      </c>
      <c r="AD210" s="155">
        <v>4.16</v>
      </c>
      <c r="AE210" s="152">
        <f t="shared" si="130"/>
        <v>0</v>
      </c>
      <c r="AF210" s="154">
        <f t="shared" si="131"/>
        <v>0</v>
      </c>
      <c r="AL210" s="138">
        <v>44488</v>
      </c>
      <c r="AM210" s="5">
        <v>1700.5</v>
      </c>
      <c r="AN210" s="5"/>
      <c r="AO210" s="111">
        <f t="shared" si="134"/>
        <v>1700.5</v>
      </c>
      <c r="AP210" s="31">
        <v>4.16</v>
      </c>
      <c r="AQ210" s="8">
        <f t="shared" si="129"/>
        <v>408.77403846153845</v>
      </c>
      <c r="AR210" s="24">
        <f t="shared" si="128"/>
        <v>8.1754807692307701</v>
      </c>
    </row>
    <row r="211" spans="1:44" x14ac:dyDescent="0.25">
      <c r="A211" s="138">
        <v>44491</v>
      </c>
      <c r="B211" s="21">
        <v>3168.39</v>
      </c>
      <c r="C211" s="20">
        <v>352.28</v>
      </c>
      <c r="D211" s="146">
        <f t="shared" si="114"/>
        <v>3520.67</v>
      </c>
      <c r="E211" s="31">
        <v>4.21</v>
      </c>
      <c r="F211" s="149">
        <f t="shared" si="115"/>
        <v>836.26365795724473</v>
      </c>
      <c r="G211" s="24">
        <f t="shared" si="126"/>
        <v>16.725273159144894</v>
      </c>
      <c r="N211" s="138">
        <v>44489</v>
      </c>
      <c r="O211" s="8">
        <v>485.83</v>
      </c>
      <c r="P211" s="8"/>
      <c r="Q211" s="146">
        <f t="shared" si="124"/>
        <v>485.83</v>
      </c>
      <c r="R211" s="31">
        <v>4.16</v>
      </c>
      <c r="S211" s="8">
        <f t="shared" si="132"/>
        <v>116.78605769230768</v>
      </c>
      <c r="T211" s="24">
        <f t="shared" si="127"/>
        <v>2.3357211538461535</v>
      </c>
      <c r="Z211" s="138">
        <v>44489</v>
      </c>
      <c r="AA211" s="152"/>
      <c r="AB211" s="152"/>
      <c r="AC211" s="153">
        <f t="shared" si="133"/>
        <v>0</v>
      </c>
      <c r="AD211" s="155">
        <v>4.16</v>
      </c>
      <c r="AE211" s="152">
        <f t="shared" si="130"/>
        <v>0</v>
      </c>
      <c r="AF211" s="154">
        <f t="shared" si="131"/>
        <v>0</v>
      </c>
      <c r="AL211" s="138">
        <v>44489</v>
      </c>
      <c r="AM211" s="5">
        <v>1153.6600000000001</v>
      </c>
      <c r="AN211" s="5"/>
      <c r="AO211" s="111">
        <f t="shared" si="134"/>
        <v>1153.6600000000001</v>
      </c>
      <c r="AP211" s="31">
        <v>4.16</v>
      </c>
      <c r="AQ211" s="8">
        <f t="shared" si="129"/>
        <v>277.32211538461542</v>
      </c>
      <c r="AR211" s="24">
        <f t="shared" si="128"/>
        <v>5.5464423076923088</v>
      </c>
    </row>
    <row r="212" spans="1:44" x14ac:dyDescent="0.25">
      <c r="A212" s="138">
        <v>44492</v>
      </c>
      <c r="B212" s="21">
        <v>4506.57</v>
      </c>
      <c r="C212" s="22"/>
      <c r="D212" s="146">
        <f t="shared" si="114"/>
        <v>4506.57</v>
      </c>
      <c r="E212" s="31">
        <v>4.24</v>
      </c>
      <c r="F212" s="149">
        <f t="shared" si="115"/>
        <v>1062.8702830188679</v>
      </c>
      <c r="G212" s="24">
        <f t="shared" si="126"/>
        <v>21.257405660377358</v>
      </c>
      <c r="N212" s="138">
        <v>44490</v>
      </c>
      <c r="O212" s="8">
        <v>1462.69</v>
      </c>
      <c r="P212" s="1"/>
      <c r="Q212" s="146">
        <f t="shared" si="124"/>
        <v>1462.69</v>
      </c>
      <c r="R212" s="31">
        <v>4.16</v>
      </c>
      <c r="S212" s="8">
        <f t="shared" si="132"/>
        <v>351.60817307692309</v>
      </c>
      <c r="T212" s="24">
        <f t="shared" si="127"/>
        <v>7.0321634615384623</v>
      </c>
      <c r="Z212" s="138">
        <v>44490</v>
      </c>
      <c r="AA212" s="152"/>
      <c r="AB212" s="152"/>
      <c r="AC212" s="153">
        <f t="shared" si="133"/>
        <v>0</v>
      </c>
      <c r="AD212" s="155">
        <v>4.16</v>
      </c>
      <c r="AE212" s="152">
        <f t="shared" si="130"/>
        <v>0</v>
      </c>
      <c r="AF212" s="154">
        <f t="shared" si="131"/>
        <v>0</v>
      </c>
      <c r="AL212" s="138">
        <v>44490</v>
      </c>
      <c r="AM212" s="21">
        <v>1369.67</v>
      </c>
      <c r="AN212" s="5">
        <v>78.06</v>
      </c>
      <c r="AO212" s="111">
        <f t="shared" si="134"/>
        <v>1447.73</v>
      </c>
      <c r="AP212" s="31">
        <v>4.16</v>
      </c>
      <c r="AQ212" s="8">
        <f t="shared" si="129"/>
        <v>348.01201923076923</v>
      </c>
      <c r="AR212" s="24">
        <f t="shared" si="128"/>
        <v>6.9602403846153846</v>
      </c>
    </row>
    <row r="213" spans="1:44" x14ac:dyDescent="0.25">
      <c r="A213" s="138">
        <v>44493</v>
      </c>
      <c r="B213" s="21">
        <v>4249.79</v>
      </c>
      <c r="C213" s="22"/>
      <c r="D213" s="146">
        <f t="shared" si="114"/>
        <v>4249.79</v>
      </c>
      <c r="E213" s="31">
        <v>4.24</v>
      </c>
      <c r="F213" s="149">
        <f t="shared" si="115"/>
        <v>1002.3089622641509</v>
      </c>
      <c r="G213" s="24">
        <f t="shared" si="126"/>
        <v>20.046179245283017</v>
      </c>
      <c r="N213" s="138">
        <v>44491</v>
      </c>
      <c r="O213" s="8">
        <v>2214.42</v>
      </c>
      <c r="P213" s="8"/>
      <c r="Q213" s="146">
        <f t="shared" si="124"/>
        <v>2214.42</v>
      </c>
      <c r="R213" s="31">
        <v>4.21</v>
      </c>
      <c r="S213" s="8">
        <f t="shared" si="132"/>
        <v>525.99049881235157</v>
      </c>
      <c r="T213" s="24">
        <f t="shared" si="127"/>
        <v>10.519809976247032</v>
      </c>
      <c r="Z213" s="138">
        <v>44491</v>
      </c>
      <c r="AA213" s="152"/>
      <c r="AB213" s="152"/>
      <c r="AC213" s="153">
        <f t="shared" si="133"/>
        <v>0</v>
      </c>
      <c r="AD213" s="155">
        <v>4.21</v>
      </c>
      <c r="AE213" s="152">
        <f t="shared" si="130"/>
        <v>0</v>
      </c>
      <c r="AF213" s="154">
        <f t="shared" si="131"/>
        <v>0</v>
      </c>
      <c r="AL213" s="138">
        <v>44491</v>
      </c>
      <c r="AM213" s="5">
        <v>734.66</v>
      </c>
      <c r="AN213" s="5"/>
      <c r="AO213" s="111">
        <f t="shared" si="134"/>
        <v>734.66</v>
      </c>
      <c r="AP213" s="31">
        <v>4.21</v>
      </c>
      <c r="AQ213" s="8">
        <f t="shared" si="129"/>
        <v>174.50356294536817</v>
      </c>
      <c r="AR213" s="24">
        <f t="shared" si="128"/>
        <v>3.4900712589073635</v>
      </c>
    </row>
    <row r="214" spans="1:44" x14ac:dyDescent="0.25">
      <c r="A214" s="138">
        <v>44494</v>
      </c>
      <c r="B214" s="5">
        <v>2110.6799999999998</v>
      </c>
      <c r="C214" s="22"/>
      <c r="D214" s="146">
        <f t="shared" si="114"/>
        <v>2110.6799999999998</v>
      </c>
      <c r="E214" s="31">
        <v>4.24</v>
      </c>
      <c r="F214" s="149">
        <f t="shared" si="115"/>
        <v>497.80188679245276</v>
      </c>
      <c r="G214" s="24">
        <f t="shared" si="126"/>
        <v>9.9560377358490548</v>
      </c>
      <c r="N214" s="138">
        <v>44492</v>
      </c>
      <c r="O214" s="8">
        <v>1064.44</v>
      </c>
      <c r="P214" s="8"/>
      <c r="Q214" s="146">
        <f t="shared" si="124"/>
        <v>1064.44</v>
      </c>
      <c r="R214" s="31">
        <v>4.24</v>
      </c>
      <c r="S214" s="8">
        <f t="shared" si="132"/>
        <v>251.04716981132074</v>
      </c>
      <c r="T214" s="24">
        <f t="shared" si="127"/>
        <v>5.0209433962264152</v>
      </c>
      <c r="Z214" s="138">
        <v>44492</v>
      </c>
      <c r="AA214" s="152"/>
      <c r="AB214" s="152"/>
      <c r="AC214" s="153">
        <f t="shared" si="133"/>
        <v>0</v>
      </c>
      <c r="AD214" s="155">
        <v>4.24</v>
      </c>
      <c r="AE214" s="152">
        <f t="shared" si="130"/>
        <v>0</v>
      </c>
      <c r="AF214" s="154">
        <f t="shared" si="131"/>
        <v>0</v>
      </c>
      <c r="AL214" s="138">
        <v>44492</v>
      </c>
      <c r="AM214" s="21">
        <v>2117.48</v>
      </c>
      <c r="AN214" s="5">
        <v>42.17</v>
      </c>
      <c r="AO214" s="111">
        <f t="shared" si="134"/>
        <v>2159.65</v>
      </c>
      <c r="AP214" s="31">
        <v>4.24</v>
      </c>
      <c r="AQ214" s="8">
        <f t="shared" si="129"/>
        <v>509.35141509433964</v>
      </c>
      <c r="AR214" s="24">
        <f t="shared" si="128"/>
        <v>10.187028301886793</v>
      </c>
    </row>
    <row r="215" spans="1:44" x14ac:dyDescent="0.25">
      <c r="A215" s="138">
        <v>44495</v>
      </c>
      <c r="B215" s="5">
        <v>2459.71</v>
      </c>
      <c r="C215" s="22"/>
      <c r="D215" s="146">
        <f t="shared" si="114"/>
        <v>2459.71</v>
      </c>
      <c r="E215" s="31">
        <v>4.2699999999999996</v>
      </c>
      <c r="F215" s="149">
        <f t="shared" si="115"/>
        <v>576.04449648711955</v>
      </c>
      <c r="G215" s="24">
        <f t="shared" si="126"/>
        <v>11.520889929742392</v>
      </c>
      <c r="N215" s="138">
        <v>44493</v>
      </c>
      <c r="O215" s="8">
        <v>1737.59</v>
      </c>
      <c r="P215" s="8"/>
      <c r="Q215" s="146">
        <f t="shared" si="124"/>
        <v>1737.59</v>
      </c>
      <c r="R215" s="31">
        <v>4.24</v>
      </c>
      <c r="S215" s="8">
        <f t="shared" si="132"/>
        <v>409.80896226415092</v>
      </c>
      <c r="T215" s="24">
        <f t="shared" si="127"/>
        <v>8.1961792452830178</v>
      </c>
      <c r="Z215" s="138">
        <v>44493</v>
      </c>
      <c r="AA215" s="152"/>
      <c r="AB215" s="152"/>
      <c r="AC215" s="153">
        <f t="shared" si="133"/>
        <v>0</v>
      </c>
      <c r="AD215" s="155">
        <v>4.24</v>
      </c>
      <c r="AE215" s="152">
        <f t="shared" si="130"/>
        <v>0</v>
      </c>
      <c r="AF215" s="154">
        <f t="shared" si="131"/>
        <v>0</v>
      </c>
      <c r="AL215" s="138">
        <v>44493</v>
      </c>
      <c r="AM215" s="21">
        <v>995.41000000000008</v>
      </c>
      <c r="AN215" s="5">
        <v>116.64</v>
      </c>
      <c r="AO215" s="111">
        <f t="shared" si="134"/>
        <v>1112.0500000000002</v>
      </c>
      <c r="AP215" s="31">
        <v>4.24</v>
      </c>
      <c r="AQ215" s="8">
        <f t="shared" si="129"/>
        <v>262.27594339622647</v>
      </c>
      <c r="AR215" s="24">
        <f t="shared" si="128"/>
        <v>5.2455188679245293</v>
      </c>
    </row>
    <row r="216" spans="1:44" x14ac:dyDescent="0.25">
      <c r="A216" s="138">
        <v>44496</v>
      </c>
      <c r="B216" s="5">
        <v>3103.03</v>
      </c>
      <c r="C216" s="22"/>
      <c r="D216" s="146">
        <f t="shared" si="114"/>
        <v>3103.03</v>
      </c>
      <c r="E216" s="31">
        <v>4.29</v>
      </c>
      <c r="F216" s="149">
        <f t="shared" si="115"/>
        <v>723.3170163170164</v>
      </c>
      <c r="G216" s="24">
        <f t="shared" si="126"/>
        <v>14.466340326340328</v>
      </c>
      <c r="N216" s="138">
        <v>44494</v>
      </c>
      <c r="O216" s="8">
        <v>990.93</v>
      </c>
      <c r="P216" s="1"/>
      <c r="Q216" s="146">
        <f t="shared" si="124"/>
        <v>990.93</v>
      </c>
      <c r="R216" s="31">
        <v>4.24</v>
      </c>
      <c r="S216" s="8">
        <f t="shared" si="132"/>
        <v>233.70990566037733</v>
      </c>
      <c r="T216" s="24">
        <f t="shared" si="127"/>
        <v>4.674198113207547</v>
      </c>
      <c r="Z216" s="138">
        <v>44494</v>
      </c>
      <c r="AA216" s="152"/>
      <c r="AB216" s="152"/>
      <c r="AC216" s="153">
        <f t="shared" si="133"/>
        <v>0</v>
      </c>
      <c r="AD216" s="155">
        <v>4.24</v>
      </c>
      <c r="AE216" s="152">
        <f t="shared" si="130"/>
        <v>0</v>
      </c>
      <c r="AF216" s="154">
        <f t="shared" si="131"/>
        <v>0</v>
      </c>
      <c r="AL216" s="138">
        <v>44494</v>
      </c>
      <c r="AM216" s="5">
        <v>541.44999999999993</v>
      </c>
      <c r="AN216" s="5"/>
      <c r="AO216" s="111">
        <f t="shared" si="134"/>
        <v>541.44999999999993</v>
      </c>
      <c r="AP216" s="31">
        <v>4.24</v>
      </c>
      <c r="AQ216" s="8">
        <f t="shared" si="129"/>
        <v>127.70047169811319</v>
      </c>
      <c r="AR216" s="24">
        <f t="shared" si="128"/>
        <v>2.5540094339622637</v>
      </c>
    </row>
    <row r="217" spans="1:44" x14ac:dyDescent="0.25">
      <c r="A217" s="138">
        <v>44497</v>
      </c>
      <c r="B217" s="5">
        <v>2877.68</v>
      </c>
      <c r="C217" s="22"/>
      <c r="D217" s="146">
        <f t="shared" si="114"/>
        <v>2877.68</v>
      </c>
      <c r="E217" s="31">
        <v>4.32</v>
      </c>
      <c r="F217" s="149">
        <f t="shared" si="115"/>
        <v>666.12962962962956</v>
      </c>
      <c r="G217" s="24">
        <f t="shared" si="126"/>
        <v>13.322592592592592</v>
      </c>
      <c r="N217" s="138">
        <v>44495</v>
      </c>
      <c r="O217" s="8">
        <v>228.73</v>
      </c>
      <c r="P217" s="1"/>
      <c r="Q217" s="146">
        <f t="shared" si="124"/>
        <v>228.73</v>
      </c>
      <c r="R217" s="31">
        <v>4.2699999999999996</v>
      </c>
      <c r="S217" s="8">
        <f t="shared" si="132"/>
        <v>53.566744730679162</v>
      </c>
      <c r="T217" s="24">
        <f t="shared" si="127"/>
        <v>1.0713348946135832</v>
      </c>
      <c r="Z217" s="138">
        <v>44495</v>
      </c>
      <c r="AA217" s="152"/>
      <c r="AB217" s="152"/>
      <c r="AC217" s="153">
        <f t="shared" si="133"/>
        <v>0</v>
      </c>
      <c r="AD217" s="155">
        <v>4.2699999999999996</v>
      </c>
      <c r="AE217" s="152">
        <f t="shared" si="130"/>
        <v>0</v>
      </c>
      <c r="AF217" s="154">
        <f t="shared" si="131"/>
        <v>0</v>
      </c>
      <c r="AL217" s="138">
        <v>44495</v>
      </c>
      <c r="AM217" s="5">
        <v>424.6</v>
      </c>
      <c r="AN217" s="5">
        <v>21.21</v>
      </c>
      <c r="AO217" s="111">
        <f t="shared" si="134"/>
        <v>445.81</v>
      </c>
      <c r="AP217" s="31">
        <v>4.2699999999999996</v>
      </c>
      <c r="AQ217" s="8">
        <f t="shared" si="129"/>
        <v>104.40515222482436</v>
      </c>
      <c r="AR217" s="24">
        <f t="shared" si="128"/>
        <v>2.0881030444964872</v>
      </c>
    </row>
    <row r="218" spans="1:44" x14ac:dyDescent="0.25">
      <c r="A218" s="138">
        <v>44498</v>
      </c>
      <c r="B218" s="5">
        <v>2891.78</v>
      </c>
      <c r="C218" s="22"/>
      <c r="D218" s="146">
        <f t="shared" si="114"/>
        <v>2891.78</v>
      </c>
      <c r="E218" s="31">
        <v>4.38</v>
      </c>
      <c r="F218" s="149">
        <f t="shared" si="115"/>
        <v>660.22374429223748</v>
      </c>
      <c r="G218" s="24">
        <f t="shared" si="126"/>
        <v>13.20447488584475</v>
      </c>
      <c r="N218" s="138">
        <v>44496</v>
      </c>
      <c r="O218" s="8">
        <v>583.26</v>
      </c>
      <c r="P218" s="1"/>
      <c r="Q218" s="146">
        <f t="shared" si="124"/>
        <v>583.26</v>
      </c>
      <c r="R218" s="31">
        <v>4.29</v>
      </c>
      <c r="S218" s="8">
        <f t="shared" si="132"/>
        <v>135.95804195804195</v>
      </c>
      <c r="T218" s="24">
        <f t="shared" si="127"/>
        <v>2.7191608391608391</v>
      </c>
      <c r="Z218" s="138">
        <v>44496</v>
      </c>
      <c r="AA218" s="152"/>
      <c r="AB218" s="152"/>
      <c r="AC218" s="153">
        <f t="shared" si="133"/>
        <v>0</v>
      </c>
      <c r="AD218" s="155">
        <v>4.29</v>
      </c>
      <c r="AE218" s="152">
        <f t="shared" si="130"/>
        <v>0</v>
      </c>
      <c r="AF218" s="154">
        <f t="shared" si="131"/>
        <v>0</v>
      </c>
      <c r="AL218" s="138">
        <v>44496</v>
      </c>
      <c r="AM218" s="5">
        <v>85.52</v>
      </c>
      <c r="AN218" s="5"/>
      <c r="AO218" s="111">
        <f t="shared" si="134"/>
        <v>85.52</v>
      </c>
      <c r="AP218" s="31">
        <v>4.29</v>
      </c>
      <c r="AQ218" s="8">
        <f t="shared" si="129"/>
        <v>19.934731934731932</v>
      </c>
      <c r="AR218" s="24">
        <f t="shared" si="128"/>
        <v>0.39869463869463867</v>
      </c>
    </row>
    <row r="219" spans="1:44" x14ac:dyDescent="0.25">
      <c r="A219" s="138">
        <v>44499</v>
      </c>
      <c r="B219" s="5">
        <v>4168.74</v>
      </c>
      <c r="C219" s="22"/>
      <c r="D219" s="146">
        <f t="shared" si="114"/>
        <v>4168.74</v>
      </c>
      <c r="E219" s="31">
        <v>4.38</v>
      </c>
      <c r="F219" s="149">
        <f>D219/E219</f>
        <v>951.76712328767121</v>
      </c>
      <c r="G219" s="24">
        <f t="shared" si="126"/>
        <v>19.035342465753423</v>
      </c>
      <c r="N219" s="138">
        <v>44497</v>
      </c>
      <c r="O219" s="8">
        <v>915.3</v>
      </c>
      <c r="P219" s="1"/>
      <c r="Q219" s="146">
        <f t="shared" si="124"/>
        <v>915.3</v>
      </c>
      <c r="R219" s="31">
        <v>4.32</v>
      </c>
      <c r="S219" s="8">
        <f t="shared" si="132"/>
        <v>211.87499999999997</v>
      </c>
      <c r="T219" s="24">
        <f t="shared" si="127"/>
        <v>4.2374999999999998</v>
      </c>
      <c r="Z219" s="138">
        <v>44497</v>
      </c>
      <c r="AA219" s="152"/>
      <c r="AB219" s="152"/>
      <c r="AC219" s="153">
        <f t="shared" si="133"/>
        <v>0</v>
      </c>
      <c r="AD219" s="155">
        <v>4.32</v>
      </c>
      <c r="AE219" s="152">
        <f t="shared" si="130"/>
        <v>0</v>
      </c>
      <c r="AF219" s="154">
        <f t="shared" si="131"/>
        <v>0</v>
      </c>
      <c r="AL219" s="138">
        <v>44497</v>
      </c>
      <c r="AM219" s="5">
        <v>951.47</v>
      </c>
      <c r="AN219" s="5">
        <v>8.99</v>
      </c>
      <c r="AO219" s="111">
        <f t="shared" si="134"/>
        <v>960.46</v>
      </c>
      <c r="AP219" s="31">
        <v>4.32</v>
      </c>
      <c r="AQ219" s="8">
        <f t="shared" si="129"/>
        <v>222.3287037037037</v>
      </c>
      <c r="AR219" s="24">
        <f t="shared" si="128"/>
        <v>4.446574074074074</v>
      </c>
    </row>
    <row r="220" spans="1:44" x14ac:dyDescent="0.25">
      <c r="B220" s="25">
        <f>SUM(B199:B219)</f>
        <v>56866.98</v>
      </c>
      <c r="C220" s="43">
        <f>SUM(C199:C219)</f>
        <v>676.67</v>
      </c>
      <c r="D220" s="134">
        <f>SUM(D199:D219)</f>
        <v>57543.649999999994</v>
      </c>
      <c r="E220" s="137"/>
      <c r="F220" s="79">
        <f>SUM(F190:F219)</f>
        <v>18172.971000474736</v>
      </c>
      <c r="G220" s="37">
        <f>SUM(G190:G219)</f>
        <v>363.45942000949475</v>
      </c>
      <c r="N220" s="138">
        <v>44498</v>
      </c>
      <c r="O220" s="8">
        <v>1600.14</v>
      </c>
      <c r="P220" s="8">
        <v>63.06</v>
      </c>
      <c r="Q220" s="146">
        <f t="shared" si="124"/>
        <v>1663.2</v>
      </c>
      <c r="R220" s="31">
        <v>4.38</v>
      </c>
      <c r="S220" s="8">
        <f t="shared" si="132"/>
        <v>379.72602739726028</v>
      </c>
      <c r="T220" s="24">
        <f t="shared" si="127"/>
        <v>7.5945205479452058</v>
      </c>
      <c r="Z220" s="138">
        <v>44498</v>
      </c>
      <c r="AA220" s="152"/>
      <c r="AB220" s="152"/>
      <c r="AC220" s="153">
        <f t="shared" si="133"/>
        <v>0</v>
      </c>
      <c r="AD220" s="155">
        <v>4.38</v>
      </c>
      <c r="AE220" s="152">
        <f t="shared" si="130"/>
        <v>0</v>
      </c>
      <c r="AF220" s="154">
        <f t="shared" si="131"/>
        <v>0</v>
      </c>
      <c r="AL220" s="138">
        <v>44498</v>
      </c>
      <c r="AM220" s="5">
        <v>1305.57</v>
      </c>
      <c r="AN220" s="5"/>
      <c r="AO220" s="111">
        <f t="shared" si="134"/>
        <v>1305.57</v>
      </c>
      <c r="AP220" s="31">
        <v>4.38</v>
      </c>
      <c r="AQ220" s="8">
        <f t="shared" si="129"/>
        <v>298.07534246575341</v>
      </c>
      <c r="AR220" s="24">
        <f t="shared" si="128"/>
        <v>5.961506849315068</v>
      </c>
    </row>
    <row r="221" spans="1:44" x14ac:dyDescent="0.25">
      <c r="N221" s="138">
        <v>44499</v>
      </c>
      <c r="O221" s="8">
        <v>1979.21</v>
      </c>
      <c r="P221" s="8"/>
      <c r="Q221" s="146">
        <f t="shared" si="124"/>
        <v>1979.21</v>
      </c>
      <c r="R221" s="31">
        <v>4.38</v>
      </c>
      <c r="S221" s="8">
        <f t="shared" si="132"/>
        <v>451.8744292237443</v>
      </c>
      <c r="T221" s="24">
        <f t="shared" si="127"/>
        <v>9.037488584474886</v>
      </c>
      <c r="Z221" s="138">
        <v>44499</v>
      </c>
      <c r="AA221" s="152"/>
      <c r="AB221" s="152"/>
      <c r="AC221" s="153">
        <f t="shared" si="133"/>
        <v>0</v>
      </c>
      <c r="AD221" s="155">
        <v>4.38</v>
      </c>
      <c r="AE221" s="152">
        <f t="shared" si="130"/>
        <v>0</v>
      </c>
      <c r="AF221" s="154">
        <f t="shared" si="131"/>
        <v>0</v>
      </c>
      <c r="AL221" s="138">
        <v>44499</v>
      </c>
      <c r="AM221" s="5">
        <v>2328.09</v>
      </c>
      <c r="AN221" s="5">
        <v>128.72</v>
      </c>
      <c r="AO221" s="111">
        <f t="shared" si="134"/>
        <v>2456.81</v>
      </c>
      <c r="AP221" s="31">
        <v>4.38</v>
      </c>
      <c r="AQ221" s="8">
        <f t="shared" si="129"/>
        <v>560.91552511415523</v>
      </c>
      <c r="AR221" s="24">
        <f t="shared" si="128"/>
        <v>11.218310502283105</v>
      </c>
    </row>
    <row r="222" spans="1:44" x14ac:dyDescent="0.25">
      <c r="O222" s="25">
        <f>SUM(O201:O221)</f>
        <v>26538.519999999993</v>
      </c>
      <c r="P222" s="68"/>
      <c r="Q222" s="134">
        <f>SUM(Q201:Q221)</f>
        <v>26977.18</v>
      </c>
      <c r="R222" s="137"/>
      <c r="S222" s="79">
        <f>SUM(S192:S221)</f>
        <v>8865.6567741201015</v>
      </c>
      <c r="T222" s="37">
        <f>SUM(T192:T221)</f>
        <v>177.31313548240203</v>
      </c>
      <c r="AA222" s="25">
        <f>SUM(AA201:AA221)</f>
        <v>295.58</v>
      </c>
      <c r="AB222" s="68"/>
      <c r="AC222" s="134">
        <f>SUM(AC201:AC221)</f>
        <v>656.67000000000007</v>
      </c>
      <c r="AD222" s="137"/>
      <c r="AE222" s="79">
        <f>SUM(AE192:AE221)</f>
        <v>1833.6653727181251</v>
      </c>
      <c r="AF222" s="37">
        <f>SUM(AF192:AF221)</f>
        <v>36.673307454362494</v>
      </c>
      <c r="AM222" s="25">
        <f>SUM(AM192:AM221)</f>
        <v>26009.68</v>
      </c>
      <c r="AN222" s="43">
        <f>SUM(AN192:AN221)</f>
        <v>842.68000000000006</v>
      </c>
      <c r="AO222" s="134">
        <f>SUM(AO201:AO221)</f>
        <v>18349.79</v>
      </c>
      <c r="AP222" s="137"/>
      <c r="AQ222" s="79">
        <f>SUM(AQ192:AQ221)</f>
        <v>6336.7025936619293</v>
      </c>
      <c r="AR222" s="37">
        <f>SUM(AR192:AR221)</f>
        <v>126.73405187323864</v>
      </c>
    </row>
    <row r="224" spans="1:44" x14ac:dyDescent="0.25">
      <c r="A224" s="186" t="s">
        <v>5</v>
      </c>
      <c r="B224" s="186"/>
      <c r="C224" s="186"/>
    </row>
    <row r="226" spans="1:44" x14ac:dyDescent="0.25">
      <c r="A226" s="3" t="s">
        <v>0</v>
      </c>
      <c r="B226" s="7" t="s">
        <v>12</v>
      </c>
      <c r="C226" s="7" t="s">
        <v>11</v>
      </c>
      <c r="D226" s="7" t="s">
        <v>82</v>
      </c>
      <c r="E226" s="7" t="s">
        <v>4</v>
      </c>
      <c r="F226" s="3" t="s">
        <v>71</v>
      </c>
      <c r="G226" s="7" t="s">
        <v>67</v>
      </c>
      <c r="N226" s="186" t="s">
        <v>83</v>
      </c>
      <c r="O226" s="186"/>
      <c r="P226" s="186"/>
      <c r="Z226" s="186" t="s">
        <v>26</v>
      </c>
      <c r="AA226" s="186"/>
      <c r="AB226" s="186"/>
    </row>
    <row r="227" spans="1:44" x14ac:dyDescent="0.25">
      <c r="A227" s="138">
        <v>44501</v>
      </c>
      <c r="B227" s="5">
        <v>1325.24</v>
      </c>
      <c r="C227" s="20"/>
      <c r="D227" s="148">
        <f>B227+C227</f>
        <v>1325.24</v>
      </c>
      <c r="E227" s="10">
        <v>4.38</v>
      </c>
      <c r="F227" s="149">
        <f>D227/E227</f>
        <v>302.5662100456621</v>
      </c>
      <c r="G227" s="19">
        <f>F227*2%</f>
        <v>6.0513242009132426</v>
      </c>
      <c r="AL227" s="186" t="s">
        <v>10</v>
      </c>
      <c r="AM227" s="186"/>
      <c r="AN227" s="186"/>
    </row>
    <row r="228" spans="1:44" ht="30" x14ac:dyDescent="0.25">
      <c r="A228" s="138">
        <v>44502</v>
      </c>
      <c r="B228" s="21">
        <v>1564.7</v>
      </c>
      <c r="C228" s="21"/>
      <c r="D228" s="148">
        <f t="shared" ref="D228:D256" si="135">B228+C228</f>
        <v>1564.7</v>
      </c>
      <c r="E228" s="10">
        <v>4.38</v>
      </c>
      <c r="F228" s="149">
        <f>D228/E228</f>
        <v>357.23744292237444</v>
      </c>
      <c r="G228" s="19">
        <f t="shared" ref="G228:G235" si="136">F228*2%</f>
        <v>7.144748858447489</v>
      </c>
      <c r="N228" s="3" t="s">
        <v>0</v>
      </c>
      <c r="O228" s="7" t="s">
        <v>12</v>
      </c>
      <c r="P228" s="7" t="s">
        <v>11</v>
      </c>
      <c r="Q228" s="7" t="s">
        <v>82</v>
      </c>
      <c r="R228" s="7" t="s">
        <v>4</v>
      </c>
      <c r="S228" s="3" t="s">
        <v>71</v>
      </c>
      <c r="T228" s="7" t="s">
        <v>67</v>
      </c>
      <c r="Z228" s="3" t="s">
        <v>0</v>
      </c>
      <c r="AA228" s="7" t="s">
        <v>75</v>
      </c>
      <c r="AB228" s="7" t="s">
        <v>86</v>
      </c>
      <c r="AC228" s="7" t="s">
        <v>82</v>
      </c>
      <c r="AD228" s="7" t="s">
        <v>4</v>
      </c>
      <c r="AE228" s="3" t="s">
        <v>71</v>
      </c>
      <c r="AF228" s="7" t="s">
        <v>67</v>
      </c>
    </row>
    <row r="229" spans="1:44" ht="30" x14ac:dyDescent="0.25">
      <c r="A229" s="138">
        <v>44503</v>
      </c>
      <c r="B229" s="5">
        <v>2303.9499999999998</v>
      </c>
      <c r="C229" s="22"/>
      <c r="D229" s="148">
        <f t="shared" si="135"/>
        <v>2303.9499999999998</v>
      </c>
      <c r="E229" s="10">
        <v>4.41</v>
      </c>
      <c r="F229" s="149">
        <f t="shared" ref="F229:F255" si="137">D229/E229</f>
        <v>522.43764172335591</v>
      </c>
      <c r="G229" s="19">
        <f t="shared" si="136"/>
        <v>10.448752834467118</v>
      </c>
      <c r="N229" s="138">
        <v>44501</v>
      </c>
      <c r="O229" s="21">
        <v>1113.17</v>
      </c>
      <c r="P229" s="5"/>
      <c r="Q229" s="146">
        <f>O229+P229</f>
        <v>1113.17</v>
      </c>
      <c r="R229" s="10">
        <v>4.38</v>
      </c>
      <c r="S229" s="149">
        <f>Q229/R229</f>
        <v>254.14840182648405</v>
      </c>
      <c r="T229" s="19">
        <f>S229*2%</f>
        <v>5.0829680365296808</v>
      </c>
      <c r="Z229" s="138">
        <v>44501</v>
      </c>
      <c r="AA229" s="1">
        <v>189.32</v>
      </c>
      <c r="AB229" s="1">
        <v>394.77</v>
      </c>
      <c r="AC229" s="146">
        <f>AA229+AB229</f>
        <v>584.08999999999992</v>
      </c>
      <c r="AD229" s="10">
        <v>4.38</v>
      </c>
      <c r="AE229" s="149">
        <f>AC229/AD229</f>
        <v>133.35388127853881</v>
      </c>
      <c r="AF229" s="19">
        <f>AE229*2%</f>
        <v>2.667077625570776</v>
      </c>
      <c r="AL229" s="3" t="s">
        <v>0</v>
      </c>
      <c r="AM229" s="7" t="s">
        <v>87</v>
      </c>
      <c r="AN229" s="7" t="s">
        <v>11</v>
      </c>
      <c r="AO229" s="7" t="s">
        <v>82</v>
      </c>
      <c r="AP229" s="7" t="s">
        <v>4</v>
      </c>
      <c r="AQ229" s="3" t="s">
        <v>71</v>
      </c>
      <c r="AR229" s="7" t="s">
        <v>67</v>
      </c>
    </row>
    <row r="230" spans="1:44" x14ac:dyDescent="0.25">
      <c r="A230" s="138">
        <v>44504</v>
      </c>
      <c r="B230" s="5">
        <v>2819.85</v>
      </c>
      <c r="C230" s="22"/>
      <c r="D230" s="148">
        <f t="shared" si="135"/>
        <v>2819.85</v>
      </c>
      <c r="E230" s="10">
        <v>4.4400000000000004</v>
      </c>
      <c r="F230" s="149">
        <f t="shared" si="137"/>
        <v>635.10135135135124</v>
      </c>
      <c r="G230" s="19">
        <f t="shared" si="136"/>
        <v>12.702027027027025</v>
      </c>
      <c r="N230" s="138">
        <v>44502</v>
      </c>
      <c r="O230" s="21">
        <v>1420.48</v>
      </c>
      <c r="P230" s="5"/>
      <c r="Q230" s="146">
        <f t="shared" ref="Q230:Q258" si="138">O230+P230</f>
        <v>1420.48</v>
      </c>
      <c r="R230" s="10">
        <v>4.38</v>
      </c>
      <c r="S230" s="149">
        <f t="shared" ref="S230:S258" si="139">Q230/R230</f>
        <v>324.31050228310505</v>
      </c>
      <c r="T230" s="19">
        <f t="shared" ref="T230:T258" si="140">S230*2%</f>
        <v>6.4862100456621015</v>
      </c>
      <c r="Z230" s="138">
        <v>44502</v>
      </c>
      <c r="AA230" s="1">
        <v>94.97</v>
      </c>
      <c r="AB230" s="1">
        <v>256.14999999999998</v>
      </c>
      <c r="AC230" s="146">
        <f t="shared" ref="AC230:AC258" si="141">AA230+AB230</f>
        <v>351.12</v>
      </c>
      <c r="AD230" s="10">
        <v>4.38</v>
      </c>
      <c r="AE230" s="149">
        <f t="shared" ref="AE230:AE258" si="142">AC230/AD230</f>
        <v>80.164383561643845</v>
      </c>
      <c r="AF230" s="19">
        <f t="shared" ref="AF230:AF258" si="143">AE230*2%</f>
        <v>1.603287671232877</v>
      </c>
      <c r="AL230" s="138">
        <v>44501</v>
      </c>
      <c r="AM230" s="1">
        <v>639.92999999999995</v>
      </c>
      <c r="AN230" s="1"/>
      <c r="AO230" s="146">
        <f>AM230+AN230</f>
        <v>639.92999999999995</v>
      </c>
      <c r="AP230" s="10">
        <v>4.38</v>
      </c>
      <c r="AQ230" s="149">
        <f>AO230/AP230</f>
        <v>146.10273972602738</v>
      </c>
      <c r="AR230" s="19">
        <f>AQ230*2%</f>
        <v>2.9220547945205477</v>
      </c>
    </row>
    <row r="231" spans="1:44" x14ac:dyDescent="0.25">
      <c r="A231" s="138">
        <v>44505</v>
      </c>
      <c r="B231" s="21">
        <v>2773.01</v>
      </c>
      <c r="C231" s="22"/>
      <c r="D231" s="148">
        <f t="shared" si="135"/>
        <v>2773.01</v>
      </c>
      <c r="E231" s="10">
        <v>4.42</v>
      </c>
      <c r="F231" s="149">
        <f t="shared" si="137"/>
        <v>627.37782805429867</v>
      </c>
      <c r="G231" s="19">
        <f t="shared" si="136"/>
        <v>12.547556561085974</v>
      </c>
      <c r="N231" s="138">
        <v>44503</v>
      </c>
      <c r="O231" s="5">
        <v>961.17</v>
      </c>
      <c r="P231" s="5">
        <v>7.63</v>
      </c>
      <c r="Q231" s="146">
        <f t="shared" si="138"/>
        <v>968.8</v>
      </c>
      <c r="R231" s="10">
        <v>4.41</v>
      </c>
      <c r="S231" s="149">
        <f t="shared" si="139"/>
        <v>219.68253968253967</v>
      </c>
      <c r="T231" s="19">
        <f t="shared" si="140"/>
        <v>4.3936507936507931</v>
      </c>
      <c r="Z231" s="138">
        <v>44503</v>
      </c>
      <c r="AA231" s="1">
        <v>122.86</v>
      </c>
      <c r="AB231" s="1">
        <v>482.95</v>
      </c>
      <c r="AC231" s="146">
        <f t="shared" si="141"/>
        <v>605.80999999999995</v>
      </c>
      <c r="AD231" s="10">
        <v>4.41</v>
      </c>
      <c r="AE231" s="149">
        <f t="shared" si="142"/>
        <v>137.37188208616777</v>
      </c>
      <c r="AF231" s="19">
        <f t="shared" si="143"/>
        <v>2.7474376417233555</v>
      </c>
      <c r="AL231" s="138">
        <v>44502</v>
      </c>
      <c r="AM231" s="1">
        <v>1089.69</v>
      </c>
      <c r="AN231" s="1"/>
      <c r="AO231" s="146">
        <f t="shared" ref="AO231:AO259" si="144">AM231+AN231</f>
        <v>1089.69</v>
      </c>
      <c r="AP231" s="10">
        <v>4.38</v>
      </c>
      <c r="AQ231" s="149">
        <f t="shared" ref="AQ231:AQ259" si="145">AO231/AP231</f>
        <v>248.78767123287673</v>
      </c>
      <c r="AR231" s="19">
        <f t="shared" ref="AR231:AR259" si="146">AQ231*2%</f>
        <v>4.975753424657535</v>
      </c>
    </row>
    <row r="232" spans="1:44" x14ac:dyDescent="0.25">
      <c r="A232" s="138">
        <v>44506</v>
      </c>
      <c r="B232" s="21">
        <v>2999.2</v>
      </c>
      <c r="C232" s="20">
        <v>67.13</v>
      </c>
      <c r="D232" s="148">
        <f t="shared" si="135"/>
        <v>3066.33</v>
      </c>
      <c r="E232" s="10">
        <v>4.45</v>
      </c>
      <c r="F232" s="149">
        <f t="shared" si="137"/>
        <v>689.0629213483146</v>
      </c>
      <c r="G232" s="19">
        <f t="shared" si="136"/>
        <v>13.781258426966293</v>
      </c>
      <c r="N232" s="138">
        <v>44504</v>
      </c>
      <c r="O232" s="5">
        <v>970.84</v>
      </c>
      <c r="P232" s="5"/>
      <c r="Q232" s="146">
        <f t="shared" si="138"/>
        <v>970.84</v>
      </c>
      <c r="R232" s="10">
        <v>4.4400000000000004</v>
      </c>
      <c r="S232" s="149">
        <f t="shared" si="139"/>
        <v>218.65765765765764</v>
      </c>
      <c r="T232" s="19">
        <f t="shared" si="140"/>
        <v>4.3731531531531527</v>
      </c>
      <c r="Z232" s="138">
        <v>44504</v>
      </c>
      <c r="AA232" s="1">
        <v>388.37</v>
      </c>
      <c r="AB232" s="1">
        <v>307.44000000000005</v>
      </c>
      <c r="AC232" s="146">
        <f t="shared" si="141"/>
        <v>695.81000000000006</v>
      </c>
      <c r="AD232" s="10">
        <v>4.4400000000000004</v>
      </c>
      <c r="AE232" s="149">
        <f t="shared" si="142"/>
        <v>156.71396396396398</v>
      </c>
      <c r="AF232" s="19">
        <f t="shared" si="143"/>
        <v>3.1342792792792795</v>
      </c>
      <c r="AL232" s="138">
        <v>44503</v>
      </c>
      <c r="AM232" s="1">
        <v>1064.42</v>
      </c>
      <c r="AN232" s="1"/>
      <c r="AO232" s="146">
        <f t="shared" si="144"/>
        <v>1064.42</v>
      </c>
      <c r="AP232" s="10">
        <v>4.41</v>
      </c>
      <c r="AQ232" s="149">
        <f t="shared" si="145"/>
        <v>241.36507936507937</v>
      </c>
      <c r="AR232" s="19">
        <f t="shared" si="146"/>
        <v>4.8273015873015872</v>
      </c>
    </row>
    <row r="233" spans="1:44" x14ac:dyDescent="0.25">
      <c r="A233" s="138">
        <v>44507</v>
      </c>
      <c r="B233" s="21">
        <v>2466.14</v>
      </c>
      <c r="C233" s="20">
        <v>35.29</v>
      </c>
      <c r="D233" s="148">
        <f t="shared" si="135"/>
        <v>2501.4299999999998</v>
      </c>
      <c r="E233" s="10">
        <v>4.45</v>
      </c>
      <c r="F233" s="149">
        <f t="shared" si="137"/>
        <v>562.11910112359544</v>
      </c>
      <c r="G233" s="19">
        <f t="shared" si="136"/>
        <v>11.24238202247191</v>
      </c>
      <c r="N233" s="138">
        <v>44505</v>
      </c>
      <c r="O233" s="5">
        <v>858.88</v>
      </c>
      <c r="P233" s="5"/>
      <c r="Q233" s="146">
        <f t="shared" si="138"/>
        <v>858.88</v>
      </c>
      <c r="R233" s="10">
        <v>4.42</v>
      </c>
      <c r="S233" s="149">
        <f t="shared" si="139"/>
        <v>194.31674208144796</v>
      </c>
      <c r="T233" s="19">
        <f t="shared" si="140"/>
        <v>3.8863348416289591</v>
      </c>
      <c r="Z233" s="138">
        <v>44505</v>
      </c>
      <c r="AA233" s="8">
        <v>273.60000000000002</v>
      </c>
      <c r="AB233" s="1">
        <v>390.43</v>
      </c>
      <c r="AC233" s="146">
        <f t="shared" si="141"/>
        <v>664.03</v>
      </c>
      <c r="AD233" s="10">
        <v>4.42</v>
      </c>
      <c r="AE233" s="149">
        <f t="shared" si="142"/>
        <v>150.23303167420815</v>
      </c>
      <c r="AF233" s="19">
        <f t="shared" si="143"/>
        <v>3.0046606334841632</v>
      </c>
      <c r="AL233" s="138">
        <v>44504</v>
      </c>
      <c r="AM233" s="1">
        <v>5.33</v>
      </c>
      <c r="AN233" s="1"/>
      <c r="AO233" s="146">
        <f t="shared" si="144"/>
        <v>5.33</v>
      </c>
      <c r="AP233" s="10">
        <v>4.4400000000000004</v>
      </c>
      <c r="AQ233" s="149">
        <f t="shared" si="145"/>
        <v>1.2004504504504503</v>
      </c>
      <c r="AR233" s="19">
        <f t="shared" si="146"/>
        <v>2.4009009009009007E-2</v>
      </c>
    </row>
    <row r="234" spans="1:44" x14ac:dyDescent="0.25">
      <c r="A234" s="138">
        <v>44508</v>
      </c>
      <c r="B234" s="21">
        <v>1403.45</v>
      </c>
      <c r="C234" s="20">
        <v>71.59</v>
      </c>
      <c r="D234" s="148">
        <f t="shared" si="135"/>
        <v>1475.04</v>
      </c>
      <c r="E234" s="10">
        <v>4.45</v>
      </c>
      <c r="F234" s="149">
        <f t="shared" si="137"/>
        <v>331.46966292134829</v>
      </c>
      <c r="G234" s="19">
        <f t="shared" si="136"/>
        <v>6.6293932584269655</v>
      </c>
      <c r="N234" s="138">
        <v>44506</v>
      </c>
      <c r="O234" s="5">
        <v>2049.27</v>
      </c>
      <c r="P234" s="5"/>
      <c r="Q234" s="146">
        <f t="shared" si="138"/>
        <v>2049.27</v>
      </c>
      <c r="R234" s="10">
        <v>4.45</v>
      </c>
      <c r="S234" s="149">
        <f t="shared" si="139"/>
        <v>460.51011235955053</v>
      </c>
      <c r="T234" s="19">
        <f t="shared" si="140"/>
        <v>9.2102022471910114</v>
      </c>
      <c r="Z234" s="138">
        <v>44506</v>
      </c>
      <c r="AA234" s="1">
        <v>447.79</v>
      </c>
      <c r="AB234" s="8">
        <v>336.9</v>
      </c>
      <c r="AC234" s="146">
        <f t="shared" si="141"/>
        <v>784.69</v>
      </c>
      <c r="AD234" s="10">
        <v>4.45</v>
      </c>
      <c r="AE234" s="149">
        <f t="shared" si="142"/>
        <v>176.33483146067417</v>
      </c>
      <c r="AF234" s="19">
        <f t="shared" si="143"/>
        <v>3.5266966292134834</v>
      </c>
      <c r="AL234" s="138">
        <v>44505</v>
      </c>
      <c r="AM234" s="8">
        <v>1284.6300000000001</v>
      </c>
      <c r="AN234" s="8">
        <v>17.2</v>
      </c>
      <c r="AO234" s="146">
        <f t="shared" si="144"/>
        <v>1301.8300000000002</v>
      </c>
      <c r="AP234" s="10">
        <v>4.42</v>
      </c>
      <c r="AQ234" s="149">
        <f t="shared" si="145"/>
        <v>294.53167420814486</v>
      </c>
      <c r="AR234" s="19">
        <f t="shared" si="146"/>
        <v>5.8906334841628976</v>
      </c>
    </row>
    <row r="235" spans="1:44" x14ac:dyDescent="0.25">
      <c r="A235" s="138">
        <v>44509</v>
      </c>
      <c r="B235" s="5">
        <v>1787.98</v>
      </c>
      <c r="C235" s="20"/>
      <c r="D235" s="148">
        <f t="shared" si="135"/>
        <v>1787.98</v>
      </c>
      <c r="E235" s="10">
        <v>4.45</v>
      </c>
      <c r="F235" s="149">
        <f t="shared" si="137"/>
        <v>401.7932584269663</v>
      </c>
      <c r="G235" s="19">
        <f t="shared" si="136"/>
        <v>8.0358651685393259</v>
      </c>
      <c r="N235" s="138">
        <v>44507</v>
      </c>
      <c r="O235" s="5">
        <v>1356.38</v>
      </c>
      <c r="P235" s="5"/>
      <c r="Q235" s="146">
        <f t="shared" si="138"/>
        <v>1356.38</v>
      </c>
      <c r="R235" s="10">
        <v>4.45</v>
      </c>
      <c r="S235" s="149">
        <f t="shared" si="139"/>
        <v>304.80449438202248</v>
      </c>
      <c r="T235" s="19">
        <f t="shared" si="140"/>
        <v>6.0960898876404501</v>
      </c>
      <c r="Z235" s="138">
        <v>44507</v>
      </c>
      <c r="AA235" s="1">
        <v>123.13000000000001</v>
      </c>
      <c r="AB235" s="1">
        <v>295.31</v>
      </c>
      <c r="AC235" s="146">
        <f t="shared" si="141"/>
        <v>418.44</v>
      </c>
      <c r="AD235" s="10">
        <v>4.45</v>
      </c>
      <c r="AE235" s="149">
        <f t="shared" si="142"/>
        <v>94.031460674157302</v>
      </c>
      <c r="AF235" s="19">
        <f t="shared" si="143"/>
        <v>1.8806292134831462</v>
      </c>
      <c r="AL235" s="138">
        <v>44506</v>
      </c>
      <c r="AM235" s="8">
        <v>1162.97</v>
      </c>
      <c r="AN235" s="1"/>
      <c r="AO235" s="146">
        <f t="shared" si="144"/>
        <v>1162.97</v>
      </c>
      <c r="AP235" s="10">
        <v>4.45</v>
      </c>
      <c r="AQ235" s="149">
        <f t="shared" si="145"/>
        <v>261.34157303370785</v>
      </c>
      <c r="AR235" s="19">
        <f t="shared" si="146"/>
        <v>5.2268314606741573</v>
      </c>
    </row>
    <row r="236" spans="1:44" x14ac:dyDescent="0.25">
      <c r="A236" s="138">
        <v>44510</v>
      </c>
      <c r="B236" s="21">
        <v>2495.79</v>
      </c>
      <c r="C236" s="20"/>
      <c r="D236" s="148">
        <f t="shared" si="135"/>
        <v>2495.79</v>
      </c>
      <c r="E236" s="10">
        <v>4.45</v>
      </c>
      <c r="F236" s="149">
        <f t="shared" si="137"/>
        <v>560.85168539325844</v>
      </c>
      <c r="G236" s="24">
        <f>F236*2%</f>
        <v>11.217033707865168</v>
      </c>
      <c r="N236" s="138">
        <v>44508</v>
      </c>
      <c r="O236" s="5">
        <v>1050.51</v>
      </c>
      <c r="P236" s="5"/>
      <c r="Q236" s="146">
        <f t="shared" si="138"/>
        <v>1050.51</v>
      </c>
      <c r="R236" s="10">
        <v>4.45</v>
      </c>
      <c r="S236" s="149">
        <f t="shared" si="139"/>
        <v>236.06966292134831</v>
      </c>
      <c r="T236" s="19">
        <f t="shared" si="140"/>
        <v>4.721393258426966</v>
      </c>
      <c r="Z236" s="138">
        <v>44508</v>
      </c>
      <c r="AA236" s="8">
        <v>74.23</v>
      </c>
      <c r="AB236" s="1">
        <v>450.58000000000004</v>
      </c>
      <c r="AC236" s="146">
        <f t="shared" si="141"/>
        <v>524.81000000000006</v>
      </c>
      <c r="AD236" s="10">
        <v>4.45</v>
      </c>
      <c r="AE236" s="149">
        <f t="shared" si="142"/>
        <v>117.93483146067416</v>
      </c>
      <c r="AF236" s="19">
        <f t="shared" si="143"/>
        <v>2.3586966292134832</v>
      </c>
      <c r="AL236" s="138">
        <v>44507</v>
      </c>
      <c r="AM236" s="8">
        <v>1146.23</v>
      </c>
      <c r="AN236" s="1">
        <v>184.07</v>
      </c>
      <c r="AO236" s="146">
        <f t="shared" si="144"/>
        <v>1330.3</v>
      </c>
      <c r="AP236" s="10">
        <v>4.45</v>
      </c>
      <c r="AQ236" s="149">
        <f t="shared" si="145"/>
        <v>298.9438202247191</v>
      </c>
      <c r="AR236" s="19">
        <f t="shared" si="146"/>
        <v>5.9788764044943825</v>
      </c>
    </row>
    <row r="237" spans="1:44" x14ac:dyDescent="0.25">
      <c r="A237" s="138">
        <v>44511</v>
      </c>
      <c r="B237" s="21">
        <v>2218.66</v>
      </c>
      <c r="C237" s="21"/>
      <c r="D237" s="148">
        <f t="shared" si="135"/>
        <v>2218.66</v>
      </c>
      <c r="E237" s="1">
        <v>4.4800000000000004</v>
      </c>
      <c r="F237" s="149">
        <f t="shared" si="137"/>
        <v>495.23660714285705</v>
      </c>
      <c r="G237" s="24">
        <f t="shared" ref="G237:G256" si="147">F237*2%</f>
        <v>9.9047321428571404</v>
      </c>
      <c r="N237" s="138">
        <v>44509</v>
      </c>
      <c r="O237" s="5">
        <v>1198.79</v>
      </c>
      <c r="P237" s="5"/>
      <c r="Q237" s="146">
        <f t="shared" si="138"/>
        <v>1198.79</v>
      </c>
      <c r="R237" s="10">
        <v>4.45</v>
      </c>
      <c r="S237" s="149">
        <f t="shared" si="139"/>
        <v>269.39101123595503</v>
      </c>
      <c r="T237" s="19">
        <f t="shared" si="140"/>
        <v>5.3878202247191007</v>
      </c>
      <c r="Z237" s="138">
        <v>44509</v>
      </c>
      <c r="AA237" s="8">
        <v>241.98399999999998</v>
      </c>
      <c r="AB237" s="1">
        <v>553.86</v>
      </c>
      <c r="AC237" s="146">
        <f t="shared" si="141"/>
        <v>795.84400000000005</v>
      </c>
      <c r="AD237" s="10">
        <v>4.45</v>
      </c>
      <c r="AE237" s="149">
        <f t="shared" si="142"/>
        <v>178.84134831460673</v>
      </c>
      <c r="AF237" s="19">
        <f t="shared" si="143"/>
        <v>3.5768269662921348</v>
      </c>
      <c r="AL237" s="138">
        <v>44508</v>
      </c>
      <c r="AM237" s="1">
        <v>615.02</v>
      </c>
      <c r="AN237" s="1"/>
      <c r="AO237" s="146">
        <f t="shared" si="144"/>
        <v>615.02</v>
      </c>
      <c r="AP237" s="10">
        <v>4.45</v>
      </c>
      <c r="AQ237" s="149">
        <f t="shared" si="145"/>
        <v>138.2067415730337</v>
      </c>
      <c r="AR237" s="19">
        <f t="shared" si="146"/>
        <v>2.764134831460674</v>
      </c>
    </row>
    <row r="238" spans="1:44" x14ac:dyDescent="0.25">
      <c r="A238" s="138">
        <v>44512</v>
      </c>
      <c r="B238" s="21">
        <v>2563.0300000000002</v>
      </c>
      <c r="C238" s="21"/>
      <c r="D238" s="148">
        <f t="shared" si="135"/>
        <v>2563.0300000000002</v>
      </c>
      <c r="E238" s="1">
        <v>4.4800000000000004</v>
      </c>
      <c r="F238" s="149">
        <f t="shared" si="137"/>
        <v>572.10491071428567</v>
      </c>
      <c r="G238" s="24">
        <f t="shared" si="147"/>
        <v>11.442098214285714</v>
      </c>
      <c r="N238" s="138">
        <v>44510</v>
      </c>
      <c r="O238" s="21">
        <v>1166.19</v>
      </c>
      <c r="P238" s="5"/>
      <c r="Q238" s="146">
        <f t="shared" si="138"/>
        <v>1166.19</v>
      </c>
      <c r="R238" s="10">
        <v>4.45</v>
      </c>
      <c r="S238" s="149">
        <f t="shared" si="139"/>
        <v>262.06516853932584</v>
      </c>
      <c r="T238" s="19">
        <f t="shared" si="140"/>
        <v>5.2413033707865173</v>
      </c>
      <c r="Z238" s="138">
        <v>44510</v>
      </c>
      <c r="AA238" s="1">
        <v>145.01</v>
      </c>
      <c r="AB238" s="1">
        <v>344.94</v>
      </c>
      <c r="AC238" s="146">
        <f t="shared" si="141"/>
        <v>489.95</v>
      </c>
      <c r="AD238" s="10">
        <v>4.45</v>
      </c>
      <c r="AE238" s="149">
        <f t="shared" si="142"/>
        <v>110.10112359550561</v>
      </c>
      <c r="AF238" s="19">
        <f t="shared" si="143"/>
        <v>2.2020224719101122</v>
      </c>
      <c r="AL238" s="138">
        <v>44509</v>
      </c>
      <c r="AM238" s="1">
        <v>751.43</v>
      </c>
      <c r="AN238" s="1"/>
      <c r="AO238" s="146">
        <f t="shared" si="144"/>
        <v>751.43</v>
      </c>
      <c r="AP238" s="10">
        <v>4.45</v>
      </c>
      <c r="AQ238" s="149">
        <f t="shared" si="145"/>
        <v>168.86067415730335</v>
      </c>
      <c r="AR238" s="19">
        <f t="shared" si="146"/>
        <v>3.377213483146067</v>
      </c>
    </row>
    <row r="239" spans="1:44" x14ac:dyDescent="0.25">
      <c r="A239" s="138">
        <v>44513</v>
      </c>
      <c r="B239" s="21">
        <v>3492.98</v>
      </c>
      <c r="C239" s="20"/>
      <c r="D239" s="148">
        <f t="shared" si="135"/>
        <v>3492.98</v>
      </c>
      <c r="E239" s="1">
        <v>4.4800000000000004</v>
      </c>
      <c r="F239" s="149">
        <f t="shared" si="137"/>
        <v>779.68303571428567</v>
      </c>
      <c r="G239" s="24">
        <f t="shared" si="147"/>
        <v>15.593660714285713</v>
      </c>
      <c r="N239" s="138">
        <v>44511</v>
      </c>
      <c r="O239" s="21">
        <v>964.29</v>
      </c>
      <c r="P239" s="21"/>
      <c r="Q239" s="146">
        <f t="shared" si="138"/>
        <v>964.29</v>
      </c>
      <c r="R239" s="1">
        <v>4.4800000000000004</v>
      </c>
      <c r="S239" s="149">
        <f t="shared" si="139"/>
        <v>215.24330357142856</v>
      </c>
      <c r="T239" s="19">
        <f t="shared" si="140"/>
        <v>4.3048660714285711</v>
      </c>
      <c r="Z239" s="138">
        <v>44511</v>
      </c>
      <c r="AA239" s="1">
        <v>249.51</v>
      </c>
      <c r="AB239" s="1">
        <v>580.29</v>
      </c>
      <c r="AC239" s="146">
        <f t="shared" si="141"/>
        <v>829.8</v>
      </c>
      <c r="AD239" s="1">
        <v>4.4800000000000004</v>
      </c>
      <c r="AE239" s="149">
        <f t="shared" si="142"/>
        <v>185.22321428571425</v>
      </c>
      <c r="AF239" s="19">
        <f t="shared" si="143"/>
        <v>3.7044642857142849</v>
      </c>
      <c r="AL239" s="138">
        <v>44510</v>
      </c>
      <c r="AM239" s="1">
        <v>0.21</v>
      </c>
      <c r="AN239" s="1"/>
      <c r="AO239" s="146">
        <f t="shared" si="144"/>
        <v>0.21</v>
      </c>
      <c r="AP239" s="10">
        <v>4.45</v>
      </c>
      <c r="AQ239" s="149">
        <f t="shared" si="145"/>
        <v>4.7191011235955052E-2</v>
      </c>
      <c r="AR239" s="19">
        <f t="shared" si="146"/>
        <v>9.4382022471910102E-4</v>
      </c>
    </row>
    <row r="240" spans="1:44" x14ac:dyDescent="0.25">
      <c r="A240" s="138">
        <v>44514</v>
      </c>
      <c r="B240" s="21">
        <v>3015.75</v>
      </c>
      <c r="C240" s="20"/>
      <c r="D240" s="148">
        <f t="shared" si="135"/>
        <v>3015.75</v>
      </c>
      <c r="E240" s="1">
        <v>4.4800000000000004</v>
      </c>
      <c r="F240" s="149">
        <f t="shared" si="137"/>
        <v>673.15848214285711</v>
      </c>
      <c r="G240" s="24">
        <f t="shared" si="147"/>
        <v>13.463169642857142</v>
      </c>
      <c r="N240" s="138">
        <v>44512</v>
      </c>
      <c r="O240" s="21">
        <v>1703.48</v>
      </c>
      <c r="P240" s="5">
        <v>6.28</v>
      </c>
      <c r="Q240" s="146">
        <f t="shared" si="138"/>
        <v>1709.76</v>
      </c>
      <c r="R240" s="1">
        <v>4.4800000000000004</v>
      </c>
      <c r="S240" s="149">
        <f t="shared" si="139"/>
        <v>381.64285714285711</v>
      </c>
      <c r="T240" s="19">
        <f t="shared" si="140"/>
        <v>7.6328571428571426</v>
      </c>
      <c r="Z240" s="138">
        <v>44512</v>
      </c>
      <c r="AA240" s="1">
        <v>334.48</v>
      </c>
      <c r="AB240" s="1">
        <v>502.48</v>
      </c>
      <c r="AC240" s="146">
        <f t="shared" si="141"/>
        <v>836.96</v>
      </c>
      <c r="AD240" s="1">
        <v>4.4800000000000004</v>
      </c>
      <c r="AE240" s="149">
        <f t="shared" si="142"/>
        <v>186.82142857142856</v>
      </c>
      <c r="AF240" s="19">
        <f t="shared" si="143"/>
        <v>3.7364285714285712</v>
      </c>
      <c r="AL240" s="138">
        <v>44511</v>
      </c>
      <c r="AM240" s="1">
        <v>2.68</v>
      </c>
      <c r="AN240" s="1"/>
      <c r="AO240" s="146">
        <f t="shared" si="144"/>
        <v>2.68</v>
      </c>
      <c r="AP240" s="1">
        <v>4.4800000000000004</v>
      </c>
      <c r="AQ240" s="149">
        <f t="shared" si="145"/>
        <v>0.5982142857142857</v>
      </c>
      <c r="AR240" s="19">
        <f t="shared" si="146"/>
        <v>1.1964285714285714E-2</v>
      </c>
    </row>
    <row r="241" spans="1:44" x14ac:dyDescent="0.25">
      <c r="A241" s="138">
        <v>44515</v>
      </c>
      <c r="B241" s="21">
        <v>2849.88</v>
      </c>
      <c r="C241" s="21"/>
      <c r="D241" s="148">
        <f t="shared" si="135"/>
        <v>2849.88</v>
      </c>
      <c r="E241" s="1">
        <v>4.4800000000000004</v>
      </c>
      <c r="F241" s="149">
        <f t="shared" si="137"/>
        <v>636.13392857142856</v>
      </c>
      <c r="G241" s="24">
        <f t="shared" si="147"/>
        <v>12.722678571428572</v>
      </c>
      <c r="N241" s="138">
        <v>44513</v>
      </c>
      <c r="O241" s="28">
        <v>1011.47</v>
      </c>
      <c r="P241" s="5"/>
      <c r="Q241" s="146">
        <f t="shared" si="138"/>
        <v>1011.47</v>
      </c>
      <c r="R241" s="1">
        <v>4.4800000000000004</v>
      </c>
      <c r="S241" s="149">
        <f t="shared" si="139"/>
        <v>225.77455357142856</v>
      </c>
      <c r="T241" s="19">
        <f t="shared" si="140"/>
        <v>4.5154910714285714</v>
      </c>
      <c r="Z241" s="138">
        <v>44513</v>
      </c>
      <c r="AA241" s="1">
        <v>429.96</v>
      </c>
      <c r="AB241" s="8">
        <v>929.38999999999987</v>
      </c>
      <c r="AC241" s="146">
        <f t="shared" si="141"/>
        <v>1359.35</v>
      </c>
      <c r="AD241" s="1">
        <v>4.4800000000000004</v>
      </c>
      <c r="AE241" s="149">
        <f t="shared" si="142"/>
        <v>303.42633928571422</v>
      </c>
      <c r="AF241" s="19">
        <f t="shared" si="143"/>
        <v>6.0685267857142842</v>
      </c>
      <c r="AL241" s="138">
        <v>44512</v>
      </c>
      <c r="AM241" s="8">
        <v>1445.56</v>
      </c>
      <c r="AN241" s="1"/>
      <c r="AO241" s="146">
        <f t="shared" si="144"/>
        <v>1445.56</v>
      </c>
      <c r="AP241" s="1">
        <v>4.4800000000000004</v>
      </c>
      <c r="AQ241" s="149">
        <f t="shared" si="145"/>
        <v>322.66964285714283</v>
      </c>
      <c r="AR241" s="19">
        <f t="shared" si="146"/>
        <v>6.4533928571428572</v>
      </c>
    </row>
    <row r="242" spans="1:44" x14ac:dyDescent="0.25">
      <c r="A242" s="138">
        <v>44516</v>
      </c>
      <c r="B242" s="21">
        <v>1445.88</v>
      </c>
      <c r="C242" s="23">
        <v>10.5</v>
      </c>
      <c r="D242" s="148">
        <f t="shared" si="135"/>
        <v>1456.38</v>
      </c>
      <c r="E242" s="1">
        <v>4.49</v>
      </c>
      <c r="F242" s="149">
        <f t="shared" si="137"/>
        <v>324.36080178173722</v>
      </c>
      <c r="G242" s="24">
        <f t="shared" si="147"/>
        <v>6.487216035634745</v>
      </c>
      <c r="N242" s="138">
        <v>44514</v>
      </c>
      <c r="O242" s="21">
        <v>2232.13</v>
      </c>
      <c r="P242" s="5"/>
      <c r="Q242" s="146">
        <f t="shared" si="138"/>
        <v>2232.13</v>
      </c>
      <c r="R242" s="1">
        <v>4.4800000000000004</v>
      </c>
      <c r="S242" s="149">
        <f t="shared" si="139"/>
        <v>498.24330357142856</v>
      </c>
      <c r="T242" s="19">
        <f t="shared" si="140"/>
        <v>9.9648660714285722</v>
      </c>
      <c r="Z242" s="138">
        <v>44514</v>
      </c>
      <c r="AA242" s="1">
        <v>196.37</v>
      </c>
      <c r="AB242" s="1">
        <v>626.38</v>
      </c>
      <c r="AC242" s="146">
        <f t="shared" si="141"/>
        <v>822.75</v>
      </c>
      <c r="AD242" s="1">
        <v>4.4800000000000004</v>
      </c>
      <c r="AE242" s="149">
        <f t="shared" si="142"/>
        <v>183.64955357142856</v>
      </c>
      <c r="AF242" s="19">
        <f t="shared" si="143"/>
        <v>3.6729910714285712</v>
      </c>
      <c r="AL242" s="138">
        <v>44513</v>
      </c>
      <c r="AM242" s="8">
        <v>2055.89</v>
      </c>
      <c r="AN242" s="1">
        <v>67.09</v>
      </c>
      <c r="AO242" s="146">
        <f t="shared" si="144"/>
        <v>2122.98</v>
      </c>
      <c r="AP242" s="1">
        <v>4.4800000000000004</v>
      </c>
      <c r="AQ242" s="149">
        <f t="shared" si="145"/>
        <v>473.87946428571422</v>
      </c>
      <c r="AR242" s="19">
        <f t="shared" si="146"/>
        <v>9.4775892857142843</v>
      </c>
    </row>
    <row r="243" spans="1:44" x14ac:dyDescent="0.25">
      <c r="A243" s="138">
        <v>44517</v>
      </c>
      <c r="B243" s="21">
        <v>3935.59</v>
      </c>
      <c r="C243" s="21">
        <v>1.76</v>
      </c>
      <c r="D243" s="148">
        <f t="shared" si="135"/>
        <v>3937.3500000000004</v>
      </c>
      <c r="E243" s="1">
        <v>4.5199999999999996</v>
      </c>
      <c r="F243" s="149">
        <f t="shared" si="137"/>
        <v>871.09513274336302</v>
      </c>
      <c r="G243" s="24">
        <f t="shared" si="147"/>
        <v>17.42190265486726</v>
      </c>
      <c r="N243" s="138">
        <v>44515</v>
      </c>
      <c r="O243" s="21">
        <v>1737.87</v>
      </c>
      <c r="P243" s="5"/>
      <c r="Q243" s="146">
        <f t="shared" si="138"/>
        <v>1737.87</v>
      </c>
      <c r="R243" s="1">
        <v>4.4800000000000004</v>
      </c>
      <c r="S243" s="149">
        <f t="shared" si="139"/>
        <v>387.91741071428567</v>
      </c>
      <c r="T243" s="19">
        <f t="shared" si="140"/>
        <v>7.7583482142857134</v>
      </c>
      <c r="Z243" s="138">
        <v>44515</v>
      </c>
      <c r="AA243" s="1">
        <v>229.13</v>
      </c>
      <c r="AB243" s="8">
        <v>252.12</v>
      </c>
      <c r="AC243" s="146">
        <f t="shared" si="141"/>
        <v>481.25</v>
      </c>
      <c r="AD243" s="1">
        <v>4.4800000000000004</v>
      </c>
      <c r="AE243" s="149">
        <f t="shared" si="142"/>
        <v>107.42187499999999</v>
      </c>
      <c r="AF243" s="19">
        <f t="shared" si="143"/>
        <v>2.1484374999999996</v>
      </c>
      <c r="AL243" s="138">
        <v>44514</v>
      </c>
      <c r="AM243" s="8">
        <v>1267.28</v>
      </c>
      <c r="AN243" s="8">
        <v>50.27</v>
      </c>
      <c r="AO243" s="146">
        <f t="shared" si="144"/>
        <v>1317.55</v>
      </c>
      <c r="AP243" s="1">
        <v>4.4800000000000004</v>
      </c>
      <c r="AQ243" s="149">
        <f t="shared" si="145"/>
        <v>294.09598214285711</v>
      </c>
      <c r="AR243" s="19">
        <f t="shared" si="146"/>
        <v>5.8819196428571425</v>
      </c>
    </row>
    <row r="244" spans="1:44" x14ac:dyDescent="0.25">
      <c r="A244" s="138">
        <v>44518</v>
      </c>
      <c r="B244" s="21">
        <v>3313.76</v>
      </c>
      <c r="C244" s="21"/>
      <c r="D244" s="148">
        <f t="shared" si="135"/>
        <v>3313.76</v>
      </c>
      <c r="E244" s="1">
        <v>4.5199999999999996</v>
      </c>
      <c r="F244" s="149">
        <f t="shared" si="137"/>
        <v>733.132743362832</v>
      </c>
      <c r="G244" s="24">
        <f t="shared" si="147"/>
        <v>14.66265486725664</v>
      </c>
      <c r="N244" s="138">
        <v>44516</v>
      </c>
      <c r="O244" s="21">
        <v>965.6</v>
      </c>
      <c r="P244" s="5"/>
      <c r="Q244" s="146">
        <f t="shared" si="138"/>
        <v>965.6</v>
      </c>
      <c r="R244" s="1">
        <v>4.49</v>
      </c>
      <c r="S244" s="149">
        <f t="shared" si="139"/>
        <v>215.05567928730511</v>
      </c>
      <c r="T244" s="19">
        <f t="shared" si="140"/>
        <v>4.3011135857461023</v>
      </c>
      <c r="Z244" s="138">
        <v>44516</v>
      </c>
      <c r="AA244" s="1">
        <v>117.86</v>
      </c>
      <c r="AB244" s="1">
        <v>444.79</v>
      </c>
      <c r="AC244" s="146">
        <f t="shared" si="141"/>
        <v>562.65</v>
      </c>
      <c r="AD244" s="1">
        <v>4.49</v>
      </c>
      <c r="AE244" s="149">
        <f t="shared" si="142"/>
        <v>125.31180400890868</v>
      </c>
      <c r="AF244" s="19">
        <f t="shared" si="143"/>
        <v>2.5062360801781738</v>
      </c>
      <c r="AL244" s="138">
        <v>44515</v>
      </c>
      <c r="AM244" s="1">
        <v>74.150000000000006</v>
      </c>
      <c r="AN244" s="1"/>
      <c r="AO244" s="146">
        <f t="shared" si="144"/>
        <v>74.150000000000006</v>
      </c>
      <c r="AP244" s="1">
        <v>4.4800000000000004</v>
      </c>
      <c r="AQ244" s="149">
        <f t="shared" si="145"/>
        <v>16.551339285714285</v>
      </c>
      <c r="AR244" s="19">
        <f t="shared" si="146"/>
        <v>0.33102678571428568</v>
      </c>
    </row>
    <row r="245" spans="1:44" x14ac:dyDescent="0.25">
      <c r="A245" s="138">
        <v>44519</v>
      </c>
      <c r="B245" s="21">
        <v>3035.55</v>
      </c>
      <c r="C245" s="21">
        <v>5.14</v>
      </c>
      <c r="D245" s="148">
        <f t="shared" si="135"/>
        <v>3040.69</v>
      </c>
      <c r="E245" s="1">
        <v>4.59</v>
      </c>
      <c r="F245" s="149">
        <f t="shared" si="137"/>
        <v>662.45969498910677</v>
      </c>
      <c r="G245" s="24">
        <f t="shared" si="147"/>
        <v>13.249193899782135</v>
      </c>
      <c r="N245" s="138">
        <v>44517</v>
      </c>
      <c r="O245" s="21">
        <v>1815.96</v>
      </c>
      <c r="P245" s="5"/>
      <c r="Q245" s="146">
        <f t="shared" si="138"/>
        <v>1815.96</v>
      </c>
      <c r="R245" s="1">
        <v>4.5199999999999996</v>
      </c>
      <c r="S245" s="149">
        <f t="shared" si="139"/>
        <v>401.76106194690271</v>
      </c>
      <c r="T245" s="19">
        <f t="shared" si="140"/>
        <v>8.0352212389380551</v>
      </c>
      <c r="Z245" s="138">
        <v>44517</v>
      </c>
      <c r="AA245" s="1">
        <v>206.96</v>
      </c>
      <c r="AB245" s="8">
        <v>465.75</v>
      </c>
      <c r="AC245" s="146">
        <f t="shared" si="141"/>
        <v>672.71</v>
      </c>
      <c r="AD245" s="1">
        <v>4.5199999999999996</v>
      </c>
      <c r="AE245" s="149">
        <f t="shared" si="142"/>
        <v>148.82964601769913</v>
      </c>
      <c r="AF245" s="19">
        <f t="shared" si="143"/>
        <v>2.9765929203539829</v>
      </c>
      <c r="AL245" s="138">
        <v>44516</v>
      </c>
      <c r="AM245" s="8">
        <v>1582.06</v>
      </c>
      <c r="AN245" s="1">
        <v>66.319999999999993</v>
      </c>
      <c r="AO245" s="146">
        <f t="shared" si="144"/>
        <v>1648.3799999999999</v>
      </c>
      <c r="AP245" s="1">
        <v>4.49</v>
      </c>
      <c r="AQ245" s="149">
        <f t="shared" si="145"/>
        <v>367.12249443207122</v>
      </c>
      <c r="AR245" s="19">
        <f t="shared" si="146"/>
        <v>7.3424498886414247</v>
      </c>
    </row>
    <row r="246" spans="1:44" x14ac:dyDescent="0.25">
      <c r="A246" s="138">
        <v>44520</v>
      </c>
      <c r="B246" s="21">
        <v>5386.43</v>
      </c>
      <c r="C246" s="21">
        <v>15.8</v>
      </c>
      <c r="D246" s="148">
        <f t="shared" si="135"/>
        <v>5402.2300000000005</v>
      </c>
      <c r="E246" s="1">
        <v>4.54</v>
      </c>
      <c r="F246" s="149">
        <f t="shared" si="137"/>
        <v>1189.9185022026434</v>
      </c>
      <c r="G246" s="24">
        <f t="shared" si="147"/>
        <v>23.798370044052866</v>
      </c>
      <c r="N246" s="138">
        <v>44518</v>
      </c>
      <c r="O246" s="21">
        <v>1086.0999999999999</v>
      </c>
      <c r="P246" s="21"/>
      <c r="Q246" s="146">
        <f t="shared" si="138"/>
        <v>1086.0999999999999</v>
      </c>
      <c r="R246" s="1">
        <v>4.5199999999999996</v>
      </c>
      <c r="S246" s="149">
        <f t="shared" si="139"/>
        <v>240.28761061946904</v>
      </c>
      <c r="T246" s="19">
        <f t="shared" si="140"/>
        <v>4.8057522123893808</v>
      </c>
      <c r="Z246" s="138">
        <v>44518</v>
      </c>
      <c r="AA246" s="1">
        <v>414.13</v>
      </c>
      <c r="AB246" s="1">
        <v>402.01</v>
      </c>
      <c r="AC246" s="146">
        <f t="shared" si="141"/>
        <v>816.14</v>
      </c>
      <c r="AD246" s="1">
        <v>4.5199999999999996</v>
      </c>
      <c r="AE246" s="149">
        <f t="shared" si="142"/>
        <v>180.56194690265488</v>
      </c>
      <c r="AF246" s="19">
        <f t="shared" si="143"/>
        <v>3.6112389380530976</v>
      </c>
      <c r="AL246" s="138">
        <v>44517</v>
      </c>
      <c r="AM246" s="1">
        <v>0</v>
      </c>
      <c r="AN246" s="1">
        <v>0</v>
      </c>
      <c r="AO246" s="146">
        <f t="shared" si="144"/>
        <v>0</v>
      </c>
      <c r="AP246" s="1">
        <v>4.5199999999999996</v>
      </c>
      <c r="AQ246" s="149">
        <f t="shared" si="145"/>
        <v>0</v>
      </c>
      <c r="AR246" s="19">
        <f t="shared" si="146"/>
        <v>0</v>
      </c>
    </row>
    <row r="247" spans="1:44" x14ac:dyDescent="0.25">
      <c r="A247" s="138">
        <v>44521</v>
      </c>
      <c r="B247" s="21">
        <v>6950.23</v>
      </c>
      <c r="C247" s="21">
        <v>24.43</v>
      </c>
      <c r="D247" s="148">
        <f t="shared" si="135"/>
        <v>6974.66</v>
      </c>
      <c r="E247" s="1">
        <v>4.54</v>
      </c>
      <c r="F247" s="149">
        <f t="shared" si="137"/>
        <v>1536.2687224669603</v>
      </c>
      <c r="G247" s="24">
        <f t="shared" si="147"/>
        <v>30.725374449339206</v>
      </c>
      <c r="N247" s="138">
        <v>44519</v>
      </c>
      <c r="O247" s="21">
        <v>1559.27</v>
      </c>
      <c r="P247" s="5"/>
      <c r="Q247" s="146">
        <f t="shared" si="138"/>
        <v>1559.27</v>
      </c>
      <c r="R247" s="1">
        <v>4.59</v>
      </c>
      <c r="S247" s="149">
        <f t="shared" si="139"/>
        <v>339.71023965141615</v>
      </c>
      <c r="T247" s="19">
        <f t="shared" si="140"/>
        <v>6.7942047930283227</v>
      </c>
      <c r="Z247" s="138">
        <v>44519</v>
      </c>
      <c r="AA247" s="1">
        <v>244.21</v>
      </c>
      <c r="AB247" s="8">
        <v>169.82</v>
      </c>
      <c r="AC247" s="146">
        <f t="shared" si="141"/>
        <v>414.03</v>
      </c>
      <c r="AD247" s="1">
        <v>4.59</v>
      </c>
      <c r="AE247" s="149">
        <f t="shared" si="142"/>
        <v>90.202614379084963</v>
      </c>
      <c r="AF247" s="19">
        <f t="shared" si="143"/>
        <v>1.8040522875816993</v>
      </c>
      <c r="AL247" s="138">
        <v>44518</v>
      </c>
      <c r="AM247" s="1">
        <v>0</v>
      </c>
      <c r="AN247" s="1">
        <v>0</v>
      </c>
      <c r="AO247" s="146">
        <f t="shared" si="144"/>
        <v>0</v>
      </c>
      <c r="AP247" s="1">
        <v>4.5199999999999996</v>
      </c>
      <c r="AQ247" s="149">
        <f t="shared" si="145"/>
        <v>0</v>
      </c>
      <c r="AR247" s="19">
        <f t="shared" si="146"/>
        <v>0</v>
      </c>
    </row>
    <row r="248" spans="1:44" x14ac:dyDescent="0.25">
      <c r="A248" s="138">
        <v>44522</v>
      </c>
      <c r="B248" s="21">
        <v>1410.89</v>
      </c>
      <c r="C248" s="20"/>
      <c r="D248" s="148">
        <f t="shared" si="135"/>
        <v>1410.89</v>
      </c>
      <c r="E248" s="1">
        <v>4.54</v>
      </c>
      <c r="F248" s="149">
        <f t="shared" si="137"/>
        <v>310.76872246696036</v>
      </c>
      <c r="G248" s="24">
        <f t="shared" si="147"/>
        <v>6.2153744493392074</v>
      </c>
      <c r="N248" s="138">
        <v>44520</v>
      </c>
      <c r="O248" s="21">
        <v>2346</v>
      </c>
      <c r="P248" s="21"/>
      <c r="Q248" s="146">
        <f t="shared" si="138"/>
        <v>2346</v>
      </c>
      <c r="R248" s="1">
        <v>4.54</v>
      </c>
      <c r="S248" s="149">
        <f t="shared" si="139"/>
        <v>516.74008810572684</v>
      </c>
      <c r="T248" s="19">
        <f t="shared" si="140"/>
        <v>10.334801762114537</v>
      </c>
      <c r="Z248" s="138">
        <v>44520</v>
      </c>
      <c r="AA248" s="1">
        <v>244.23</v>
      </c>
      <c r="AB248" s="8">
        <v>198.17000000000002</v>
      </c>
      <c r="AC248" s="146">
        <f t="shared" si="141"/>
        <v>442.4</v>
      </c>
      <c r="AD248" s="1">
        <v>4.54</v>
      </c>
      <c r="AE248" s="149">
        <f t="shared" si="142"/>
        <v>97.444933920704841</v>
      </c>
      <c r="AF248" s="19">
        <f t="shared" si="143"/>
        <v>1.9488986784140969</v>
      </c>
      <c r="AL248" s="138">
        <v>44519</v>
      </c>
      <c r="AM248" s="1">
        <v>0</v>
      </c>
      <c r="AN248" s="1">
        <v>0</v>
      </c>
      <c r="AO248" s="146">
        <f t="shared" si="144"/>
        <v>0</v>
      </c>
      <c r="AP248" s="1">
        <v>4.59</v>
      </c>
      <c r="AQ248" s="149">
        <f t="shared" si="145"/>
        <v>0</v>
      </c>
      <c r="AR248" s="19">
        <f t="shared" si="146"/>
        <v>0</v>
      </c>
    </row>
    <row r="249" spans="1:44" x14ac:dyDescent="0.25">
      <c r="A249" s="138">
        <v>44523</v>
      </c>
      <c r="B249" s="21">
        <v>1950.24</v>
      </c>
      <c r="C249" s="22"/>
      <c r="D249" s="148">
        <f t="shared" si="135"/>
        <v>1950.24</v>
      </c>
      <c r="E249" s="1">
        <v>4.54</v>
      </c>
      <c r="F249" s="149">
        <f t="shared" si="137"/>
        <v>429.56828193832598</v>
      </c>
      <c r="G249" s="24">
        <f t="shared" si="147"/>
        <v>8.5913656387665203</v>
      </c>
      <c r="N249" s="138">
        <v>44521</v>
      </c>
      <c r="O249" s="21">
        <v>2017.37</v>
      </c>
      <c r="P249" s="5"/>
      <c r="Q249" s="146">
        <f t="shared" si="138"/>
        <v>2017.37</v>
      </c>
      <c r="R249" s="1">
        <v>4.54</v>
      </c>
      <c r="S249" s="149">
        <f t="shared" si="139"/>
        <v>444.35462555066078</v>
      </c>
      <c r="T249" s="19">
        <f t="shared" si="140"/>
        <v>8.8870925110132166</v>
      </c>
      <c r="Z249" s="138">
        <v>44521</v>
      </c>
      <c r="AA249" s="1">
        <v>603.84</v>
      </c>
      <c r="AB249" s="1">
        <v>382.11</v>
      </c>
      <c r="AC249" s="146">
        <f t="shared" si="141"/>
        <v>985.95</v>
      </c>
      <c r="AD249" s="1">
        <v>4.54</v>
      </c>
      <c r="AE249" s="149">
        <f t="shared" si="142"/>
        <v>217.16960352422907</v>
      </c>
      <c r="AF249" s="19">
        <f t="shared" si="143"/>
        <v>4.3433920704845814</v>
      </c>
      <c r="AL249" s="138">
        <v>44520</v>
      </c>
      <c r="AM249" s="1">
        <v>0</v>
      </c>
      <c r="AN249" s="1">
        <v>0</v>
      </c>
      <c r="AO249" s="146">
        <f t="shared" si="144"/>
        <v>0</v>
      </c>
      <c r="AP249" s="1">
        <v>4.54</v>
      </c>
      <c r="AQ249" s="149">
        <f t="shared" si="145"/>
        <v>0</v>
      </c>
      <c r="AR249" s="19">
        <f t="shared" si="146"/>
        <v>0</v>
      </c>
    </row>
    <row r="250" spans="1:44" x14ac:dyDescent="0.25">
      <c r="A250" s="138">
        <v>44524</v>
      </c>
      <c r="B250" s="21">
        <v>3140.28</v>
      </c>
      <c r="C250" s="22"/>
      <c r="D250" s="148">
        <f t="shared" si="135"/>
        <v>3140.28</v>
      </c>
      <c r="E250" s="1">
        <v>4.54</v>
      </c>
      <c r="F250" s="149">
        <f t="shared" si="137"/>
        <v>691.69162995594718</v>
      </c>
      <c r="G250" s="24">
        <f t="shared" si="147"/>
        <v>13.833832599118944</v>
      </c>
      <c r="N250" s="138">
        <v>44522</v>
      </c>
      <c r="O250" s="21">
        <v>1384.33</v>
      </c>
      <c r="P250" s="21"/>
      <c r="Q250" s="146">
        <f t="shared" si="138"/>
        <v>1384.33</v>
      </c>
      <c r="R250" s="1">
        <v>4.54</v>
      </c>
      <c r="S250" s="149">
        <f t="shared" si="139"/>
        <v>304.91850220264314</v>
      </c>
      <c r="T250" s="19">
        <f t="shared" si="140"/>
        <v>6.0983700440528628</v>
      </c>
      <c r="Z250" s="138">
        <v>44522</v>
      </c>
      <c r="AA250" s="1">
        <v>168.77</v>
      </c>
      <c r="AB250" s="8">
        <v>117.89000000000001</v>
      </c>
      <c r="AC250" s="146">
        <f t="shared" si="141"/>
        <v>286.66000000000003</v>
      </c>
      <c r="AD250" s="1">
        <v>4.54</v>
      </c>
      <c r="AE250" s="149">
        <f t="shared" si="142"/>
        <v>63.140969162995603</v>
      </c>
      <c r="AF250" s="19">
        <f t="shared" si="143"/>
        <v>1.2628193832599122</v>
      </c>
      <c r="AL250" s="138">
        <v>44521</v>
      </c>
      <c r="AM250" s="1">
        <v>0</v>
      </c>
      <c r="AN250" s="1">
        <v>0</v>
      </c>
      <c r="AO250" s="146">
        <f t="shared" si="144"/>
        <v>0</v>
      </c>
      <c r="AP250" s="1">
        <v>4.54</v>
      </c>
      <c r="AQ250" s="149">
        <f t="shared" si="145"/>
        <v>0</v>
      </c>
      <c r="AR250" s="19">
        <f t="shared" si="146"/>
        <v>0</v>
      </c>
    </row>
    <row r="251" spans="1:44" x14ac:dyDescent="0.25">
      <c r="A251" s="138">
        <v>44525</v>
      </c>
      <c r="B251" s="21">
        <v>2630.4</v>
      </c>
      <c r="C251" s="21">
        <v>28.28</v>
      </c>
      <c r="D251" s="148">
        <f t="shared" si="135"/>
        <v>2658.6800000000003</v>
      </c>
      <c r="E251" s="1">
        <v>4.5599999999999996</v>
      </c>
      <c r="F251" s="149">
        <f t="shared" si="137"/>
        <v>583.04385964912296</v>
      </c>
      <c r="G251" s="24">
        <f t="shared" si="147"/>
        <v>11.66087719298246</v>
      </c>
      <c r="N251" s="138">
        <v>44523</v>
      </c>
      <c r="O251" s="21">
        <v>478.66</v>
      </c>
      <c r="P251" s="21"/>
      <c r="Q251" s="146">
        <f t="shared" si="138"/>
        <v>478.66</v>
      </c>
      <c r="R251" s="1">
        <v>4.54</v>
      </c>
      <c r="S251" s="149">
        <f t="shared" si="139"/>
        <v>105.43171806167402</v>
      </c>
      <c r="T251" s="19">
        <f t="shared" si="140"/>
        <v>2.1086343612334804</v>
      </c>
      <c r="Z251" s="138">
        <v>44523</v>
      </c>
      <c r="AA251" s="1">
        <v>131.65</v>
      </c>
      <c r="AB251" s="1">
        <v>110.09</v>
      </c>
      <c r="AC251" s="146">
        <f t="shared" si="141"/>
        <v>241.74</v>
      </c>
      <c r="AD251" s="1">
        <v>4.54</v>
      </c>
      <c r="AE251" s="149">
        <f t="shared" si="142"/>
        <v>53.246696035242294</v>
      </c>
      <c r="AF251" s="19">
        <f t="shared" si="143"/>
        <v>1.0649339207048458</v>
      </c>
      <c r="AL251" s="138">
        <v>44522</v>
      </c>
      <c r="AM251" s="1">
        <v>524.22</v>
      </c>
      <c r="AN251" s="1">
        <v>15.07</v>
      </c>
      <c r="AO251" s="146">
        <f t="shared" si="144"/>
        <v>539.29000000000008</v>
      </c>
      <c r="AP251" s="1">
        <v>4.54</v>
      </c>
      <c r="AQ251" s="149">
        <f t="shared" si="145"/>
        <v>118.78634361233482</v>
      </c>
      <c r="AR251" s="19">
        <f t="shared" si="146"/>
        <v>2.3757268722466964</v>
      </c>
    </row>
    <row r="252" spans="1:44" x14ac:dyDescent="0.25">
      <c r="A252" s="138">
        <v>44526</v>
      </c>
      <c r="B252" s="21">
        <v>4183.59</v>
      </c>
      <c r="C252" s="21">
        <v>41.89</v>
      </c>
      <c r="D252" s="148">
        <f t="shared" si="135"/>
        <v>4225.4800000000005</v>
      </c>
      <c r="E252" s="1">
        <v>4.58</v>
      </c>
      <c r="F252" s="149">
        <f t="shared" si="137"/>
        <v>922.59388646288221</v>
      </c>
      <c r="G252" s="24">
        <f t="shared" si="147"/>
        <v>18.451877729257646</v>
      </c>
      <c r="N252" s="138">
        <v>44524</v>
      </c>
      <c r="O252" s="21">
        <v>1128.79</v>
      </c>
      <c r="P252" s="21"/>
      <c r="Q252" s="146">
        <f t="shared" si="138"/>
        <v>1128.79</v>
      </c>
      <c r="R252" s="1">
        <v>4.54</v>
      </c>
      <c r="S252" s="149">
        <f t="shared" si="139"/>
        <v>248.63215859030836</v>
      </c>
      <c r="T252" s="19">
        <f t="shared" si="140"/>
        <v>4.9726431718061672</v>
      </c>
      <c r="Z252" s="138">
        <v>44524</v>
      </c>
      <c r="AA252" s="1">
        <v>315.12</v>
      </c>
      <c r="AB252" s="1">
        <v>142.06</v>
      </c>
      <c r="AC252" s="146">
        <f t="shared" si="141"/>
        <v>457.18</v>
      </c>
      <c r="AD252" s="1">
        <v>4.54</v>
      </c>
      <c r="AE252" s="149">
        <f t="shared" si="142"/>
        <v>100.70044052863436</v>
      </c>
      <c r="AF252" s="19">
        <f t="shared" si="143"/>
        <v>2.0140088105726872</v>
      </c>
      <c r="AL252" s="138">
        <v>44523</v>
      </c>
      <c r="AM252" s="8">
        <v>1027.3800000000001</v>
      </c>
      <c r="AN252" s="8">
        <v>10.84</v>
      </c>
      <c r="AO252" s="146">
        <f t="shared" si="144"/>
        <v>1038.22</v>
      </c>
      <c r="AP252" s="1">
        <v>4.54</v>
      </c>
      <c r="AQ252" s="149">
        <f t="shared" si="145"/>
        <v>228.68281938325993</v>
      </c>
      <c r="AR252" s="19">
        <f t="shared" si="146"/>
        <v>4.5736563876651983</v>
      </c>
    </row>
    <row r="253" spans="1:44" x14ac:dyDescent="0.25">
      <c r="A253" s="138">
        <v>44527</v>
      </c>
      <c r="B253" s="21">
        <v>4442.46</v>
      </c>
      <c r="C253" s="22"/>
      <c r="D253" s="148">
        <f t="shared" si="135"/>
        <v>4442.46</v>
      </c>
      <c r="E253" s="1">
        <v>4.62</v>
      </c>
      <c r="F253" s="149">
        <f t="shared" si="137"/>
        <v>961.57142857142856</v>
      </c>
      <c r="G253" s="24">
        <f t="shared" si="147"/>
        <v>19.231428571428573</v>
      </c>
      <c r="N253" s="138">
        <v>44525</v>
      </c>
      <c r="O253" s="5">
        <v>1263.82</v>
      </c>
      <c r="P253" s="5"/>
      <c r="Q253" s="146">
        <f t="shared" si="138"/>
        <v>1263.82</v>
      </c>
      <c r="R253" s="1">
        <v>4.5599999999999996</v>
      </c>
      <c r="S253" s="149">
        <f t="shared" si="139"/>
        <v>277.15350877192981</v>
      </c>
      <c r="T253" s="19">
        <f t="shared" si="140"/>
        <v>5.5430701754385963</v>
      </c>
      <c r="Z253" s="138">
        <v>44525</v>
      </c>
      <c r="AA253" s="1">
        <v>201.22</v>
      </c>
      <c r="AB253" s="1">
        <v>361.97</v>
      </c>
      <c r="AC253" s="146">
        <f t="shared" si="141"/>
        <v>563.19000000000005</v>
      </c>
      <c r="AD253" s="1">
        <v>4.5599999999999996</v>
      </c>
      <c r="AE253" s="149">
        <f t="shared" si="142"/>
        <v>123.50657894736844</v>
      </c>
      <c r="AF253" s="19">
        <f t="shared" si="143"/>
        <v>2.470131578947369</v>
      </c>
      <c r="AL253" s="138">
        <v>44524</v>
      </c>
      <c r="AM253" s="1"/>
      <c r="AN253" s="1">
        <v>92.77</v>
      </c>
      <c r="AO253" s="146">
        <f t="shared" si="144"/>
        <v>92.77</v>
      </c>
      <c r="AP253" s="1">
        <v>4.54</v>
      </c>
      <c r="AQ253" s="149">
        <f t="shared" si="145"/>
        <v>20.433920704845814</v>
      </c>
      <c r="AR253" s="19">
        <f t="shared" si="146"/>
        <v>0.4086784140969163</v>
      </c>
    </row>
    <row r="254" spans="1:44" x14ac:dyDescent="0.25">
      <c r="A254" s="138">
        <v>44528</v>
      </c>
      <c r="B254" s="5">
        <v>3356.94</v>
      </c>
      <c r="C254" s="21">
        <v>6.1</v>
      </c>
      <c r="D254" s="148">
        <f t="shared" si="135"/>
        <v>3363.04</v>
      </c>
      <c r="E254" s="1">
        <v>4.62</v>
      </c>
      <c r="F254" s="149">
        <f t="shared" si="137"/>
        <v>727.93073593073586</v>
      </c>
      <c r="G254" s="24">
        <f t="shared" si="147"/>
        <v>14.558614718614718</v>
      </c>
      <c r="N254" s="138">
        <v>44526</v>
      </c>
      <c r="O254" s="5">
        <v>1491.86</v>
      </c>
      <c r="P254" s="5"/>
      <c r="Q254" s="146">
        <f t="shared" si="138"/>
        <v>1491.86</v>
      </c>
      <c r="R254" s="1">
        <v>4.58</v>
      </c>
      <c r="S254" s="149">
        <f t="shared" si="139"/>
        <v>325.73362445414847</v>
      </c>
      <c r="T254" s="19">
        <f t="shared" si="140"/>
        <v>6.5146724890829697</v>
      </c>
      <c r="Z254" s="138">
        <v>44526</v>
      </c>
      <c r="AA254" s="1">
        <v>366.92</v>
      </c>
      <c r="AB254" s="8">
        <v>499.9</v>
      </c>
      <c r="AC254" s="146">
        <f t="shared" si="141"/>
        <v>866.81999999999994</v>
      </c>
      <c r="AD254" s="1">
        <v>4.58</v>
      </c>
      <c r="AE254" s="149">
        <f t="shared" si="142"/>
        <v>189.26200873362444</v>
      </c>
      <c r="AF254" s="19">
        <f t="shared" si="143"/>
        <v>3.7852401746724889</v>
      </c>
      <c r="AL254" s="138">
        <v>44525</v>
      </c>
      <c r="AM254" s="1">
        <v>23.01</v>
      </c>
      <c r="AN254" s="1"/>
      <c r="AO254" s="146">
        <f t="shared" si="144"/>
        <v>23.01</v>
      </c>
      <c r="AP254" s="1">
        <v>4.5599999999999996</v>
      </c>
      <c r="AQ254" s="149">
        <f t="shared" si="145"/>
        <v>5.0460526315789478</v>
      </c>
      <c r="AR254" s="19">
        <f t="shared" si="146"/>
        <v>0.10092105263157895</v>
      </c>
    </row>
    <row r="255" spans="1:44" x14ac:dyDescent="0.25">
      <c r="A255" s="138">
        <v>44529</v>
      </c>
      <c r="B255" s="5">
        <v>2870.84</v>
      </c>
      <c r="C255" s="22"/>
      <c r="D255" s="148">
        <f t="shared" si="135"/>
        <v>2870.84</v>
      </c>
      <c r="E255" s="1">
        <v>4.62</v>
      </c>
      <c r="F255" s="149">
        <f t="shared" si="137"/>
        <v>621.39393939393938</v>
      </c>
      <c r="G255" s="24">
        <f t="shared" si="147"/>
        <v>12.427878787878788</v>
      </c>
      <c r="N255" s="138">
        <v>44527</v>
      </c>
      <c r="O255" s="5">
        <v>3205.46</v>
      </c>
      <c r="P255" s="5"/>
      <c r="Q255" s="146">
        <f t="shared" si="138"/>
        <v>3205.46</v>
      </c>
      <c r="R255" s="1">
        <v>4.62</v>
      </c>
      <c r="S255" s="149">
        <f t="shared" si="139"/>
        <v>693.82251082251082</v>
      </c>
      <c r="T255" s="19">
        <f t="shared" si="140"/>
        <v>13.876450216450216</v>
      </c>
      <c r="Z255" s="138">
        <v>44527</v>
      </c>
      <c r="AA255" s="1">
        <v>423.73</v>
      </c>
      <c r="AB255" s="8">
        <v>496.98</v>
      </c>
      <c r="AC255" s="146">
        <f t="shared" si="141"/>
        <v>920.71</v>
      </c>
      <c r="AD255" s="1">
        <v>4.62</v>
      </c>
      <c r="AE255" s="149">
        <f t="shared" si="142"/>
        <v>199.28787878787878</v>
      </c>
      <c r="AF255" s="19">
        <f t="shared" si="143"/>
        <v>3.9857575757575758</v>
      </c>
      <c r="AL255" s="138">
        <v>44526</v>
      </c>
      <c r="AM255" s="8">
        <v>1028.75</v>
      </c>
      <c r="AN255" s="1"/>
      <c r="AO255" s="146">
        <f t="shared" si="144"/>
        <v>1028.75</v>
      </c>
      <c r="AP255" s="1">
        <v>4.58</v>
      </c>
      <c r="AQ255" s="149">
        <f t="shared" si="145"/>
        <v>224.61790393013101</v>
      </c>
      <c r="AR255" s="19">
        <f t="shared" si="146"/>
        <v>4.4923580786026198</v>
      </c>
    </row>
    <row r="256" spans="1:44" x14ac:dyDescent="0.25">
      <c r="A256" s="138">
        <v>44530</v>
      </c>
      <c r="B256" s="8">
        <v>2498.81</v>
      </c>
      <c r="C256" s="2"/>
      <c r="D256" s="148">
        <f t="shared" si="135"/>
        <v>2498.81</v>
      </c>
      <c r="E256" s="1">
        <v>4.6100000000000003</v>
      </c>
      <c r="F256" s="149">
        <f>D256/E256</f>
        <v>542.04121475054228</v>
      </c>
      <c r="G256" s="24">
        <f t="shared" si="147"/>
        <v>10.840824295010846</v>
      </c>
      <c r="N256" s="138">
        <v>44528</v>
      </c>
      <c r="O256" s="21">
        <v>2506.62</v>
      </c>
      <c r="P256" s="5">
        <v>15.19</v>
      </c>
      <c r="Q256" s="146">
        <f t="shared" si="138"/>
        <v>2521.81</v>
      </c>
      <c r="R256" s="1">
        <v>4.62</v>
      </c>
      <c r="S256" s="149">
        <f t="shared" si="139"/>
        <v>545.84632034632034</v>
      </c>
      <c r="T256" s="19">
        <f t="shared" si="140"/>
        <v>10.916926406926407</v>
      </c>
      <c r="Z256" s="138">
        <v>44528</v>
      </c>
      <c r="AA256" s="1">
        <v>341.32</v>
      </c>
      <c r="AB256" s="1">
        <v>335.40999999999997</v>
      </c>
      <c r="AC256" s="146">
        <f t="shared" si="141"/>
        <v>676.73</v>
      </c>
      <c r="AD256" s="1">
        <v>4.62</v>
      </c>
      <c r="AE256" s="149">
        <f t="shared" si="142"/>
        <v>146.47835497835499</v>
      </c>
      <c r="AF256" s="19">
        <f t="shared" si="143"/>
        <v>2.9295670995670999</v>
      </c>
      <c r="AL256" s="138">
        <v>44527</v>
      </c>
      <c r="AM256" s="8">
        <v>1505.23</v>
      </c>
      <c r="AN256" s="1"/>
      <c r="AO256" s="146">
        <f t="shared" si="144"/>
        <v>1505.23</v>
      </c>
      <c r="AP256" s="1">
        <v>4.62</v>
      </c>
      <c r="AQ256" s="149">
        <f t="shared" si="145"/>
        <v>325.80735930735932</v>
      </c>
      <c r="AR256" s="19">
        <f t="shared" si="146"/>
        <v>6.5161471861471867</v>
      </c>
    </row>
    <row r="257" spans="1:52" x14ac:dyDescent="0.25">
      <c r="B257" s="25">
        <f>SUM(B227:B256)</f>
        <v>86631.499999999985</v>
      </c>
      <c r="C257" s="43">
        <f>SUM(C227:C256)</f>
        <v>307.90999999999997</v>
      </c>
      <c r="D257" s="134">
        <f>SUM(D236:D256)</f>
        <v>67321.88</v>
      </c>
      <c r="E257" s="137"/>
      <c r="F257" s="79">
        <f>SUM(F227:F256)</f>
        <v>19254.173364262762</v>
      </c>
      <c r="G257" s="37">
        <f>SUM(G227:G256)</f>
        <v>385.08346728525538</v>
      </c>
      <c r="N257" s="138">
        <v>44529</v>
      </c>
      <c r="O257" s="5">
        <v>1736.45</v>
      </c>
      <c r="P257" s="5"/>
      <c r="Q257" s="146">
        <f t="shared" si="138"/>
        <v>1736.45</v>
      </c>
      <c r="R257" s="1">
        <v>4.62</v>
      </c>
      <c r="S257" s="149">
        <f t="shared" si="139"/>
        <v>375.85497835497836</v>
      </c>
      <c r="T257" s="19">
        <f t="shared" si="140"/>
        <v>7.5170995670995673</v>
      </c>
      <c r="Z257" s="138">
        <v>44529</v>
      </c>
      <c r="AA257" s="1">
        <v>134.27000000000001</v>
      </c>
      <c r="AB257" s="1">
        <v>500.5</v>
      </c>
      <c r="AC257" s="146">
        <f t="shared" si="141"/>
        <v>634.77</v>
      </c>
      <c r="AD257" s="1">
        <v>4.62</v>
      </c>
      <c r="AE257" s="149">
        <f t="shared" si="142"/>
        <v>137.39610389610388</v>
      </c>
      <c r="AF257" s="19">
        <f t="shared" si="143"/>
        <v>2.7479220779220777</v>
      </c>
      <c r="AL257" s="138">
        <v>44528</v>
      </c>
      <c r="AM257" s="8">
        <v>2447.08</v>
      </c>
      <c r="AN257" s="1"/>
      <c r="AO257" s="146">
        <f t="shared" si="144"/>
        <v>2447.08</v>
      </c>
      <c r="AP257" s="1">
        <v>4.62</v>
      </c>
      <c r="AQ257" s="149">
        <f t="shared" si="145"/>
        <v>529.67099567099569</v>
      </c>
      <c r="AR257" s="19">
        <f t="shared" si="146"/>
        <v>10.593419913419915</v>
      </c>
    </row>
    <row r="258" spans="1:52" x14ac:dyDescent="0.25">
      <c r="N258" s="138">
        <v>44530</v>
      </c>
      <c r="O258" s="21">
        <v>1143.57</v>
      </c>
      <c r="P258" s="5"/>
      <c r="Q258" s="146">
        <f t="shared" si="138"/>
        <v>1143.57</v>
      </c>
      <c r="R258" s="1">
        <v>4.6100000000000003</v>
      </c>
      <c r="S258" s="149">
        <f t="shared" si="139"/>
        <v>248.06290672451189</v>
      </c>
      <c r="T258" s="19">
        <f t="shared" si="140"/>
        <v>4.9612581344902376</v>
      </c>
      <c r="Z258" s="138">
        <v>44530</v>
      </c>
      <c r="AA258" s="1">
        <v>318.61</v>
      </c>
      <c r="AB258" s="8">
        <v>651.26</v>
      </c>
      <c r="AC258" s="146">
        <f t="shared" si="141"/>
        <v>969.87</v>
      </c>
      <c r="AD258" s="1">
        <v>4.6100000000000003</v>
      </c>
      <c r="AE258" s="149">
        <f t="shared" si="142"/>
        <v>210.38394793926247</v>
      </c>
      <c r="AF258" s="19">
        <f t="shared" si="143"/>
        <v>4.2076789587852499</v>
      </c>
      <c r="AL258" s="138">
        <v>44529</v>
      </c>
      <c r="AM258" s="8">
        <v>33.28</v>
      </c>
      <c r="AN258" s="1">
        <v>12.61</v>
      </c>
      <c r="AO258" s="146">
        <f t="shared" si="144"/>
        <v>45.89</v>
      </c>
      <c r="AP258" s="1">
        <v>4.62</v>
      </c>
      <c r="AQ258" s="149">
        <f t="shared" si="145"/>
        <v>9.932900432900432</v>
      </c>
      <c r="AR258" s="19">
        <f t="shared" si="146"/>
        <v>0.19865800865800864</v>
      </c>
    </row>
    <row r="259" spans="1:52" x14ac:dyDescent="0.25">
      <c r="O259" s="25">
        <f>SUM(O229:O258)</f>
        <v>43924.779999999992</v>
      </c>
      <c r="P259" s="68"/>
      <c r="Q259" s="134">
        <f>SUM(Q238:Q258)</f>
        <v>32966.76</v>
      </c>
      <c r="R259" s="137"/>
      <c r="S259" s="79">
        <f>SUM(S229:S258)</f>
        <v>9736.1432550313693</v>
      </c>
      <c r="T259" s="37">
        <f>SUM(T229:T258)</f>
        <v>194.72286510062747</v>
      </c>
      <c r="AA259" s="25">
        <f>SUM(AA229:AA258)</f>
        <v>7773.554000000001</v>
      </c>
      <c r="AB259" s="68"/>
      <c r="AC259" s="134">
        <f>SUM(AC238:AC258)</f>
        <v>14331.609999999999</v>
      </c>
      <c r="AD259" s="137"/>
      <c r="AE259" s="79">
        <f>SUM(AE229:AE258)</f>
        <v>4384.5466765471738</v>
      </c>
      <c r="AF259" s="37">
        <f>SUM(AF229:AF258)</f>
        <v>87.690933530943468</v>
      </c>
      <c r="AL259" s="138">
        <v>44530</v>
      </c>
      <c r="AM259" s="1">
        <v>0</v>
      </c>
      <c r="AN259" s="1">
        <v>0</v>
      </c>
      <c r="AO259" s="146">
        <f t="shared" si="144"/>
        <v>0</v>
      </c>
      <c r="AP259" s="1">
        <v>4.6100000000000003</v>
      </c>
      <c r="AQ259" s="149">
        <f t="shared" si="145"/>
        <v>0</v>
      </c>
      <c r="AR259" s="19">
        <f t="shared" si="146"/>
        <v>0</v>
      </c>
    </row>
    <row r="260" spans="1:52" x14ac:dyDescent="0.25">
      <c r="AM260" s="25">
        <f>SUM(AM230:AM259)</f>
        <v>20776.43</v>
      </c>
      <c r="AN260" s="68"/>
      <c r="AO260" s="134">
        <f>SUM(AO239:AO259)</f>
        <v>13331.75</v>
      </c>
      <c r="AP260" s="137"/>
      <c r="AQ260" s="79">
        <f>SUM(AQ230:AQ259)</f>
        <v>4737.2830479451968</v>
      </c>
      <c r="AR260" s="37">
        <f>SUM(AR230:AR259)</f>
        <v>94.745660958903983</v>
      </c>
    </row>
    <row r="263" spans="1:52" x14ac:dyDescent="0.25">
      <c r="A263" s="186" t="s">
        <v>28</v>
      </c>
      <c r="B263" s="186"/>
      <c r="C263" s="186"/>
    </row>
    <row r="264" spans="1:52" x14ac:dyDescent="0.25">
      <c r="N264" s="186" t="s">
        <v>83</v>
      </c>
      <c r="O264" s="186"/>
      <c r="P264" s="186"/>
      <c r="Z264" s="186" t="s">
        <v>26</v>
      </c>
      <c r="AA264" s="186"/>
      <c r="AB264" s="186"/>
    </row>
    <row r="265" spans="1:52" x14ac:dyDescent="0.25">
      <c r="A265" s="3" t="s">
        <v>0</v>
      </c>
      <c r="B265" s="7" t="s">
        <v>12</v>
      </c>
      <c r="C265" s="7" t="s">
        <v>11</v>
      </c>
      <c r="D265" s="7" t="s">
        <v>82</v>
      </c>
      <c r="E265" s="7" t="s">
        <v>4</v>
      </c>
      <c r="F265" s="3" t="s">
        <v>71</v>
      </c>
      <c r="G265" s="7" t="s">
        <v>67</v>
      </c>
      <c r="AL265" s="186" t="s">
        <v>10</v>
      </c>
      <c r="AM265" s="186"/>
      <c r="AN265" s="186"/>
    </row>
    <row r="266" spans="1:52" ht="30" x14ac:dyDescent="0.25">
      <c r="A266" s="138">
        <v>44531</v>
      </c>
      <c r="B266" s="10">
        <v>2390.2800000000002</v>
      </c>
      <c r="C266" s="15">
        <v>6.78</v>
      </c>
      <c r="D266" s="146">
        <f>B266+C266</f>
        <v>2397.0600000000004</v>
      </c>
      <c r="E266" s="10">
        <v>4.62</v>
      </c>
      <c r="F266" s="149">
        <f>D266/E266</f>
        <v>518.84415584415592</v>
      </c>
      <c r="G266" s="19">
        <f>F266*2%</f>
        <v>10.376883116883119</v>
      </c>
      <c r="N266" s="3" t="s">
        <v>0</v>
      </c>
      <c r="O266" s="7" t="s">
        <v>12</v>
      </c>
      <c r="P266" s="7" t="s">
        <v>11</v>
      </c>
      <c r="Q266" s="7" t="s">
        <v>82</v>
      </c>
      <c r="R266" s="7" t="s">
        <v>4</v>
      </c>
      <c r="S266" s="3" t="s">
        <v>71</v>
      </c>
      <c r="T266" s="7" t="s">
        <v>67</v>
      </c>
      <c r="Z266" s="3" t="s">
        <v>0</v>
      </c>
      <c r="AA266" s="7" t="s">
        <v>88</v>
      </c>
      <c r="AB266" s="7" t="s">
        <v>89</v>
      </c>
      <c r="AC266" s="7" t="s">
        <v>82</v>
      </c>
      <c r="AD266" s="7" t="s">
        <v>4</v>
      </c>
      <c r="AE266" s="3" t="s">
        <v>71</v>
      </c>
      <c r="AF266" s="7" t="s">
        <v>67</v>
      </c>
    </row>
    <row r="267" spans="1:52" ht="30" x14ac:dyDescent="0.25">
      <c r="A267" s="138">
        <v>44532</v>
      </c>
      <c r="B267" s="13">
        <v>3734.6</v>
      </c>
      <c r="C267" s="13">
        <v>39.06</v>
      </c>
      <c r="D267" s="146">
        <f t="shared" ref="D267:D294" si="148">B267+C267</f>
        <v>3773.66</v>
      </c>
      <c r="E267" s="10">
        <v>4.63</v>
      </c>
      <c r="F267" s="149">
        <f t="shared" ref="F267:F294" si="149">D267/E267</f>
        <v>815.04535637149024</v>
      </c>
      <c r="G267" s="19">
        <f t="shared" ref="G267:G296" si="150">F267*2%</f>
        <v>16.300907127429806</v>
      </c>
      <c r="N267" s="138">
        <v>44531</v>
      </c>
      <c r="O267" s="13">
        <v>2178.6</v>
      </c>
      <c r="P267" s="10"/>
      <c r="Q267" s="146">
        <f>O267+P267</f>
        <v>2178.6</v>
      </c>
      <c r="R267" s="10">
        <v>4.62</v>
      </c>
      <c r="S267" s="149">
        <f>Q267/R267</f>
        <v>471.55844155844153</v>
      </c>
      <c r="T267" s="19">
        <f>S267*2%</f>
        <v>9.4311688311688311</v>
      </c>
      <c r="Z267" s="138">
        <v>44531</v>
      </c>
      <c r="AA267" s="1">
        <v>307.95</v>
      </c>
      <c r="AB267" s="1">
        <v>381.6</v>
      </c>
      <c r="AC267" s="148">
        <f>AA267+AB267</f>
        <v>689.55</v>
      </c>
      <c r="AD267" s="10">
        <v>4.62</v>
      </c>
      <c r="AE267" s="149">
        <f>AC267/AD267</f>
        <v>149.25324675324674</v>
      </c>
      <c r="AF267" s="19">
        <f>AE267*2%</f>
        <v>2.9850649350649348</v>
      </c>
      <c r="AL267" s="3" t="s">
        <v>0</v>
      </c>
      <c r="AM267" s="7" t="s">
        <v>87</v>
      </c>
      <c r="AN267" s="7" t="s">
        <v>11</v>
      </c>
      <c r="AO267" s="7" t="s">
        <v>82</v>
      </c>
      <c r="AP267" s="7" t="s">
        <v>4</v>
      </c>
      <c r="AQ267" s="3" t="s">
        <v>71</v>
      </c>
      <c r="AR267" s="7" t="s">
        <v>67</v>
      </c>
      <c r="AU267" t="s">
        <v>60</v>
      </c>
    </row>
    <row r="268" spans="1:52" ht="30" x14ac:dyDescent="0.25">
      <c r="A268" s="138">
        <v>44533</v>
      </c>
      <c r="B268" s="10">
        <v>3044.61</v>
      </c>
      <c r="C268" s="14"/>
      <c r="D268" s="146">
        <f t="shared" si="148"/>
        <v>3044.61</v>
      </c>
      <c r="E268" s="10">
        <v>4.6500000000000004</v>
      </c>
      <c r="F268" s="149">
        <f t="shared" si="149"/>
        <v>654.75483870967741</v>
      </c>
      <c r="G268" s="19">
        <f t="shared" si="150"/>
        <v>13.095096774193548</v>
      </c>
      <c r="N268" s="138">
        <v>44532</v>
      </c>
      <c r="O268" s="13">
        <v>797.67</v>
      </c>
      <c r="P268" s="10"/>
      <c r="Q268" s="162">
        <f t="shared" ref="Q268:Q296" si="151">O268+P268</f>
        <v>797.67</v>
      </c>
      <c r="R268" s="10">
        <v>4.63</v>
      </c>
      <c r="S268" s="149">
        <f t="shared" ref="S268:S295" si="152">Q268/R268</f>
        <v>172.28293736501078</v>
      </c>
      <c r="T268" s="19">
        <f t="shared" ref="T268:T295" si="153">S268*2%</f>
        <v>3.4456587473002158</v>
      </c>
      <c r="Z268" s="138">
        <v>44532</v>
      </c>
      <c r="AA268" s="1">
        <v>319.56</v>
      </c>
      <c r="AB268" s="8">
        <v>283.58000000000004</v>
      </c>
      <c r="AC268" s="148">
        <f t="shared" ref="AC268:AC296" si="154">AA268+AB268</f>
        <v>603.1400000000001</v>
      </c>
      <c r="AD268" s="10">
        <v>4.63</v>
      </c>
      <c r="AE268" s="149">
        <f>AC268/AD268</f>
        <v>130.26781857451405</v>
      </c>
      <c r="AF268" s="19">
        <f t="shared" ref="AF268:AF295" si="155">AE268*2%</f>
        <v>2.6053563714902812</v>
      </c>
      <c r="AL268" s="138">
        <v>44531</v>
      </c>
      <c r="AM268" s="1"/>
      <c r="AN268" s="1">
        <v>25.45</v>
      </c>
      <c r="AO268" s="146">
        <f>AM268+AN268</f>
        <v>25.45</v>
      </c>
      <c r="AP268" s="10">
        <v>4.62</v>
      </c>
      <c r="AQ268" s="149">
        <f>AO268/AP268</f>
        <v>5.5086580086580081</v>
      </c>
      <c r="AR268" s="19">
        <f>AQ268*2%</f>
        <v>0.11017316017316016</v>
      </c>
      <c r="AT268" s="47" t="s">
        <v>47</v>
      </c>
      <c r="AU268" s="47" t="s">
        <v>57</v>
      </c>
      <c r="AV268" s="47" t="s">
        <v>58</v>
      </c>
      <c r="AW268" s="59" t="s">
        <v>59</v>
      </c>
    </row>
    <row r="269" spans="1:52" x14ac:dyDescent="0.25">
      <c r="A269" s="138">
        <v>44534</v>
      </c>
      <c r="B269" s="13">
        <v>4720.16</v>
      </c>
      <c r="C269" s="14"/>
      <c r="D269" s="146">
        <f t="shared" si="148"/>
        <v>4720.16</v>
      </c>
      <c r="E269" s="10">
        <v>4.6500000000000004</v>
      </c>
      <c r="F269" s="149">
        <f t="shared" si="149"/>
        <v>1015.0881720430107</v>
      </c>
      <c r="G269" s="19">
        <f t="shared" si="150"/>
        <v>20.301763440860213</v>
      </c>
      <c r="N269" s="138">
        <v>44533</v>
      </c>
      <c r="O269" s="10">
        <v>1242.01</v>
      </c>
      <c r="P269" s="10"/>
      <c r="Q269" s="146">
        <f t="shared" si="151"/>
        <v>1242.01</v>
      </c>
      <c r="R269" s="10">
        <v>4.6500000000000004</v>
      </c>
      <c r="S269" s="149">
        <f t="shared" si="152"/>
        <v>267.09892473118276</v>
      </c>
      <c r="T269" s="19">
        <f t="shared" si="153"/>
        <v>5.341978494623655</v>
      </c>
      <c r="Z269" s="138">
        <v>44533</v>
      </c>
      <c r="AA269" s="1">
        <v>275.43</v>
      </c>
      <c r="AB269" s="1">
        <v>269.72000000000003</v>
      </c>
      <c r="AC269" s="148">
        <f t="shared" si="154"/>
        <v>545.15000000000009</v>
      </c>
      <c r="AD269" s="10">
        <v>4.6500000000000004</v>
      </c>
      <c r="AE269" s="149">
        <f t="shared" ref="AE269:AE293" si="156">AC269/AD269</f>
        <v>117.23655913978496</v>
      </c>
      <c r="AF269" s="19">
        <f t="shared" si="155"/>
        <v>2.3447311827956994</v>
      </c>
      <c r="AL269" s="138">
        <v>44532</v>
      </c>
      <c r="AM269" s="1">
        <v>23.67</v>
      </c>
      <c r="AN269" s="1"/>
      <c r="AO269" s="146">
        <f t="shared" ref="AO269:AO296" si="157">AM269+AN269</f>
        <v>23.67</v>
      </c>
      <c r="AP269" s="10">
        <v>4.63</v>
      </c>
      <c r="AQ269" s="149">
        <f t="shared" ref="AQ269:AQ297" si="158">AO269/AP269</f>
        <v>5.1123110151187907</v>
      </c>
      <c r="AR269" s="19">
        <f t="shared" ref="AR269:AR297" si="159">AQ269*2%</f>
        <v>0.10224622030237582</v>
      </c>
      <c r="AT269" s="2">
        <v>44531</v>
      </c>
      <c r="AU269" s="1">
        <v>424.97</v>
      </c>
      <c r="AV269" s="10">
        <v>4.62</v>
      </c>
      <c r="AW269" s="24">
        <f>AU269/AV269</f>
        <v>91.984848484848484</v>
      </c>
    </row>
    <row r="270" spans="1:52" x14ac:dyDescent="0.25">
      <c r="A270" s="138">
        <v>44535</v>
      </c>
      <c r="B270" s="13">
        <v>3275.67</v>
      </c>
      <c r="C270" s="15">
        <v>13.87</v>
      </c>
      <c r="D270" s="146">
        <f t="shared" si="148"/>
        <v>3289.54</v>
      </c>
      <c r="E270" s="10">
        <v>4.6500000000000004</v>
      </c>
      <c r="F270" s="149">
        <f t="shared" si="149"/>
        <v>707.42795698924726</v>
      </c>
      <c r="G270" s="19">
        <f t="shared" si="150"/>
        <v>14.148559139784945</v>
      </c>
      <c r="N270" s="138">
        <v>44534</v>
      </c>
      <c r="O270" s="13">
        <v>2095.5700000000002</v>
      </c>
      <c r="P270" s="10">
        <v>278.76</v>
      </c>
      <c r="Q270" s="146">
        <f t="shared" si="151"/>
        <v>2374.33</v>
      </c>
      <c r="R270" s="10">
        <v>4.6500000000000004</v>
      </c>
      <c r="S270" s="149">
        <f t="shared" si="152"/>
        <v>510.60860215053759</v>
      </c>
      <c r="T270" s="19">
        <f t="shared" si="153"/>
        <v>10.212172043010751</v>
      </c>
      <c r="Z270" s="138">
        <v>44534</v>
      </c>
      <c r="AA270" s="1">
        <v>316.11</v>
      </c>
      <c r="AB270" s="1">
        <v>318.74</v>
      </c>
      <c r="AC270" s="148">
        <f t="shared" si="154"/>
        <v>634.85</v>
      </c>
      <c r="AD270" s="10">
        <v>4.6500000000000004</v>
      </c>
      <c r="AE270" s="149">
        <f t="shared" si="156"/>
        <v>136.52688172043011</v>
      </c>
      <c r="AF270" s="19">
        <f t="shared" si="155"/>
        <v>2.7305376344086021</v>
      </c>
      <c r="AL270" s="138">
        <v>44533</v>
      </c>
      <c r="AM270" s="8">
        <v>1592.04</v>
      </c>
      <c r="AN270" s="1">
        <v>66.8</v>
      </c>
      <c r="AO270" s="146">
        <f t="shared" si="157"/>
        <v>1658.84</v>
      </c>
      <c r="AP270" s="10">
        <v>4.6500000000000004</v>
      </c>
      <c r="AQ270" s="149">
        <f t="shared" si="158"/>
        <v>356.73978494623651</v>
      </c>
      <c r="AR270" s="19">
        <f t="shared" si="159"/>
        <v>7.1347956989247301</v>
      </c>
      <c r="AT270" s="2">
        <v>44532</v>
      </c>
      <c r="AU270" s="1">
        <v>370.25</v>
      </c>
      <c r="AV270" s="10">
        <v>4.63</v>
      </c>
      <c r="AW270" s="24">
        <f t="shared" ref="AW270:AW298" si="160">AU270/AV270</f>
        <v>79.967602591792655</v>
      </c>
    </row>
    <row r="271" spans="1:52" x14ac:dyDescent="0.25">
      <c r="A271" s="138">
        <v>44536</v>
      </c>
      <c r="B271" s="13">
        <v>1755.03</v>
      </c>
      <c r="C271" s="15"/>
      <c r="D271" s="146">
        <f t="shared" si="148"/>
        <v>1755.03</v>
      </c>
      <c r="E271" s="10">
        <v>4.6500000000000004</v>
      </c>
      <c r="F271" s="149">
        <f t="shared" si="149"/>
        <v>377.42580645161286</v>
      </c>
      <c r="G271" s="19">
        <f t="shared" si="150"/>
        <v>7.5485161290322571</v>
      </c>
      <c r="N271" s="138">
        <v>44535</v>
      </c>
      <c r="O271" s="10">
        <v>2414.0700000000002</v>
      </c>
      <c r="P271" s="10"/>
      <c r="Q271" s="146">
        <f t="shared" si="151"/>
        <v>2414.0700000000002</v>
      </c>
      <c r="R271" s="10">
        <v>4.6500000000000004</v>
      </c>
      <c r="S271" s="149">
        <f t="shared" si="152"/>
        <v>519.15483870967739</v>
      </c>
      <c r="T271" s="19">
        <f t="shared" si="153"/>
        <v>10.383096774193548</v>
      </c>
      <c r="Z271" s="138">
        <v>44535</v>
      </c>
      <c r="AA271" s="8">
        <v>452.07</v>
      </c>
      <c r="AB271" s="1">
        <v>208.04999999999998</v>
      </c>
      <c r="AC271" s="148">
        <f t="shared" si="154"/>
        <v>660.12</v>
      </c>
      <c r="AD271" s="10">
        <v>4.6500000000000004</v>
      </c>
      <c r="AE271" s="149">
        <f t="shared" si="156"/>
        <v>141.96129032258062</v>
      </c>
      <c r="AF271" s="19">
        <f t="shared" si="155"/>
        <v>2.8392258064516125</v>
      </c>
      <c r="AL271" s="138">
        <v>44534</v>
      </c>
      <c r="AM271" s="8">
        <v>1839.95</v>
      </c>
      <c r="AN271" s="1">
        <v>101.78</v>
      </c>
      <c r="AO271" s="146">
        <f t="shared" si="157"/>
        <v>1941.73</v>
      </c>
      <c r="AP271" s="10">
        <v>4.6500000000000004</v>
      </c>
      <c r="AQ271" s="149">
        <f t="shared" si="158"/>
        <v>417.57634408602149</v>
      </c>
      <c r="AR271" s="19">
        <f t="shared" si="159"/>
        <v>8.3515268817204298</v>
      </c>
      <c r="AT271" s="2">
        <v>44533</v>
      </c>
      <c r="AU271" s="1">
        <v>617.04999999999995</v>
      </c>
      <c r="AV271" s="10">
        <v>4.6500000000000004</v>
      </c>
      <c r="AW271" s="24">
        <f t="shared" si="160"/>
        <v>132.69892473118279</v>
      </c>
    </row>
    <row r="272" spans="1:52" x14ac:dyDescent="0.25">
      <c r="A272" s="138">
        <v>44537</v>
      </c>
      <c r="B272" s="13">
        <v>2844.96</v>
      </c>
      <c r="C272" s="15"/>
      <c r="D272" s="146">
        <f t="shared" si="148"/>
        <v>2844.96</v>
      </c>
      <c r="E272" s="10">
        <v>4.6500000000000004</v>
      </c>
      <c r="F272" s="149">
        <f t="shared" si="149"/>
        <v>611.81935483870961</v>
      </c>
      <c r="G272" s="19">
        <f t="shared" si="150"/>
        <v>12.236387096774193</v>
      </c>
      <c r="N272" s="138">
        <v>44536</v>
      </c>
      <c r="O272" s="10">
        <v>1266.81</v>
      </c>
      <c r="P272" s="10">
        <v>16.3</v>
      </c>
      <c r="Q272" s="146">
        <f t="shared" si="151"/>
        <v>1283.1099999999999</v>
      </c>
      <c r="R272" s="10">
        <v>4.6500000000000004</v>
      </c>
      <c r="S272" s="149">
        <f t="shared" si="152"/>
        <v>275.93763440860209</v>
      </c>
      <c r="T272" s="19">
        <f t="shared" si="153"/>
        <v>5.5187526881720421</v>
      </c>
      <c r="Z272" s="138">
        <v>44536</v>
      </c>
      <c r="AA272" s="1">
        <v>55.07</v>
      </c>
      <c r="AB272" s="8">
        <v>551.49</v>
      </c>
      <c r="AC272" s="148">
        <f t="shared" si="154"/>
        <v>606.56000000000006</v>
      </c>
      <c r="AD272" s="10">
        <v>4.6500000000000004</v>
      </c>
      <c r="AE272" s="149">
        <f t="shared" si="156"/>
        <v>130.44301075268817</v>
      </c>
      <c r="AF272" s="19">
        <f t="shared" si="155"/>
        <v>2.6088602150537632</v>
      </c>
      <c r="AL272" s="138">
        <v>44535</v>
      </c>
      <c r="AM272" s="8">
        <v>1201</v>
      </c>
      <c r="AN272" s="8"/>
      <c r="AO272" s="146">
        <f t="shared" si="157"/>
        <v>1201</v>
      </c>
      <c r="AP272" s="10">
        <v>4.6500000000000004</v>
      </c>
      <c r="AQ272" s="149">
        <f t="shared" si="158"/>
        <v>258.27956989247309</v>
      </c>
      <c r="AR272" s="19">
        <f t="shared" si="159"/>
        <v>5.1655913978494619</v>
      </c>
      <c r="AT272" s="2">
        <v>44534</v>
      </c>
      <c r="AU272" s="1">
        <v>558.29999999999995</v>
      </c>
      <c r="AV272" s="10">
        <v>4.6500000000000004</v>
      </c>
      <c r="AW272" s="24">
        <f t="shared" si="160"/>
        <v>120.06451612903224</v>
      </c>
      <c r="AY272" s="42">
        <v>4045.12</v>
      </c>
      <c r="AZ272" t="s">
        <v>92</v>
      </c>
    </row>
    <row r="273" spans="1:52" x14ac:dyDescent="0.25">
      <c r="A273" s="138">
        <v>44538</v>
      </c>
      <c r="B273" s="13">
        <v>1256.7</v>
      </c>
      <c r="C273" s="15"/>
      <c r="D273" s="146">
        <f t="shared" si="148"/>
        <v>1256.7</v>
      </c>
      <c r="E273" s="10">
        <v>4.6500000000000004</v>
      </c>
      <c r="F273" s="149">
        <f t="shared" si="149"/>
        <v>270.25806451612902</v>
      </c>
      <c r="G273" s="19">
        <f t="shared" si="150"/>
        <v>5.4051612903225807</v>
      </c>
      <c r="N273" s="138">
        <v>44537</v>
      </c>
      <c r="O273" s="10">
        <v>1058.54</v>
      </c>
      <c r="P273" s="10">
        <v>99.46</v>
      </c>
      <c r="Q273" s="146">
        <f t="shared" si="151"/>
        <v>1158</v>
      </c>
      <c r="R273" s="10">
        <v>4.6500000000000004</v>
      </c>
      <c r="S273" s="149">
        <f t="shared" si="152"/>
        <v>249.0322580645161</v>
      </c>
      <c r="T273" s="19">
        <f t="shared" si="153"/>
        <v>4.9806451612903224</v>
      </c>
      <c r="Z273" s="138">
        <v>44537</v>
      </c>
      <c r="AA273" s="1">
        <v>208.53</v>
      </c>
      <c r="AB273" s="1">
        <v>253.33</v>
      </c>
      <c r="AC273" s="148">
        <f t="shared" si="154"/>
        <v>461.86</v>
      </c>
      <c r="AD273" s="10">
        <v>4.6500000000000004</v>
      </c>
      <c r="AE273" s="149">
        <f t="shared" si="156"/>
        <v>99.324731182795688</v>
      </c>
      <c r="AF273" s="19">
        <f t="shared" si="155"/>
        <v>1.9864946236559138</v>
      </c>
      <c r="AL273" s="138">
        <v>44536</v>
      </c>
      <c r="AM273" s="8">
        <v>957.56</v>
      </c>
      <c r="AN273" s="1">
        <v>30.42</v>
      </c>
      <c r="AO273" s="146">
        <f t="shared" si="157"/>
        <v>987.9799999999999</v>
      </c>
      <c r="AP273" s="10">
        <v>4.6500000000000004</v>
      </c>
      <c r="AQ273" s="149">
        <f t="shared" si="158"/>
        <v>212.46881720430105</v>
      </c>
      <c r="AR273" s="19">
        <f t="shared" si="159"/>
        <v>4.2493763440860208</v>
      </c>
      <c r="AT273" s="2">
        <v>44535</v>
      </c>
      <c r="AU273" s="1">
        <v>673.75</v>
      </c>
      <c r="AV273" s="10">
        <v>4.6500000000000004</v>
      </c>
      <c r="AW273" s="24">
        <f t="shared" si="160"/>
        <v>144.89247311827955</v>
      </c>
      <c r="AY273" s="42">
        <v>43873</v>
      </c>
      <c r="AZ273" t="s">
        <v>93</v>
      </c>
    </row>
    <row r="274" spans="1:52" x14ac:dyDescent="0.25">
      <c r="A274" s="138">
        <v>44539</v>
      </c>
      <c r="B274" s="10">
        <v>3083.92</v>
      </c>
      <c r="C274" s="15"/>
      <c r="D274" s="146">
        <f t="shared" si="148"/>
        <v>3083.92</v>
      </c>
      <c r="E274" s="10">
        <v>4.6399999999999997</v>
      </c>
      <c r="F274" s="149">
        <f t="shared" si="149"/>
        <v>664.63793103448279</v>
      </c>
      <c r="G274" s="19">
        <f t="shared" si="150"/>
        <v>13.292758620689655</v>
      </c>
      <c r="N274" s="138">
        <v>44538</v>
      </c>
      <c r="O274" s="10">
        <v>1803.36</v>
      </c>
      <c r="P274" s="10">
        <v>15</v>
      </c>
      <c r="Q274" s="146">
        <f t="shared" si="151"/>
        <v>1818.36</v>
      </c>
      <c r="R274" s="10">
        <v>4.6500000000000004</v>
      </c>
      <c r="S274" s="149">
        <f t="shared" si="152"/>
        <v>391.04516129032254</v>
      </c>
      <c r="T274" s="19">
        <f t="shared" si="153"/>
        <v>7.8209032258064513</v>
      </c>
      <c r="Z274" s="138">
        <v>44538</v>
      </c>
      <c r="AA274" s="1">
        <v>174.49</v>
      </c>
      <c r="AB274" s="1">
        <v>318.03999999999996</v>
      </c>
      <c r="AC274" s="148">
        <f t="shared" si="154"/>
        <v>492.53</v>
      </c>
      <c r="AD274" s="10">
        <v>4.6500000000000004</v>
      </c>
      <c r="AE274" s="149">
        <f t="shared" si="156"/>
        <v>105.92043010752687</v>
      </c>
      <c r="AF274" s="19">
        <f t="shared" si="155"/>
        <v>2.1184086021505375</v>
      </c>
      <c r="AL274" s="138">
        <v>44537</v>
      </c>
      <c r="AM274" s="8"/>
      <c r="AN274" s="1">
        <v>40.65</v>
      </c>
      <c r="AO274" s="146">
        <f t="shared" si="157"/>
        <v>40.65</v>
      </c>
      <c r="AP274" s="10">
        <v>4.6500000000000004</v>
      </c>
      <c r="AQ274" s="149">
        <f t="shared" si="158"/>
        <v>8.7419354838709662</v>
      </c>
      <c r="AR274" s="19">
        <f t="shared" si="159"/>
        <v>0.17483870967741932</v>
      </c>
      <c r="AT274" s="2">
        <v>44536</v>
      </c>
      <c r="AU274" s="1">
        <v>409.15</v>
      </c>
      <c r="AV274" s="10">
        <v>4.6500000000000004</v>
      </c>
      <c r="AW274" s="24">
        <f t="shared" si="160"/>
        <v>87.989247311827938</v>
      </c>
      <c r="AY274" s="42">
        <v>461</v>
      </c>
      <c r="AZ274" t="s">
        <v>91</v>
      </c>
    </row>
    <row r="275" spans="1:52" x14ac:dyDescent="0.25">
      <c r="A275" s="138">
        <v>44540</v>
      </c>
      <c r="B275" s="8">
        <v>2748.77</v>
      </c>
      <c r="C275" s="16"/>
      <c r="D275" s="146">
        <f t="shared" si="148"/>
        <v>2748.77</v>
      </c>
      <c r="E275" s="10">
        <v>4.6399999999999997</v>
      </c>
      <c r="F275" s="149">
        <f t="shared" si="149"/>
        <v>592.40732758620697</v>
      </c>
      <c r="G275" s="19">
        <f t="shared" si="150"/>
        <v>11.84814655172414</v>
      </c>
      <c r="N275" s="138">
        <v>44539</v>
      </c>
      <c r="O275" s="10">
        <v>1498.98</v>
      </c>
      <c r="P275" s="10"/>
      <c r="Q275" s="146">
        <f t="shared" si="151"/>
        <v>1498.98</v>
      </c>
      <c r="R275" s="10">
        <v>4.6399999999999997</v>
      </c>
      <c r="S275" s="149">
        <f t="shared" si="152"/>
        <v>323.05603448275866</v>
      </c>
      <c r="T275" s="19">
        <f t="shared" si="153"/>
        <v>6.4611206896551732</v>
      </c>
      <c r="Z275" s="138">
        <v>44539</v>
      </c>
      <c r="AA275" s="8">
        <v>172.59</v>
      </c>
      <c r="AB275" s="1">
        <v>480.06</v>
      </c>
      <c r="AC275" s="148">
        <f t="shared" si="154"/>
        <v>652.65</v>
      </c>
      <c r="AD275" s="10">
        <v>4.6399999999999997</v>
      </c>
      <c r="AE275" s="149">
        <f t="shared" si="156"/>
        <v>140.65732758620689</v>
      </c>
      <c r="AF275" s="19">
        <f t="shared" si="155"/>
        <v>2.8131465517241376</v>
      </c>
      <c r="AL275" s="138">
        <v>44538</v>
      </c>
      <c r="AM275" s="8">
        <v>269.68</v>
      </c>
      <c r="AN275" s="1">
        <v>69.64</v>
      </c>
      <c r="AO275" s="146">
        <f t="shared" si="157"/>
        <v>339.32</v>
      </c>
      <c r="AP275" s="10">
        <v>4.6500000000000004</v>
      </c>
      <c r="AQ275" s="149">
        <f t="shared" si="158"/>
        <v>72.972043010752685</v>
      </c>
      <c r="AR275" s="19">
        <f t="shared" si="159"/>
        <v>1.4594408602150537</v>
      </c>
      <c r="AT275" s="2">
        <v>44537</v>
      </c>
      <c r="AU275" s="1">
        <v>434.5</v>
      </c>
      <c r="AV275" s="10">
        <v>4.6500000000000004</v>
      </c>
      <c r="AW275" s="24">
        <f t="shared" si="160"/>
        <v>93.44086021505376</v>
      </c>
      <c r="AY275">
        <v>219.04</v>
      </c>
      <c r="AZ275" t="s">
        <v>52</v>
      </c>
    </row>
    <row r="276" spans="1:52" x14ac:dyDescent="0.25">
      <c r="A276" s="138">
        <v>44541</v>
      </c>
      <c r="B276" s="8">
        <v>3279.93</v>
      </c>
      <c r="C276" s="8"/>
      <c r="D276" s="146">
        <f t="shared" si="148"/>
        <v>3279.93</v>
      </c>
      <c r="E276" s="1">
        <v>4.6399999999999997</v>
      </c>
      <c r="F276" s="149">
        <f t="shared" si="149"/>
        <v>706.88146551724139</v>
      </c>
      <c r="G276" s="19">
        <f t="shared" si="150"/>
        <v>14.137629310344828</v>
      </c>
      <c r="N276" s="138">
        <v>44540</v>
      </c>
      <c r="O276" s="13">
        <v>1457.36</v>
      </c>
      <c r="P276" s="10">
        <v>7.62</v>
      </c>
      <c r="Q276" s="146">
        <f t="shared" si="151"/>
        <v>1464.9799999999998</v>
      </c>
      <c r="R276" s="10">
        <v>4.6399999999999997</v>
      </c>
      <c r="S276" s="149">
        <f t="shared" si="152"/>
        <v>315.72844827586204</v>
      </c>
      <c r="T276" s="19">
        <f t="shared" si="153"/>
        <v>6.3145689655172408</v>
      </c>
      <c r="Z276" s="138">
        <v>44540</v>
      </c>
      <c r="AA276" s="1">
        <v>185.39</v>
      </c>
      <c r="AB276" s="1">
        <v>743.71</v>
      </c>
      <c r="AC276" s="148">
        <f t="shared" si="154"/>
        <v>929.1</v>
      </c>
      <c r="AD276" s="10">
        <v>4.6399999999999997</v>
      </c>
      <c r="AE276" s="149">
        <f t="shared" si="156"/>
        <v>200.23706896551727</v>
      </c>
      <c r="AF276" s="19">
        <f t="shared" si="155"/>
        <v>4.004741379310345</v>
      </c>
      <c r="AL276" s="138">
        <v>44539</v>
      </c>
      <c r="AM276" s="1">
        <v>42.12</v>
      </c>
      <c r="AN276" s="1">
        <v>45.31</v>
      </c>
      <c r="AO276" s="146">
        <f t="shared" si="157"/>
        <v>87.43</v>
      </c>
      <c r="AP276" s="10">
        <v>4.6399999999999997</v>
      </c>
      <c r="AQ276" s="149">
        <f t="shared" si="158"/>
        <v>18.842672413793107</v>
      </c>
      <c r="AR276" s="19">
        <f t="shared" si="159"/>
        <v>0.37685344827586215</v>
      </c>
      <c r="AT276" s="2">
        <v>44538</v>
      </c>
      <c r="AU276" s="1">
        <v>561.79999999999995</v>
      </c>
      <c r="AV276" s="10">
        <v>4.6500000000000004</v>
      </c>
      <c r="AW276" s="24">
        <f t="shared" si="160"/>
        <v>120.81720430107525</v>
      </c>
      <c r="AY276" s="42">
        <v>439.39</v>
      </c>
      <c r="AZ276" t="s">
        <v>90</v>
      </c>
    </row>
    <row r="277" spans="1:52" x14ac:dyDescent="0.25">
      <c r="A277" s="138">
        <v>44542</v>
      </c>
      <c r="B277" s="8">
        <v>3261.72</v>
      </c>
      <c r="C277" s="8"/>
      <c r="D277" s="146">
        <f t="shared" si="148"/>
        <v>3261.72</v>
      </c>
      <c r="E277" s="1">
        <v>4.6399999999999997</v>
      </c>
      <c r="F277" s="149">
        <f t="shared" si="149"/>
        <v>702.95689655172418</v>
      </c>
      <c r="G277" s="19">
        <f t="shared" si="150"/>
        <v>14.059137931034485</v>
      </c>
      <c r="N277" s="138">
        <v>44541</v>
      </c>
      <c r="O277" s="8">
        <v>2011.91</v>
      </c>
      <c r="P277" s="8"/>
      <c r="Q277" s="146">
        <f t="shared" si="151"/>
        <v>2011.91</v>
      </c>
      <c r="R277" s="1">
        <v>4.6399999999999997</v>
      </c>
      <c r="S277" s="149">
        <f t="shared" si="152"/>
        <v>433.60129310344831</v>
      </c>
      <c r="T277" s="19">
        <f t="shared" si="153"/>
        <v>8.672025862068967</v>
      </c>
      <c r="Z277" s="138">
        <v>44541</v>
      </c>
      <c r="AA277" s="1">
        <v>517.41</v>
      </c>
      <c r="AB277" s="1">
        <v>679.04</v>
      </c>
      <c r="AC277" s="148">
        <f t="shared" si="154"/>
        <v>1196.4499999999998</v>
      </c>
      <c r="AD277" s="1">
        <v>4.6399999999999997</v>
      </c>
      <c r="AE277" s="149">
        <f t="shared" si="156"/>
        <v>257.85560344827582</v>
      </c>
      <c r="AF277" s="19">
        <f t="shared" si="155"/>
        <v>5.1571120689655165</v>
      </c>
      <c r="AL277" s="138">
        <v>44540</v>
      </c>
      <c r="AM277" s="1">
        <v>979.16</v>
      </c>
      <c r="AN277" s="1">
        <v>190.24</v>
      </c>
      <c r="AO277" s="146">
        <f t="shared" si="157"/>
        <v>1169.4000000000001</v>
      </c>
      <c r="AP277" s="10">
        <v>4.6399999999999997</v>
      </c>
      <c r="AQ277" s="149">
        <f t="shared" si="158"/>
        <v>252.02586206896555</v>
      </c>
      <c r="AR277" s="19">
        <f t="shared" si="159"/>
        <v>5.0405172413793116</v>
      </c>
      <c r="AT277" s="2">
        <v>44539</v>
      </c>
      <c r="AU277" s="1">
        <v>294.10000000000002</v>
      </c>
      <c r="AV277" s="10">
        <v>4.6399999999999997</v>
      </c>
      <c r="AW277" s="24">
        <f t="shared" si="160"/>
        <v>63.383620689655181</v>
      </c>
      <c r="AY277" s="42">
        <v>20935.82</v>
      </c>
      <c r="AZ277" t="s">
        <v>28</v>
      </c>
    </row>
    <row r="278" spans="1:52" x14ac:dyDescent="0.25">
      <c r="A278" s="138">
        <v>44543</v>
      </c>
      <c r="B278" s="8">
        <v>1742.86</v>
      </c>
      <c r="C278" s="16"/>
      <c r="D278" s="146">
        <f t="shared" si="148"/>
        <v>1742.86</v>
      </c>
      <c r="E278" s="1">
        <v>4.6399999999999997</v>
      </c>
      <c r="F278" s="149">
        <f t="shared" si="149"/>
        <v>375.61637931034483</v>
      </c>
      <c r="G278" s="19">
        <f t="shared" si="150"/>
        <v>7.5123275862068963</v>
      </c>
      <c r="N278" s="138">
        <v>44542</v>
      </c>
      <c r="O278" s="8">
        <v>2343.48</v>
      </c>
      <c r="P278" s="1"/>
      <c r="Q278" s="146">
        <f t="shared" si="151"/>
        <v>2343.48</v>
      </c>
      <c r="R278" s="1">
        <v>4.6399999999999997</v>
      </c>
      <c r="S278" s="149">
        <f t="shared" si="152"/>
        <v>505.06034482758622</v>
      </c>
      <c r="T278" s="19">
        <f t="shared" si="153"/>
        <v>10.101206896551725</v>
      </c>
      <c r="Z278" s="138">
        <v>44542</v>
      </c>
      <c r="AA278" s="8">
        <v>448</v>
      </c>
      <c r="AB278" s="1">
        <v>556.84</v>
      </c>
      <c r="AC278" s="148">
        <f t="shared" si="154"/>
        <v>1004.84</v>
      </c>
      <c r="AD278" s="1">
        <v>4.6399999999999997</v>
      </c>
      <c r="AE278" s="149">
        <f t="shared" si="156"/>
        <v>216.56034482758622</v>
      </c>
      <c r="AF278" s="19">
        <f t="shared" si="155"/>
        <v>4.3312068965517243</v>
      </c>
      <c r="AL278" s="138">
        <v>44541</v>
      </c>
      <c r="AM278" s="1">
        <v>2054.9</v>
      </c>
      <c r="AN278" s="1">
        <v>2.19</v>
      </c>
      <c r="AO278" s="146">
        <f t="shared" si="157"/>
        <v>2057.09</v>
      </c>
      <c r="AP278" s="1">
        <v>4.6399999999999997</v>
      </c>
      <c r="AQ278" s="149">
        <f t="shared" si="158"/>
        <v>443.33836206896558</v>
      </c>
      <c r="AR278" s="19">
        <f t="shared" si="159"/>
        <v>8.8667672413793124</v>
      </c>
      <c r="AT278" s="2">
        <v>44540</v>
      </c>
      <c r="AU278" s="1">
        <v>497.5</v>
      </c>
      <c r="AV278" s="10">
        <v>4.6399999999999997</v>
      </c>
      <c r="AW278" s="24">
        <f t="shared" si="160"/>
        <v>107.2198275862069</v>
      </c>
      <c r="AY278" s="42">
        <v>12631.49</v>
      </c>
      <c r="AZ278" t="s">
        <v>6</v>
      </c>
    </row>
    <row r="279" spans="1:52" x14ac:dyDescent="0.25">
      <c r="A279" s="138">
        <v>44544</v>
      </c>
      <c r="B279" s="8">
        <v>2500.88</v>
      </c>
      <c r="C279" s="16">
        <v>32.31</v>
      </c>
      <c r="D279" s="146">
        <f t="shared" si="148"/>
        <v>2533.19</v>
      </c>
      <c r="E279" s="1">
        <v>4.6399999999999997</v>
      </c>
      <c r="F279" s="149">
        <f t="shared" si="149"/>
        <v>545.94612068965523</v>
      </c>
      <c r="G279" s="19">
        <f t="shared" si="150"/>
        <v>10.918922413793105</v>
      </c>
      <c r="N279" s="138">
        <v>44543</v>
      </c>
      <c r="O279" s="17">
        <v>1578.6</v>
      </c>
      <c r="P279" s="1"/>
      <c r="Q279" s="146">
        <f t="shared" si="151"/>
        <v>1578.6</v>
      </c>
      <c r="R279" s="1">
        <v>4.6399999999999997</v>
      </c>
      <c r="S279" s="149">
        <f t="shared" si="152"/>
        <v>340.2155172413793</v>
      </c>
      <c r="T279" s="19">
        <f t="shared" si="153"/>
        <v>6.8043103448275861</v>
      </c>
      <c r="Z279" s="138">
        <v>44543</v>
      </c>
      <c r="AA279" s="1">
        <v>99.79</v>
      </c>
      <c r="AB279" s="8">
        <v>465.87</v>
      </c>
      <c r="AC279" s="148">
        <f t="shared" si="154"/>
        <v>565.66</v>
      </c>
      <c r="AD279" s="1">
        <v>4.6399999999999997</v>
      </c>
      <c r="AE279" s="149">
        <f t="shared" si="156"/>
        <v>121.9094827586207</v>
      </c>
      <c r="AF279" s="19">
        <f t="shared" si="155"/>
        <v>2.438189655172414</v>
      </c>
      <c r="AL279" s="138">
        <v>44542</v>
      </c>
      <c r="AM279" s="8">
        <v>1246.6399999999999</v>
      </c>
      <c r="AN279" s="1">
        <v>3.85</v>
      </c>
      <c r="AO279" s="146">
        <f t="shared" si="157"/>
        <v>1250.4899999999998</v>
      </c>
      <c r="AP279" s="1">
        <v>4.6399999999999997</v>
      </c>
      <c r="AQ279" s="149">
        <f t="shared" si="158"/>
        <v>269.50215517241378</v>
      </c>
      <c r="AR279" s="19">
        <f t="shared" si="159"/>
        <v>5.3900431034482761</v>
      </c>
      <c r="AT279" s="2">
        <v>44541</v>
      </c>
      <c r="AU279" s="1">
        <v>540.65</v>
      </c>
      <c r="AV279" s="1">
        <v>4.6399999999999997</v>
      </c>
      <c r="AW279" s="24">
        <f t="shared" si="160"/>
        <v>116.51939655172414</v>
      </c>
      <c r="AY279" s="42">
        <v>9297.7800000000007</v>
      </c>
      <c r="AZ279" t="s">
        <v>10</v>
      </c>
    </row>
    <row r="280" spans="1:52" x14ac:dyDescent="0.25">
      <c r="A280" s="138">
        <v>44545</v>
      </c>
      <c r="B280" s="8">
        <v>2767.67</v>
      </c>
      <c r="C280" s="8">
        <v>110.25</v>
      </c>
      <c r="D280" s="146">
        <f t="shared" si="148"/>
        <v>2877.92</v>
      </c>
      <c r="E280" s="1">
        <v>4.62</v>
      </c>
      <c r="F280" s="149">
        <f t="shared" si="149"/>
        <v>622.92640692640691</v>
      </c>
      <c r="G280" s="19">
        <f t="shared" si="150"/>
        <v>12.458528138528138</v>
      </c>
      <c r="N280" s="138">
        <v>44544</v>
      </c>
      <c r="O280" s="8">
        <v>1221.4100000000001</v>
      </c>
      <c r="P280" s="1"/>
      <c r="Q280" s="146">
        <f t="shared" si="151"/>
        <v>1221.4100000000001</v>
      </c>
      <c r="R280" s="1">
        <v>4.6399999999999997</v>
      </c>
      <c r="S280" s="149">
        <f t="shared" si="152"/>
        <v>263.23491379310349</v>
      </c>
      <c r="T280" s="19">
        <f t="shared" si="153"/>
        <v>5.2646982758620702</v>
      </c>
      <c r="Z280" s="138">
        <v>44544</v>
      </c>
      <c r="AA280" s="1">
        <v>136.32</v>
      </c>
      <c r="AB280" s="1">
        <v>480.56</v>
      </c>
      <c r="AC280" s="148">
        <f t="shared" si="154"/>
        <v>616.88</v>
      </c>
      <c r="AD280" s="1">
        <v>4.6399999999999997</v>
      </c>
      <c r="AE280" s="149">
        <f t="shared" si="156"/>
        <v>132.94827586206898</v>
      </c>
      <c r="AF280" s="19">
        <f t="shared" si="155"/>
        <v>2.6589655172413798</v>
      </c>
      <c r="AL280" s="138">
        <v>44543</v>
      </c>
      <c r="AM280" s="8">
        <v>689.26</v>
      </c>
      <c r="AN280" s="1">
        <v>9.01</v>
      </c>
      <c r="AO280" s="146">
        <f t="shared" si="157"/>
        <v>698.27</v>
      </c>
      <c r="AP280" s="1">
        <v>4.6399999999999997</v>
      </c>
      <c r="AQ280" s="149">
        <f t="shared" si="158"/>
        <v>150.48922413793105</v>
      </c>
      <c r="AR280" s="19">
        <f t="shared" si="159"/>
        <v>3.0097844827586209</v>
      </c>
      <c r="AT280" s="2">
        <v>44542</v>
      </c>
      <c r="AU280" s="1">
        <v>994.8</v>
      </c>
      <c r="AV280" s="1">
        <v>4.6399999999999997</v>
      </c>
      <c r="AW280" s="24">
        <f t="shared" si="160"/>
        <v>214.39655172413794</v>
      </c>
      <c r="AY280" s="42">
        <v>6551.94</v>
      </c>
      <c r="AZ280" t="s">
        <v>26</v>
      </c>
    </row>
    <row r="281" spans="1:52" x14ac:dyDescent="0.25">
      <c r="A281" s="138">
        <v>44546</v>
      </c>
      <c r="B281" s="8">
        <v>2247.5300000000002</v>
      </c>
      <c r="C281" s="18"/>
      <c r="D281" s="146">
        <f t="shared" si="148"/>
        <v>2247.5300000000002</v>
      </c>
      <c r="E281" s="1">
        <v>4.6100000000000003</v>
      </c>
      <c r="F281" s="149">
        <f t="shared" si="149"/>
        <v>487.53362255965294</v>
      </c>
      <c r="G281" s="19">
        <f t="shared" si="150"/>
        <v>9.7506724511930596</v>
      </c>
      <c r="N281" s="138">
        <v>44545</v>
      </c>
      <c r="O281" s="8">
        <v>2471.5700000000002</v>
      </c>
      <c r="P281" s="1">
        <v>43.59</v>
      </c>
      <c r="Q281" s="146">
        <f t="shared" si="151"/>
        <v>2515.1600000000003</v>
      </c>
      <c r="R281" s="1">
        <v>4.62</v>
      </c>
      <c r="S281" s="149">
        <f t="shared" si="152"/>
        <v>544.40692640692646</v>
      </c>
      <c r="T281" s="19">
        <f t="shared" si="153"/>
        <v>10.88813852813853</v>
      </c>
      <c r="Z281" s="138">
        <v>44545</v>
      </c>
      <c r="AA281" s="1">
        <v>871.72</v>
      </c>
      <c r="AB281" s="8">
        <v>362.28</v>
      </c>
      <c r="AC281" s="148">
        <f t="shared" si="154"/>
        <v>1234</v>
      </c>
      <c r="AD281" s="1">
        <v>4.62</v>
      </c>
      <c r="AE281" s="149">
        <f t="shared" si="156"/>
        <v>267.09956709956708</v>
      </c>
      <c r="AF281" s="19">
        <f t="shared" si="155"/>
        <v>5.3419913419913421</v>
      </c>
      <c r="AL281" s="138">
        <v>44544</v>
      </c>
      <c r="AM281" s="8">
        <v>959.55</v>
      </c>
      <c r="AN281" s="8">
        <v>5.52</v>
      </c>
      <c r="AO281" s="146">
        <f t="shared" si="157"/>
        <v>965.06999999999994</v>
      </c>
      <c r="AP281" s="1">
        <v>4.6399999999999997</v>
      </c>
      <c r="AQ281" s="149">
        <f t="shared" si="158"/>
        <v>207.98922413793105</v>
      </c>
      <c r="AR281" s="19">
        <f t="shared" si="159"/>
        <v>4.1597844827586208</v>
      </c>
      <c r="AT281" s="2">
        <v>44543</v>
      </c>
      <c r="AU281" s="1">
        <v>342.5</v>
      </c>
      <c r="AV281" s="1">
        <v>4.6399999999999997</v>
      </c>
      <c r="AW281" s="24">
        <f t="shared" si="160"/>
        <v>73.814655172413794</v>
      </c>
    </row>
    <row r="282" spans="1:52" x14ac:dyDescent="0.25">
      <c r="A282" s="138">
        <v>44547</v>
      </c>
      <c r="B282" s="8">
        <v>3862.92</v>
      </c>
      <c r="C282" s="8"/>
      <c r="D282" s="146">
        <f t="shared" si="148"/>
        <v>3862.92</v>
      </c>
      <c r="E282" s="1">
        <v>4.6100000000000003</v>
      </c>
      <c r="F282" s="149">
        <f t="shared" si="149"/>
        <v>837.94360086767892</v>
      </c>
      <c r="G282" s="19">
        <f t="shared" si="150"/>
        <v>16.758872017353578</v>
      </c>
      <c r="N282" s="138">
        <v>44546</v>
      </c>
      <c r="O282" s="8">
        <v>1097.99</v>
      </c>
      <c r="P282" s="1"/>
      <c r="Q282" s="146">
        <f t="shared" si="151"/>
        <v>1097.99</v>
      </c>
      <c r="R282" s="1">
        <v>4.6100000000000003</v>
      </c>
      <c r="S282" s="149">
        <f t="shared" si="152"/>
        <v>238.17570498915399</v>
      </c>
      <c r="T282" s="19">
        <f t="shared" si="153"/>
        <v>4.7635140997830794</v>
      </c>
      <c r="Z282" s="138">
        <v>44546</v>
      </c>
      <c r="AA282" s="1">
        <v>341.88</v>
      </c>
      <c r="AB282" s="1">
        <v>290.02</v>
      </c>
      <c r="AC282" s="148">
        <f t="shared" si="154"/>
        <v>631.9</v>
      </c>
      <c r="AD282" s="1">
        <v>4.6100000000000003</v>
      </c>
      <c r="AE282" s="149">
        <f t="shared" si="156"/>
        <v>137.07158351409976</v>
      </c>
      <c r="AF282" s="19">
        <f t="shared" si="155"/>
        <v>2.7414316702819952</v>
      </c>
      <c r="AL282" s="138">
        <v>44545</v>
      </c>
      <c r="AM282" s="1">
        <v>508.12</v>
      </c>
      <c r="AN282" s="1">
        <v>8.99</v>
      </c>
      <c r="AO282" s="146">
        <f t="shared" si="157"/>
        <v>517.11</v>
      </c>
      <c r="AP282" s="1">
        <v>4.62</v>
      </c>
      <c r="AQ282" s="149">
        <f t="shared" si="158"/>
        <v>111.92857142857143</v>
      </c>
      <c r="AR282" s="19">
        <f t="shared" si="159"/>
        <v>2.2385714285714289</v>
      </c>
      <c r="AT282" s="2">
        <v>44544</v>
      </c>
      <c r="AU282" s="1">
        <v>519.35</v>
      </c>
      <c r="AV282" s="1">
        <v>4.6399999999999997</v>
      </c>
      <c r="AW282" s="24">
        <f t="shared" si="160"/>
        <v>111.92887931034484</v>
      </c>
      <c r="AY282" s="25">
        <f>SUM(AY272:AY281)</f>
        <v>98454.58</v>
      </c>
    </row>
    <row r="283" spans="1:52" x14ac:dyDescent="0.25">
      <c r="A283" s="138">
        <v>44548</v>
      </c>
      <c r="B283" s="8">
        <v>4944.68</v>
      </c>
      <c r="C283" s="8"/>
      <c r="D283" s="146">
        <f t="shared" si="148"/>
        <v>4944.68</v>
      </c>
      <c r="E283" s="1">
        <v>4.62</v>
      </c>
      <c r="F283" s="149">
        <f t="shared" si="149"/>
        <v>1070.2770562770563</v>
      </c>
      <c r="G283" s="19">
        <f t="shared" si="150"/>
        <v>21.405541125541127</v>
      </c>
      <c r="N283" s="138">
        <v>44547</v>
      </c>
      <c r="O283" s="8">
        <v>1469.17</v>
      </c>
      <c r="P283" s="1">
        <v>36.53</v>
      </c>
      <c r="Q283" s="146">
        <f t="shared" si="151"/>
        <v>1505.7</v>
      </c>
      <c r="R283" s="1">
        <v>4.6100000000000003</v>
      </c>
      <c r="S283" s="149">
        <f t="shared" si="152"/>
        <v>326.6160520607375</v>
      </c>
      <c r="T283" s="19">
        <f t="shared" si="153"/>
        <v>6.5323210412147503</v>
      </c>
      <c r="Z283" s="138">
        <v>44547</v>
      </c>
      <c r="AA283" s="1">
        <v>188.28</v>
      </c>
      <c r="AB283" s="8">
        <v>164.62</v>
      </c>
      <c r="AC283" s="148">
        <f t="shared" si="154"/>
        <v>352.9</v>
      </c>
      <c r="AD283" s="1">
        <v>4.6100000000000003</v>
      </c>
      <c r="AE283" s="149">
        <f t="shared" si="156"/>
        <v>76.550976138828617</v>
      </c>
      <c r="AF283" s="19">
        <f t="shared" si="155"/>
        <v>1.5310195227765724</v>
      </c>
      <c r="AL283" s="138">
        <v>44546</v>
      </c>
      <c r="AM283" s="8">
        <v>2248.83</v>
      </c>
      <c r="AN283" s="1">
        <v>89.32</v>
      </c>
      <c r="AO283" s="146">
        <f t="shared" si="157"/>
        <v>2338.15</v>
      </c>
      <c r="AP283" s="1">
        <v>4.6100000000000003</v>
      </c>
      <c r="AQ283" s="149">
        <f t="shared" si="158"/>
        <v>507.19088937093272</v>
      </c>
      <c r="AR283" s="19">
        <f t="shared" si="159"/>
        <v>10.143817787418655</v>
      </c>
      <c r="AT283" s="2">
        <v>44545</v>
      </c>
      <c r="AU283" s="1">
        <v>362.3</v>
      </c>
      <c r="AV283" s="1">
        <v>4.62</v>
      </c>
      <c r="AW283" s="24">
        <f t="shared" si="160"/>
        <v>78.419913419913414</v>
      </c>
    </row>
    <row r="284" spans="1:52" x14ac:dyDescent="0.25">
      <c r="A284" s="138">
        <v>44549</v>
      </c>
      <c r="B284" s="8">
        <v>5467.31</v>
      </c>
      <c r="C284" s="8">
        <v>217.46</v>
      </c>
      <c r="D284" s="146">
        <f t="shared" si="148"/>
        <v>5684.77</v>
      </c>
      <c r="E284" s="1">
        <v>4.62</v>
      </c>
      <c r="F284" s="149">
        <f t="shared" si="149"/>
        <v>1230.469696969697</v>
      </c>
      <c r="G284" s="19">
        <f t="shared" si="150"/>
        <v>24.609393939393939</v>
      </c>
      <c r="N284" s="138">
        <v>44548</v>
      </c>
      <c r="O284" s="8">
        <v>3033.47</v>
      </c>
      <c r="P284" s="8"/>
      <c r="Q284" s="146">
        <f t="shared" si="151"/>
        <v>3033.47</v>
      </c>
      <c r="R284" s="1">
        <v>4.62</v>
      </c>
      <c r="S284" s="149">
        <f t="shared" si="152"/>
        <v>656.59523809523807</v>
      </c>
      <c r="T284" s="19">
        <f t="shared" si="153"/>
        <v>13.131904761904762</v>
      </c>
      <c r="Z284" s="138">
        <v>44548</v>
      </c>
      <c r="AA284" s="1">
        <v>162.96</v>
      </c>
      <c r="AB284" s="1">
        <v>250.52</v>
      </c>
      <c r="AC284" s="148">
        <f t="shared" si="154"/>
        <v>413.48</v>
      </c>
      <c r="AD284" s="1">
        <v>4.62</v>
      </c>
      <c r="AE284" s="149">
        <f t="shared" si="156"/>
        <v>89.497835497835496</v>
      </c>
      <c r="AF284" s="19">
        <f t="shared" si="155"/>
        <v>1.78995670995671</v>
      </c>
      <c r="AL284" s="138">
        <v>44547</v>
      </c>
      <c r="AM284" s="1">
        <v>1448.43</v>
      </c>
      <c r="AN284" s="1">
        <v>5.76</v>
      </c>
      <c r="AO284" s="146">
        <f t="shared" si="157"/>
        <v>1454.19</v>
      </c>
      <c r="AP284" s="1">
        <v>4.6100000000000003</v>
      </c>
      <c r="AQ284" s="149">
        <f t="shared" si="158"/>
        <v>315.44251626898046</v>
      </c>
      <c r="AR284" s="19">
        <f t="shared" si="159"/>
        <v>6.3088503253796091</v>
      </c>
      <c r="AT284" s="2">
        <v>44546</v>
      </c>
      <c r="AU284" s="1">
        <v>584.1</v>
      </c>
      <c r="AV284" s="1">
        <v>4.6100000000000003</v>
      </c>
      <c r="AW284" s="24">
        <f t="shared" si="160"/>
        <v>126.70281995661605</v>
      </c>
    </row>
    <row r="285" spans="1:52" x14ac:dyDescent="0.25">
      <c r="A285" s="138">
        <v>44550</v>
      </c>
      <c r="B285" s="8">
        <v>2235.65</v>
      </c>
      <c r="C285" s="8">
        <v>94.16</v>
      </c>
      <c r="D285" s="146">
        <f t="shared" si="148"/>
        <v>2329.81</v>
      </c>
      <c r="E285" s="1">
        <v>4.62</v>
      </c>
      <c r="F285" s="149">
        <f t="shared" si="149"/>
        <v>504.28787878787875</v>
      </c>
      <c r="G285" s="19">
        <f t="shared" si="150"/>
        <v>10.085757575757576</v>
      </c>
      <c r="N285" s="138">
        <v>44549</v>
      </c>
      <c r="O285" s="8">
        <v>2517.85</v>
      </c>
      <c r="P285" s="1">
        <v>45.02</v>
      </c>
      <c r="Q285" s="146">
        <f t="shared" si="151"/>
        <v>2562.87</v>
      </c>
      <c r="R285" s="1">
        <v>4.62</v>
      </c>
      <c r="S285" s="149">
        <f t="shared" si="152"/>
        <v>554.73376623376623</v>
      </c>
      <c r="T285" s="19">
        <f t="shared" si="153"/>
        <v>11.094675324675325</v>
      </c>
      <c r="Z285" s="138">
        <v>44549</v>
      </c>
      <c r="AA285" s="1">
        <v>502.23</v>
      </c>
      <c r="AB285" s="8">
        <v>97.67</v>
      </c>
      <c r="AC285" s="148">
        <f t="shared" si="154"/>
        <v>599.9</v>
      </c>
      <c r="AD285" s="1">
        <v>4.62</v>
      </c>
      <c r="AE285" s="149">
        <f t="shared" si="156"/>
        <v>129.84848484848484</v>
      </c>
      <c r="AF285" s="19">
        <f t="shared" si="155"/>
        <v>2.5969696969696972</v>
      </c>
      <c r="AL285" s="138">
        <v>44548</v>
      </c>
      <c r="AM285" s="1">
        <v>1394.76</v>
      </c>
      <c r="AN285" s="1"/>
      <c r="AO285" s="146">
        <f t="shared" si="157"/>
        <v>1394.76</v>
      </c>
      <c r="AP285" s="1">
        <v>4.62</v>
      </c>
      <c r="AQ285" s="149">
        <f t="shared" si="158"/>
        <v>301.89610389610391</v>
      </c>
      <c r="AR285" s="19">
        <f t="shared" si="159"/>
        <v>6.0379220779220786</v>
      </c>
      <c r="AT285" s="2">
        <v>44547</v>
      </c>
      <c r="AU285" s="1">
        <v>328.3</v>
      </c>
      <c r="AV285" s="1">
        <v>4.6100000000000003</v>
      </c>
      <c r="AW285" s="24">
        <f t="shared" si="160"/>
        <v>71.214750542299342</v>
      </c>
    </row>
    <row r="286" spans="1:52" x14ac:dyDescent="0.25">
      <c r="A286" s="138">
        <v>44551</v>
      </c>
      <c r="B286" s="8">
        <v>2776.94</v>
      </c>
      <c r="C286" s="8"/>
      <c r="D286" s="146">
        <f t="shared" si="148"/>
        <v>2776.94</v>
      </c>
      <c r="E286" s="8">
        <v>4.5999999999999996</v>
      </c>
      <c r="F286" s="149">
        <f t="shared" si="149"/>
        <v>603.68260869565222</v>
      </c>
      <c r="G286" s="19">
        <f t="shared" si="150"/>
        <v>12.073652173913045</v>
      </c>
      <c r="N286" s="138">
        <v>44550</v>
      </c>
      <c r="O286" s="8">
        <v>2039.15</v>
      </c>
      <c r="P286" s="8"/>
      <c r="Q286" s="146">
        <f t="shared" si="151"/>
        <v>2039.15</v>
      </c>
      <c r="R286" s="1">
        <v>4.62</v>
      </c>
      <c r="S286" s="149">
        <f t="shared" si="152"/>
        <v>441.37445887445887</v>
      </c>
      <c r="T286" s="19">
        <f t="shared" si="153"/>
        <v>8.8274891774891771</v>
      </c>
      <c r="Z286" s="138">
        <v>44550</v>
      </c>
      <c r="AA286" s="1">
        <v>121.45</v>
      </c>
      <c r="AB286" s="8">
        <v>67.92</v>
      </c>
      <c r="AC286" s="148">
        <f t="shared" si="154"/>
        <v>189.37</v>
      </c>
      <c r="AD286" s="1">
        <v>4.62</v>
      </c>
      <c r="AE286" s="149">
        <f t="shared" si="156"/>
        <v>40.989177489177486</v>
      </c>
      <c r="AF286" s="19">
        <f t="shared" si="155"/>
        <v>0.81978354978354973</v>
      </c>
      <c r="AL286" s="138">
        <v>44549</v>
      </c>
      <c r="AM286" s="1">
        <v>679.98</v>
      </c>
      <c r="AN286" s="1"/>
      <c r="AO286" s="146">
        <f t="shared" si="157"/>
        <v>679.98</v>
      </c>
      <c r="AP286" s="1">
        <v>4.62</v>
      </c>
      <c r="AQ286" s="149">
        <f t="shared" si="158"/>
        <v>147.18181818181819</v>
      </c>
      <c r="AR286" s="19">
        <f t="shared" si="159"/>
        <v>2.9436363636363638</v>
      </c>
      <c r="AT286" s="2">
        <v>44548</v>
      </c>
      <c r="AU286" s="1">
        <v>521.70000000000005</v>
      </c>
      <c r="AV286" s="1">
        <v>4.62</v>
      </c>
      <c r="AW286" s="24">
        <f t="shared" si="160"/>
        <v>112.92207792207793</v>
      </c>
    </row>
    <row r="287" spans="1:52" x14ac:dyDescent="0.25">
      <c r="A287" s="138">
        <v>44552</v>
      </c>
      <c r="B287" s="8">
        <v>3296.45</v>
      </c>
      <c r="C287" s="16">
        <v>43.49</v>
      </c>
      <c r="D287" s="146">
        <f t="shared" si="148"/>
        <v>3339.9399999999996</v>
      </c>
      <c r="E287" s="8">
        <v>4.5999999999999996</v>
      </c>
      <c r="F287" s="149">
        <f t="shared" si="149"/>
        <v>726.07391304347823</v>
      </c>
      <c r="G287" s="19">
        <f t="shared" si="150"/>
        <v>14.521478260869564</v>
      </c>
      <c r="N287" s="138">
        <v>44551</v>
      </c>
      <c r="O287" s="8">
        <v>1216.77</v>
      </c>
      <c r="P287" s="1">
        <v>20.61</v>
      </c>
      <c r="Q287" s="146">
        <f t="shared" si="151"/>
        <v>1237.3799999999999</v>
      </c>
      <c r="R287" s="8">
        <v>4.5999999999999996</v>
      </c>
      <c r="S287" s="149">
        <f t="shared" si="152"/>
        <v>268.99565217391302</v>
      </c>
      <c r="T287" s="19">
        <f t="shared" si="153"/>
        <v>5.3799130434782603</v>
      </c>
      <c r="Z287" s="138">
        <v>44551</v>
      </c>
      <c r="AA287" s="1">
        <v>348.88</v>
      </c>
      <c r="AB287" s="1">
        <v>346.56</v>
      </c>
      <c r="AC287" s="148">
        <f t="shared" si="154"/>
        <v>695.44</v>
      </c>
      <c r="AD287" s="8">
        <v>4.5999999999999996</v>
      </c>
      <c r="AE287" s="149">
        <f t="shared" si="156"/>
        <v>151.18260869565219</v>
      </c>
      <c r="AF287" s="19">
        <f t="shared" si="155"/>
        <v>3.0236521739130438</v>
      </c>
      <c r="AL287" s="138">
        <v>44550</v>
      </c>
      <c r="AM287" s="1">
        <v>686.96</v>
      </c>
      <c r="AN287" s="1">
        <v>103.1</v>
      </c>
      <c r="AO287" s="146">
        <f t="shared" si="157"/>
        <v>790.06000000000006</v>
      </c>
      <c r="AP287" s="1">
        <v>4.62</v>
      </c>
      <c r="AQ287" s="149">
        <f t="shared" si="158"/>
        <v>171.00865800865802</v>
      </c>
      <c r="AR287" s="19">
        <f t="shared" si="159"/>
        <v>3.4201731601731602</v>
      </c>
      <c r="AT287" s="2">
        <v>44549</v>
      </c>
      <c r="AU287" s="1">
        <v>795.3</v>
      </c>
      <c r="AV287" s="1">
        <v>4.62</v>
      </c>
      <c r="AW287" s="24">
        <f t="shared" si="160"/>
        <v>172.14285714285714</v>
      </c>
    </row>
    <row r="288" spans="1:52" x14ac:dyDescent="0.25">
      <c r="A288" s="138">
        <v>44553</v>
      </c>
      <c r="B288" s="8">
        <v>4508.43</v>
      </c>
      <c r="C288" s="2"/>
      <c r="D288" s="146">
        <f t="shared" si="148"/>
        <v>4508.43</v>
      </c>
      <c r="E288" s="1">
        <v>4.58</v>
      </c>
      <c r="F288" s="149">
        <f t="shared" si="149"/>
        <v>984.37336244541484</v>
      </c>
      <c r="G288" s="19">
        <f t="shared" si="150"/>
        <v>19.687467248908298</v>
      </c>
      <c r="N288" s="138">
        <v>44552</v>
      </c>
      <c r="O288" s="8">
        <v>2828.43</v>
      </c>
      <c r="P288" s="8"/>
      <c r="Q288" s="146">
        <f t="shared" si="151"/>
        <v>2828.43</v>
      </c>
      <c r="R288" s="8">
        <v>4.5999999999999996</v>
      </c>
      <c r="S288" s="149">
        <f t="shared" si="152"/>
        <v>614.8760869565217</v>
      </c>
      <c r="T288" s="19">
        <f t="shared" si="153"/>
        <v>12.297521739130435</v>
      </c>
      <c r="Z288" s="138">
        <v>44552</v>
      </c>
      <c r="AA288" s="1">
        <v>210.14</v>
      </c>
      <c r="AB288" s="8">
        <v>951.18</v>
      </c>
      <c r="AC288" s="148">
        <f t="shared" si="154"/>
        <v>1161.32</v>
      </c>
      <c r="AD288" s="8">
        <v>4.5999999999999996</v>
      </c>
      <c r="AE288" s="149">
        <f t="shared" si="156"/>
        <v>252.46086956521739</v>
      </c>
      <c r="AF288" s="19">
        <f t="shared" si="155"/>
        <v>5.0492173913043477</v>
      </c>
      <c r="AL288" s="138">
        <v>44551</v>
      </c>
      <c r="AM288" s="1">
        <v>455.34</v>
      </c>
      <c r="AN288" s="1">
        <v>9.19</v>
      </c>
      <c r="AO288" s="146">
        <f t="shared" si="157"/>
        <v>464.53</v>
      </c>
      <c r="AP288" s="1">
        <v>4.5999999999999996</v>
      </c>
      <c r="AQ288" s="149">
        <f t="shared" si="158"/>
        <v>100.98478260869565</v>
      </c>
      <c r="AR288" s="19">
        <f t="shared" si="159"/>
        <v>2.0196956521739131</v>
      </c>
      <c r="AT288" s="2">
        <v>44550</v>
      </c>
      <c r="AU288" s="1">
        <v>669.9</v>
      </c>
      <c r="AV288" s="1">
        <v>4.62</v>
      </c>
      <c r="AW288" s="24">
        <f t="shared" si="160"/>
        <v>145</v>
      </c>
    </row>
    <row r="289" spans="1:49" x14ac:dyDescent="0.25">
      <c r="A289" s="138">
        <v>44554</v>
      </c>
      <c r="B289" s="8">
        <v>5876.95</v>
      </c>
      <c r="C289" s="2"/>
      <c r="D289" s="146">
        <f t="shared" si="148"/>
        <v>5876.95</v>
      </c>
      <c r="E289" s="1">
        <v>4.58</v>
      </c>
      <c r="F289" s="149">
        <f t="shared" si="149"/>
        <v>1283.1768558951965</v>
      </c>
      <c r="G289" s="19">
        <f t="shared" si="150"/>
        <v>25.663537117903928</v>
      </c>
      <c r="N289" s="138">
        <v>44553</v>
      </c>
      <c r="O289" s="8">
        <v>3047.94</v>
      </c>
      <c r="P289" s="8">
        <v>4.46</v>
      </c>
      <c r="Q289" s="146">
        <f t="shared" si="151"/>
        <v>3052.4</v>
      </c>
      <c r="R289" s="1">
        <v>4.58</v>
      </c>
      <c r="S289" s="149">
        <f t="shared" si="152"/>
        <v>666.46288209606985</v>
      </c>
      <c r="T289" s="19">
        <f t="shared" si="153"/>
        <v>13.329257641921398</v>
      </c>
      <c r="Z289" s="138">
        <v>44553</v>
      </c>
      <c r="AA289" s="1">
        <v>903.94</v>
      </c>
      <c r="AB289" s="1">
        <v>1120.31</v>
      </c>
      <c r="AC289" s="148">
        <f t="shared" si="154"/>
        <v>2024.25</v>
      </c>
      <c r="AD289" s="1">
        <v>4.58</v>
      </c>
      <c r="AE289" s="149">
        <f t="shared" si="156"/>
        <v>441.97598253275106</v>
      </c>
      <c r="AF289" s="19">
        <f t="shared" si="155"/>
        <v>8.8395196506550207</v>
      </c>
      <c r="AL289" s="138">
        <v>44552</v>
      </c>
      <c r="AM289" s="1">
        <v>455.64</v>
      </c>
      <c r="AN289" s="1">
        <v>30</v>
      </c>
      <c r="AO289" s="146">
        <f t="shared" si="157"/>
        <v>485.64</v>
      </c>
      <c r="AP289" s="1">
        <v>4.5999999999999996</v>
      </c>
      <c r="AQ289" s="149">
        <f t="shared" si="158"/>
        <v>105.57391304347827</v>
      </c>
      <c r="AR289" s="19">
        <f t="shared" si="159"/>
        <v>2.1114782608695655</v>
      </c>
      <c r="AT289" s="2">
        <v>44551</v>
      </c>
      <c r="AU289" s="1">
        <v>550.20000000000005</v>
      </c>
      <c r="AV289" s="8">
        <v>4.5999999999999996</v>
      </c>
      <c r="AW289" s="24">
        <f t="shared" si="160"/>
        <v>119.60869565217394</v>
      </c>
    </row>
    <row r="290" spans="1:49" x14ac:dyDescent="0.25">
      <c r="A290" s="138">
        <v>44555</v>
      </c>
      <c r="B290" s="8">
        <v>2177.3200000000002</v>
      </c>
      <c r="C290" s="8">
        <v>45.93</v>
      </c>
      <c r="D290" s="146">
        <f t="shared" si="148"/>
        <v>2223.25</v>
      </c>
      <c r="E290" s="1">
        <v>4.58</v>
      </c>
      <c r="F290" s="149">
        <f t="shared" si="149"/>
        <v>485.42576419213975</v>
      </c>
      <c r="G290" s="19">
        <f t="shared" si="150"/>
        <v>9.7085152838427948</v>
      </c>
      <c r="N290" s="138">
        <v>44554</v>
      </c>
      <c r="O290" s="8">
        <v>2138.41</v>
      </c>
      <c r="P290" s="8"/>
      <c r="Q290" s="146">
        <f t="shared" si="151"/>
        <v>2138.41</v>
      </c>
      <c r="R290" s="1">
        <v>4.58</v>
      </c>
      <c r="S290" s="149">
        <f t="shared" si="152"/>
        <v>466.90174672489081</v>
      </c>
      <c r="T290" s="19">
        <f t="shared" si="153"/>
        <v>9.3380349344978164</v>
      </c>
      <c r="Z290" s="138">
        <v>44554</v>
      </c>
      <c r="AA290" s="8">
        <v>1307.4000000000001</v>
      </c>
      <c r="AB290" s="1">
        <v>1888.22</v>
      </c>
      <c r="AC290" s="148">
        <f t="shared" si="154"/>
        <v>3195.62</v>
      </c>
      <c r="AD290" s="1">
        <v>4.58</v>
      </c>
      <c r="AE290" s="149">
        <f t="shared" si="156"/>
        <v>697.73362445414841</v>
      </c>
      <c r="AF290" s="19">
        <f t="shared" si="155"/>
        <v>13.954672489082968</v>
      </c>
      <c r="AL290" s="138">
        <v>44553</v>
      </c>
      <c r="AM290" s="8">
        <v>1439.49</v>
      </c>
      <c r="AN290" s="8"/>
      <c r="AO290" s="146">
        <f t="shared" si="157"/>
        <v>1439.49</v>
      </c>
      <c r="AP290" s="1">
        <v>4.58</v>
      </c>
      <c r="AQ290" s="149">
        <f t="shared" si="158"/>
        <v>314.29912663755459</v>
      </c>
      <c r="AR290" s="19">
        <f t="shared" si="159"/>
        <v>6.2859825327510919</v>
      </c>
      <c r="AT290" s="2">
        <v>44552</v>
      </c>
      <c r="AU290" s="1">
        <v>322.24</v>
      </c>
      <c r="AV290" s="8">
        <v>4.5999999999999996</v>
      </c>
      <c r="AW290" s="24">
        <f t="shared" si="160"/>
        <v>70.05217391304349</v>
      </c>
    </row>
    <row r="291" spans="1:49" x14ac:dyDescent="0.25">
      <c r="A291" s="138">
        <v>44556</v>
      </c>
      <c r="B291" s="8">
        <v>2178.5</v>
      </c>
      <c r="C291" s="8"/>
      <c r="D291" s="146">
        <f t="shared" si="148"/>
        <v>2178.5</v>
      </c>
      <c r="E291" s="1">
        <v>4.58</v>
      </c>
      <c r="F291" s="149">
        <f t="shared" si="149"/>
        <v>475.65502183406113</v>
      </c>
      <c r="G291" s="19">
        <f t="shared" si="150"/>
        <v>9.5131004366812224</v>
      </c>
      <c r="N291" s="138">
        <v>44555</v>
      </c>
      <c r="O291" s="1">
        <v>1825.91</v>
      </c>
      <c r="P291" s="1"/>
      <c r="Q291" s="146">
        <f t="shared" si="151"/>
        <v>1825.91</v>
      </c>
      <c r="R291" s="1">
        <v>4.58</v>
      </c>
      <c r="S291" s="149">
        <f t="shared" si="152"/>
        <v>398.67030567685589</v>
      </c>
      <c r="T291" s="19">
        <f t="shared" si="153"/>
        <v>7.9734061135371181</v>
      </c>
      <c r="Z291" s="138">
        <v>44555</v>
      </c>
      <c r="AA291" s="1">
        <v>667.79</v>
      </c>
      <c r="AB291" s="1">
        <v>812.61</v>
      </c>
      <c r="AC291" s="148">
        <f t="shared" si="154"/>
        <v>1480.4</v>
      </c>
      <c r="AD291" s="1">
        <v>4.58</v>
      </c>
      <c r="AE291" s="149">
        <f t="shared" si="156"/>
        <v>323.23144104803492</v>
      </c>
      <c r="AF291" s="19">
        <f t="shared" si="155"/>
        <v>6.4646288209606988</v>
      </c>
      <c r="AL291" s="138">
        <v>44554</v>
      </c>
      <c r="AM291" s="1">
        <v>3044.71</v>
      </c>
      <c r="AN291" s="1">
        <v>49.19</v>
      </c>
      <c r="AO291" s="146">
        <f t="shared" si="157"/>
        <v>3093.9</v>
      </c>
      <c r="AP291" s="1">
        <v>4.58</v>
      </c>
      <c r="AQ291" s="149">
        <f t="shared" si="158"/>
        <v>675.52401746724888</v>
      </c>
      <c r="AR291" s="19">
        <f t="shared" si="159"/>
        <v>13.510480349344977</v>
      </c>
      <c r="AT291" s="2">
        <v>44553</v>
      </c>
      <c r="AU291" s="1">
        <v>650.85</v>
      </c>
      <c r="AV291" s="1">
        <v>4.58</v>
      </c>
      <c r="AW291" s="24">
        <f t="shared" si="160"/>
        <v>142.10698689956331</v>
      </c>
    </row>
    <row r="292" spans="1:49" x14ac:dyDescent="0.25">
      <c r="A292" s="138">
        <v>44557</v>
      </c>
      <c r="B292" s="8">
        <v>1459.84</v>
      </c>
      <c r="C292" s="30">
        <v>16.72</v>
      </c>
      <c r="D292" s="146">
        <f t="shared" si="148"/>
        <v>1476.56</v>
      </c>
      <c r="E292" s="1">
        <v>4.58</v>
      </c>
      <c r="F292" s="149">
        <f t="shared" si="149"/>
        <v>322.39301310043669</v>
      </c>
      <c r="G292" s="19">
        <f t="shared" si="150"/>
        <v>6.4478602620087342</v>
      </c>
      <c r="N292" s="138">
        <v>44556</v>
      </c>
      <c r="O292" s="1">
        <v>2165.0700000000002</v>
      </c>
      <c r="P292" s="1">
        <v>42</v>
      </c>
      <c r="Q292" s="146">
        <f t="shared" si="151"/>
        <v>2207.0700000000002</v>
      </c>
      <c r="R292" s="1">
        <v>4.58</v>
      </c>
      <c r="S292" s="149">
        <f t="shared" si="152"/>
        <v>481.89301310043669</v>
      </c>
      <c r="T292" s="19">
        <f t="shared" si="153"/>
        <v>9.6378602620087346</v>
      </c>
      <c r="Z292" s="138">
        <v>44556</v>
      </c>
      <c r="AA292" s="1">
        <v>595.65</v>
      </c>
      <c r="AB292" s="8">
        <v>544.19000000000005</v>
      </c>
      <c r="AC292" s="148">
        <f t="shared" si="154"/>
        <v>1139.8400000000001</v>
      </c>
      <c r="AD292" s="1">
        <v>4.58</v>
      </c>
      <c r="AE292" s="149">
        <f t="shared" si="156"/>
        <v>248.87336244541487</v>
      </c>
      <c r="AF292" s="19">
        <f t="shared" si="155"/>
        <v>4.9774672489082974</v>
      </c>
      <c r="AL292" s="138">
        <v>44555</v>
      </c>
      <c r="AM292" s="1">
        <v>2000.75</v>
      </c>
      <c r="AN292" s="1">
        <v>32.65</v>
      </c>
      <c r="AO292" s="146">
        <f t="shared" si="157"/>
        <v>2033.4</v>
      </c>
      <c r="AP292" s="1">
        <v>4.58</v>
      </c>
      <c r="AQ292" s="149">
        <f t="shared" si="158"/>
        <v>443.97379912663757</v>
      </c>
      <c r="AR292" s="19">
        <f t="shared" si="159"/>
        <v>8.8794759825327514</v>
      </c>
      <c r="AT292" s="2">
        <v>44554</v>
      </c>
      <c r="AU292" s="1">
        <v>826.15</v>
      </c>
      <c r="AV292" s="1">
        <v>4.58</v>
      </c>
      <c r="AW292" s="24">
        <f t="shared" si="160"/>
        <v>180.38209606986899</v>
      </c>
    </row>
    <row r="293" spans="1:49" x14ac:dyDescent="0.25">
      <c r="A293" s="138">
        <v>44558</v>
      </c>
      <c r="B293" s="1">
        <v>1762.12</v>
      </c>
      <c r="C293" s="8"/>
      <c r="D293" s="146">
        <f t="shared" si="148"/>
        <v>1762.12</v>
      </c>
      <c r="E293" s="1">
        <v>4.58</v>
      </c>
      <c r="F293" s="149">
        <f t="shared" si="149"/>
        <v>384.74235807860259</v>
      </c>
      <c r="G293" s="19">
        <f t="shared" si="150"/>
        <v>7.694847161572052</v>
      </c>
      <c r="N293" s="138">
        <v>44557</v>
      </c>
      <c r="O293" s="1">
        <v>1205.07</v>
      </c>
      <c r="P293" s="1"/>
      <c r="Q293" s="146">
        <f t="shared" si="151"/>
        <v>1205.07</v>
      </c>
      <c r="R293" s="1">
        <v>4.58</v>
      </c>
      <c r="S293" s="149">
        <f t="shared" si="152"/>
        <v>263.11572052401743</v>
      </c>
      <c r="T293" s="19">
        <f t="shared" si="153"/>
        <v>5.2623144104803492</v>
      </c>
      <c r="Z293" s="138">
        <v>44557</v>
      </c>
      <c r="AA293" s="1">
        <v>161.86000000000001</v>
      </c>
      <c r="AB293" s="8">
        <v>718.92</v>
      </c>
      <c r="AC293" s="148">
        <f t="shared" si="154"/>
        <v>880.78</v>
      </c>
      <c r="AD293" s="1">
        <v>4.58</v>
      </c>
      <c r="AE293" s="149">
        <f t="shared" si="156"/>
        <v>192.31004366812226</v>
      </c>
      <c r="AF293" s="19">
        <f t="shared" si="155"/>
        <v>3.8462008733624455</v>
      </c>
      <c r="AL293" s="138">
        <v>44556</v>
      </c>
      <c r="AM293" s="8">
        <v>1637.84</v>
      </c>
      <c r="AN293" s="1">
        <v>64.12</v>
      </c>
      <c r="AO293" s="146">
        <f t="shared" si="157"/>
        <v>1701.96</v>
      </c>
      <c r="AP293" s="1">
        <v>4.58</v>
      </c>
      <c r="AQ293" s="149">
        <f t="shared" si="158"/>
        <v>371.60698689956331</v>
      </c>
      <c r="AR293" s="19">
        <f t="shared" si="159"/>
        <v>7.4321397379912666</v>
      </c>
      <c r="AT293" s="2">
        <v>44555</v>
      </c>
      <c r="AU293" s="1">
        <v>822.75</v>
      </c>
      <c r="AV293" s="1">
        <v>4.58</v>
      </c>
      <c r="AW293" s="24">
        <f t="shared" si="160"/>
        <v>179.63973799126637</v>
      </c>
    </row>
    <row r="294" spans="1:49" x14ac:dyDescent="0.25">
      <c r="A294" s="138">
        <v>44559</v>
      </c>
      <c r="B294" s="1">
        <v>3681.67</v>
      </c>
      <c r="C294" s="30">
        <v>3.58</v>
      </c>
      <c r="D294" s="146">
        <f t="shared" si="148"/>
        <v>3685.25</v>
      </c>
      <c r="E294" s="1">
        <v>4.58</v>
      </c>
      <c r="F294" s="149">
        <f t="shared" si="149"/>
        <v>804.63973799126632</v>
      </c>
      <c r="G294" s="19">
        <f t="shared" si="150"/>
        <v>16.092794759825328</v>
      </c>
      <c r="N294" s="138">
        <v>44558</v>
      </c>
      <c r="O294" s="8">
        <v>579.04999999999995</v>
      </c>
      <c r="P294" s="1"/>
      <c r="Q294" s="162">
        <f t="shared" si="151"/>
        <v>579.04999999999995</v>
      </c>
      <c r="R294" s="1">
        <v>4.58</v>
      </c>
      <c r="S294" s="149">
        <f t="shared" si="152"/>
        <v>126.4301310043668</v>
      </c>
      <c r="T294" s="19">
        <f>S294*2%</f>
        <v>2.5286026200873359</v>
      </c>
      <c r="Z294" s="138">
        <v>44558</v>
      </c>
      <c r="AA294" s="1">
        <v>361.12</v>
      </c>
      <c r="AB294" s="8">
        <v>689.35</v>
      </c>
      <c r="AC294" s="148">
        <f>AA294+AB294</f>
        <v>1050.47</v>
      </c>
      <c r="AD294" s="1">
        <v>4.58</v>
      </c>
      <c r="AE294" s="149">
        <f>AC294/AD294</f>
        <v>229.36026200873363</v>
      </c>
      <c r="AF294" s="19">
        <f t="shared" si="155"/>
        <v>4.587205240174673</v>
      </c>
      <c r="AL294" s="138">
        <v>44557</v>
      </c>
      <c r="AM294" s="8">
        <v>968.14</v>
      </c>
      <c r="AN294" s="1">
        <v>62.4</v>
      </c>
      <c r="AO294" s="146">
        <f t="shared" si="157"/>
        <v>1030.54</v>
      </c>
      <c r="AP294" s="1">
        <v>4.58</v>
      </c>
      <c r="AQ294" s="149">
        <f t="shared" si="158"/>
        <v>225.00873362445412</v>
      </c>
      <c r="AR294" s="19">
        <f t="shared" si="159"/>
        <v>4.5001746724890825</v>
      </c>
      <c r="AT294" s="2">
        <v>44556</v>
      </c>
      <c r="AU294" s="1">
        <v>851.65</v>
      </c>
      <c r="AV294" s="1">
        <v>4.58</v>
      </c>
      <c r="AW294" s="24">
        <f t="shared" si="160"/>
        <v>185.94978165938863</v>
      </c>
    </row>
    <row r="295" spans="1:49" x14ac:dyDescent="0.25">
      <c r="A295" s="138">
        <v>44560</v>
      </c>
      <c r="B295" s="1">
        <v>3641.31</v>
      </c>
      <c r="C295" s="2"/>
      <c r="D295" s="146">
        <f>B295+C295</f>
        <v>3641.31</v>
      </c>
      <c r="E295" s="1">
        <v>4.59</v>
      </c>
      <c r="F295" s="149">
        <f>D295/E295</f>
        <v>793.31372549019613</v>
      </c>
      <c r="G295" s="19">
        <f t="shared" si="150"/>
        <v>15.866274509803922</v>
      </c>
      <c r="N295" s="138">
        <v>44559</v>
      </c>
      <c r="O295" s="1"/>
      <c r="P295" s="1"/>
      <c r="Q295" s="146">
        <f t="shared" si="151"/>
        <v>0</v>
      </c>
      <c r="R295" s="1">
        <v>4.58</v>
      </c>
      <c r="S295" s="149">
        <f t="shared" si="152"/>
        <v>0</v>
      </c>
      <c r="T295" s="19">
        <f t="shared" si="153"/>
        <v>0</v>
      </c>
      <c r="Z295" s="138">
        <v>44559</v>
      </c>
      <c r="AA295" s="1">
        <v>474.84</v>
      </c>
      <c r="AB295" s="1">
        <v>1167.6199999999999</v>
      </c>
      <c r="AC295" s="148">
        <f t="shared" si="154"/>
        <v>1642.4599999999998</v>
      </c>
      <c r="AD295" s="1">
        <v>4.58</v>
      </c>
      <c r="AE295" s="149">
        <f>AC295/AD295</f>
        <v>358.61572052401743</v>
      </c>
      <c r="AF295" s="19">
        <f t="shared" si="155"/>
        <v>7.1723144104803485</v>
      </c>
      <c r="AL295" s="138">
        <v>44558</v>
      </c>
      <c r="AM295" s="8">
        <v>2974.12</v>
      </c>
      <c r="AN295" s="1">
        <v>24.83</v>
      </c>
      <c r="AO295" s="146">
        <f t="shared" si="157"/>
        <v>2998.95</v>
      </c>
      <c r="AP295" s="1">
        <v>4.58</v>
      </c>
      <c r="AQ295" s="149">
        <f t="shared" si="158"/>
        <v>654.7925764192139</v>
      </c>
      <c r="AR295" s="19">
        <f t="shared" si="159"/>
        <v>13.095851528384278</v>
      </c>
      <c r="AT295" s="2">
        <v>44557</v>
      </c>
      <c r="AU295" s="8">
        <v>641.70000000000005</v>
      </c>
      <c r="AV295" s="1">
        <v>4.58</v>
      </c>
      <c r="AW295" s="24">
        <f t="shared" si="160"/>
        <v>140.10917030567686</v>
      </c>
    </row>
    <row r="296" spans="1:49" x14ac:dyDescent="0.25">
      <c r="A296" s="2">
        <v>44561</v>
      </c>
      <c r="B296" s="1">
        <v>3487.45</v>
      </c>
      <c r="C296" s="1"/>
      <c r="D296" s="146">
        <f>B296+C296</f>
        <v>3487.45</v>
      </c>
      <c r="E296" s="1">
        <v>4.59</v>
      </c>
      <c r="F296" s="149">
        <f>D296/E296</f>
        <v>759.79302832244002</v>
      </c>
      <c r="G296" s="19">
        <f t="shared" si="150"/>
        <v>15.1958605664488</v>
      </c>
      <c r="N296" s="138">
        <v>44560</v>
      </c>
      <c r="O296" s="8">
        <v>3483.39</v>
      </c>
      <c r="P296" s="1">
        <v>114.79</v>
      </c>
      <c r="Q296" s="146">
        <f t="shared" si="151"/>
        <v>3598.18</v>
      </c>
      <c r="R296" s="1">
        <v>4.59</v>
      </c>
      <c r="S296" s="149">
        <f>Q296/R296</f>
        <v>783.91721132897601</v>
      </c>
      <c r="T296" s="19">
        <f>S296*2%</f>
        <v>15.678344226579521</v>
      </c>
      <c r="Z296" s="138">
        <v>44560</v>
      </c>
      <c r="AA296" s="1">
        <v>426.84</v>
      </c>
      <c r="AB296" s="8">
        <v>2213.89</v>
      </c>
      <c r="AC296" s="148">
        <f t="shared" si="154"/>
        <v>2640.73</v>
      </c>
      <c r="AD296" s="1">
        <v>4.59</v>
      </c>
      <c r="AE296" s="149">
        <f>AC296/AD296</f>
        <v>575.32244008714599</v>
      </c>
      <c r="AF296" s="19">
        <f>AE296*2%</f>
        <v>11.50644880174292</v>
      </c>
      <c r="AL296" s="138">
        <v>44559</v>
      </c>
      <c r="AM296" s="8">
        <v>2686.25</v>
      </c>
      <c r="AN296" s="1">
        <v>38.159999999999997</v>
      </c>
      <c r="AO296" s="146">
        <f t="shared" si="157"/>
        <v>2724.41</v>
      </c>
      <c r="AP296" s="1">
        <v>4.58</v>
      </c>
      <c r="AQ296" s="149">
        <f t="shared" si="158"/>
        <v>594.84934497816585</v>
      </c>
      <c r="AR296" s="19">
        <f t="shared" si="159"/>
        <v>11.896986899563316</v>
      </c>
      <c r="AT296" s="2">
        <v>44558</v>
      </c>
      <c r="AU296" s="8">
        <v>869.1</v>
      </c>
      <c r="AV296" s="1">
        <v>4.58</v>
      </c>
      <c r="AW296" s="24">
        <f t="shared" si="160"/>
        <v>189.75982532751092</v>
      </c>
    </row>
    <row r="297" spans="1:49" x14ac:dyDescent="0.25">
      <c r="B297" s="42">
        <f>SUM(B266:B296)</f>
        <v>96012.829999999973</v>
      </c>
      <c r="C297">
        <f>SUM(C266:C296)</f>
        <v>623.61</v>
      </c>
      <c r="F297" s="37">
        <f>SUM(F266:F296)</f>
        <v>20935.817477930941</v>
      </c>
      <c r="G297" s="37">
        <f>SUM(G266:G296)</f>
        <v>418.7163495586189</v>
      </c>
      <c r="N297" s="2">
        <v>44561</v>
      </c>
      <c r="O297" s="8">
        <v>3469.43</v>
      </c>
      <c r="P297" s="1">
        <v>22.22</v>
      </c>
      <c r="Q297" s="136">
        <f>O297+P297</f>
        <v>3491.6499999999996</v>
      </c>
      <c r="R297" s="1">
        <v>4.59</v>
      </c>
      <c r="S297" s="149">
        <f>Q297/R297</f>
        <v>760.70806100217862</v>
      </c>
      <c r="T297" s="19">
        <f>S297*2%</f>
        <v>15.214161220043573</v>
      </c>
      <c r="Z297" s="2">
        <v>44926</v>
      </c>
      <c r="AA297" s="34">
        <v>398.25</v>
      </c>
      <c r="AB297" s="35">
        <v>789.24</v>
      </c>
      <c r="AC297" s="148">
        <f>AA297+AB297</f>
        <v>1187.49</v>
      </c>
      <c r="AD297" s="35">
        <v>4.59</v>
      </c>
      <c r="AE297" s="13">
        <f>AC297/AD297</f>
        <v>258.71241830065361</v>
      </c>
      <c r="AF297" s="19">
        <f>AE297*2%</f>
        <v>5.1742483660130727</v>
      </c>
      <c r="AL297" s="138">
        <v>44560</v>
      </c>
      <c r="AM297" s="1">
        <v>0</v>
      </c>
      <c r="AN297" s="1">
        <v>0</v>
      </c>
      <c r="AO297" s="146">
        <f>AM297+AN297</f>
        <v>0</v>
      </c>
      <c r="AP297" s="1">
        <v>4.59</v>
      </c>
      <c r="AQ297" s="149">
        <f t="shared" si="158"/>
        <v>0</v>
      </c>
      <c r="AR297" s="19">
        <f t="shared" si="159"/>
        <v>0</v>
      </c>
      <c r="AT297" s="2">
        <v>44559</v>
      </c>
      <c r="AU297" s="8">
        <v>273.7</v>
      </c>
      <c r="AV297" s="1">
        <v>4.58</v>
      </c>
      <c r="AW297" s="24">
        <f t="shared" si="160"/>
        <v>59.75982532751091</v>
      </c>
    </row>
    <row r="298" spans="1:49" x14ac:dyDescent="0.25">
      <c r="O298" s="25">
        <f>SUM(O267:O297)</f>
        <v>57557.04</v>
      </c>
      <c r="P298">
        <f>SUM(P267:P297)</f>
        <v>746.36</v>
      </c>
      <c r="S298" s="37">
        <f>SUM(S267:S297)</f>
        <v>12631.488307250935</v>
      </c>
      <c r="T298" s="160">
        <f>SUM(T267:T297)</f>
        <v>252.62976614501878</v>
      </c>
      <c r="AE298" s="37">
        <f>SUM(AE267:AE297)</f>
        <v>6551.938469919728</v>
      </c>
      <c r="AF298" s="160">
        <f>SUM(AF267:AF297)</f>
        <v>131.03876939839458</v>
      </c>
      <c r="AL298" s="138">
        <v>44561</v>
      </c>
      <c r="AM298" s="1">
        <v>7037.35</v>
      </c>
      <c r="AN298" s="1">
        <v>200.75</v>
      </c>
      <c r="AO298" s="159">
        <f>AM298+AN298</f>
        <v>7238.1</v>
      </c>
      <c r="AP298" s="1">
        <v>4.59</v>
      </c>
      <c r="AQ298" s="13">
        <f>AO298/AP298</f>
        <v>1576.9281045751636</v>
      </c>
      <c r="AR298" s="19">
        <f>AQ298*2%</f>
        <v>31.538562091503273</v>
      </c>
      <c r="AS298" s="67"/>
      <c r="AT298" s="2">
        <v>44560</v>
      </c>
      <c r="AU298" s="8">
        <v>892.5</v>
      </c>
      <c r="AV298" s="1">
        <v>4.59</v>
      </c>
      <c r="AW298" s="24">
        <f t="shared" si="160"/>
        <v>194.44444444444446</v>
      </c>
    </row>
    <row r="299" spans="1:49" x14ac:dyDescent="0.25">
      <c r="AQ299" s="37">
        <f>SUM(AQ268:AQ298)</f>
        <v>9297.776906182673</v>
      </c>
      <c r="AR299" s="37">
        <f>SUM(AR268:AR298)</f>
        <v>185.95553812365344</v>
      </c>
      <c r="AT299" s="2">
        <v>44561</v>
      </c>
      <c r="AU299" s="8">
        <v>1458.65</v>
      </c>
      <c r="AV299" s="1">
        <v>4.59</v>
      </c>
      <c r="AW299" s="19">
        <f>AU299/AV299</f>
        <v>317.78867102396515</v>
      </c>
    </row>
    <row r="300" spans="1:49" x14ac:dyDescent="0.25">
      <c r="AU300" s="50">
        <f>SUM(AU269:AU299)</f>
        <v>18659.760000000002</v>
      </c>
      <c r="AW300" s="44">
        <f>SUM(AW269:AW299)</f>
        <v>4045.1224355157524</v>
      </c>
    </row>
    <row r="303" spans="1:49" x14ac:dyDescent="0.25">
      <c r="AU303" t="s">
        <v>60</v>
      </c>
    </row>
    <row r="304" spans="1:49" ht="30" x14ac:dyDescent="0.25">
      <c r="AT304" s="47" t="s">
        <v>47</v>
      </c>
      <c r="AU304" s="47" t="s">
        <v>57</v>
      </c>
      <c r="AV304" s="47" t="s">
        <v>58</v>
      </c>
      <c r="AW304" s="59" t="s">
        <v>59</v>
      </c>
    </row>
    <row r="305" spans="46:52" x14ac:dyDescent="0.25">
      <c r="AT305" s="2">
        <v>44501</v>
      </c>
      <c r="AU305" s="1">
        <v>412.55</v>
      </c>
      <c r="AV305" s="10">
        <v>4.38</v>
      </c>
      <c r="AW305" s="24">
        <f>AU305/AV305</f>
        <v>94.189497716894977</v>
      </c>
    </row>
    <row r="306" spans="46:52" x14ac:dyDescent="0.25">
      <c r="AT306" s="2">
        <v>44502</v>
      </c>
      <c r="AU306" s="1">
        <v>224.25</v>
      </c>
      <c r="AV306" s="10">
        <v>4.38</v>
      </c>
      <c r="AW306" s="24">
        <f t="shared" ref="AW306:AW334" si="161">AU306/AV306</f>
        <v>51.198630136986303</v>
      </c>
    </row>
    <row r="307" spans="46:52" x14ac:dyDescent="0.25">
      <c r="AT307" s="2">
        <v>44503</v>
      </c>
      <c r="AU307" s="8">
        <v>387.8</v>
      </c>
      <c r="AV307" s="10">
        <v>4.41</v>
      </c>
      <c r="AW307" s="24">
        <f t="shared" si="161"/>
        <v>87.936507936507937</v>
      </c>
    </row>
    <row r="308" spans="46:52" x14ac:dyDescent="0.25">
      <c r="AT308" s="2">
        <v>44504</v>
      </c>
      <c r="AU308" s="8">
        <v>164.2</v>
      </c>
      <c r="AV308" s="10">
        <v>4.4400000000000004</v>
      </c>
      <c r="AW308" s="24">
        <f t="shared" si="161"/>
        <v>36.981981981981974</v>
      </c>
    </row>
    <row r="309" spans="46:52" x14ac:dyDescent="0.25">
      <c r="AT309" s="2">
        <v>44505</v>
      </c>
      <c r="AU309" s="1">
        <v>367.45</v>
      </c>
      <c r="AV309" s="10">
        <v>4.42</v>
      </c>
      <c r="AW309" s="24">
        <f t="shared" si="161"/>
        <v>83.133484162895925</v>
      </c>
    </row>
    <row r="310" spans="46:52" x14ac:dyDescent="0.25">
      <c r="AT310" s="2">
        <v>44506</v>
      </c>
      <c r="AU310" s="8">
        <v>536.4</v>
      </c>
      <c r="AV310" s="10">
        <v>4.45</v>
      </c>
      <c r="AW310" s="24">
        <f t="shared" si="161"/>
        <v>120.53932584269661</v>
      </c>
    </row>
    <row r="311" spans="46:52" x14ac:dyDescent="0.25">
      <c r="AT311" s="2">
        <v>44507</v>
      </c>
      <c r="AU311" s="8">
        <v>656.2</v>
      </c>
      <c r="AV311" s="10">
        <v>4.45</v>
      </c>
      <c r="AW311" s="24">
        <f t="shared" si="161"/>
        <v>147.46067415730337</v>
      </c>
    </row>
    <row r="312" spans="46:52" x14ac:dyDescent="0.25">
      <c r="AT312" s="2">
        <v>44508</v>
      </c>
      <c r="AU312" s="8">
        <v>226</v>
      </c>
      <c r="AV312" s="10">
        <v>4.45</v>
      </c>
      <c r="AW312" s="24">
        <f t="shared" si="161"/>
        <v>50.786516853932582</v>
      </c>
    </row>
    <row r="313" spans="46:52" x14ac:dyDescent="0.25">
      <c r="AT313" s="2">
        <v>44509</v>
      </c>
      <c r="AU313" s="1">
        <v>370.85</v>
      </c>
      <c r="AV313" s="10">
        <v>4.45</v>
      </c>
      <c r="AW313" s="24">
        <f t="shared" si="161"/>
        <v>83.337078651685388</v>
      </c>
    </row>
    <row r="314" spans="46:52" x14ac:dyDescent="0.25">
      <c r="AT314" s="2">
        <v>44510</v>
      </c>
      <c r="AU314" s="8">
        <v>322</v>
      </c>
      <c r="AV314" s="10">
        <v>4.45</v>
      </c>
      <c r="AW314" s="24">
        <f t="shared" si="161"/>
        <v>72.359550561797747</v>
      </c>
    </row>
    <row r="315" spans="46:52" x14ac:dyDescent="0.25">
      <c r="AT315" s="2">
        <v>44511</v>
      </c>
      <c r="AU315" s="8">
        <v>164</v>
      </c>
      <c r="AV315" s="1">
        <v>4.4800000000000004</v>
      </c>
      <c r="AW315" s="24">
        <f t="shared" si="161"/>
        <v>36.607142857142854</v>
      </c>
      <c r="AY315" s="42">
        <v>2867.53</v>
      </c>
      <c r="AZ315" t="s">
        <v>92</v>
      </c>
    </row>
    <row r="316" spans="46:52" x14ac:dyDescent="0.25">
      <c r="AT316" s="2">
        <v>44512</v>
      </c>
      <c r="AU316" s="1">
        <v>712.25</v>
      </c>
      <c r="AV316" s="1">
        <v>4.4800000000000004</v>
      </c>
      <c r="AW316" s="24">
        <f t="shared" si="161"/>
        <v>158.98437499999997</v>
      </c>
      <c r="AY316" s="42">
        <v>30889</v>
      </c>
      <c r="AZ316" t="s">
        <v>93</v>
      </c>
    </row>
    <row r="317" spans="46:52" x14ac:dyDescent="0.25">
      <c r="AT317" s="2">
        <v>44513</v>
      </c>
      <c r="AU317" s="1">
        <v>152.44999999999999</v>
      </c>
      <c r="AV317" s="1">
        <v>4.4800000000000004</v>
      </c>
      <c r="AW317" s="24">
        <f t="shared" si="161"/>
        <v>34.029017857142854</v>
      </c>
      <c r="AY317">
        <v>100</v>
      </c>
      <c r="AZ317" t="s">
        <v>91</v>
      </c>
    </row>
    <row r="318" spans="46:52" x14ac:dyDescent="0.25">
      <c r="AT318" s="2">
        <v>44514</v>
      </c>
      <c r="AU318" s="1">
        <v>378.02</v>
      </c>
      <c r="AV318" s="1">
        <v>4.4800000000000004</v>
      </c>
      <c r="AW318" s="24">
        <f t="shared" si="161"/>
        <v>84.379464285714278</v>
      </c>
      <c r="AY318">
        <v>309.54000000000002</v>
      </c>
      <c r="AZ318" t="s">
        <v>52</v>
      </c>
    </row>
    <row r="319" spans="46:52" x14ac:dyDescent="0.25">
      <c r="AT319" s="2">
        <v>44515</v>
      </c>
      <c r="AU319" s="1">
        <v>420.6</v>
      </c>
      <c r="AV319" s="1">
        <v>4.4800000000000004</v>
      </c>
      <c r="AW319" s="24">
        <f t="shared" si="161"/>
        <v>93.883928571428569</v>
      </c>
      <c r="AY319">
        <v>31.95</v>
      </c>
      <c r="AZ319" t="s">
        <v>94</v>
      </c>
    </row>
    <row r="320" spans="46:52" x14ac:dyDescent="0.25">
      <c r="AT320" s="2">
        <v>44516</v>
      </c>
      <c r="AU320" s="1">
        <v>203.25</v>
      </c>
      <c r="AV320" s="1">
        <v>4.49</v>
      </c>
      <c r="AW320" s="24">
        <f t="shared" si="161"/>
        <v>45.267260579064583</v>
      </c>
      <c r="AY320" s="42">
        <v>19254.169999999998</v>
      </c>
      <c r="AZ320" t="s">
        <v>28</v>
      </c>
    </row>
    <row r="321" spans="46:52" x14ac:dyDescent="0.25">
      <c r="AT321" s="2">
        <v>44517</v>
      </c>
      <c r="AU321" s="8">
        <v>449.3</v>
      </c>
      <c r="AV321" s="1">
        <v>4.5199999999999996</v>
      </c>
      <c r="AW321" s="24">
        <f t="shared" si="161"/>
        <v>99.402654867256643</v>
      </c>
      <c r="AY321" s="42">
        <v>9736.14</v>
      </c>
      <c r="AZ321" t="s">
        <v>6</v>
      </c>
    </row>
    <row r="322" spans="46:52" x14ac:dyDescent="0.25">
      <c r="AT322" s="2">
        <v>44518</v>
      </c>
      <c r="AU322" s="1">
        <v>474.02</v>
      </c>
      <c r="AV322" s="1">
        <v>4.5199999999999996</v>
      </c>
      <c r="AW322" s="24">
        <f t="shared" si="161"/>
        <v>104.8716814159292</v>
      </c>
      <c r="AY322" s="42">
        <v>4737.28</v>
      </c>
      <c r="AZ322" t="s">
        <v>10</v>
      </c>
    </row>
    <row r="323" spans="46:52" x14ac:dyDescent="0.25">
      <c r="AT323" s="2">
        <v>44519</v>
      </c>
      <c r="AU323" s="8">
        <v>353.6</v>
      </c>
      <c r="AV323" s="1">
        <v>4.59</v>
      </c>
      <c r="AW323" s="24">
        <f t="shared" si="161"/>
        <v>77.037037037037038</v>
      </c>
      <c r="AY323" s="42">
        <v>4384.55</v>
      </c>
      <c r="AZ323" t="s">
        <v>26</v>
      </c>
    </row>
    <row r="324" spans="46:52" x14ac:dyDescent="0.25">
      <c r="AT324" s="2">
        <v>44520</v>
      </c>
      <c r="AU324" s="1">
        <v>342.15</v>
      </c>
      <c r="AV324" s="1">
        <v>4.54</v>
      </c>
      <c r="AW324" s="24">
        <f t="shared" si="161"/>
        <v>75.363436123348009</v>
      </c>
    </row>
    <row r="325" spans="46:52" x14ac:dyDescent="0.25">
      <c r="AT325" s="2">
        <v>44521</v>
      </c>
      <c r="AU325" s="1">
        <v>865.35</v>
      </c>
      <c r="AV325" s="1">
        <v>4.54</v>
      </c>
      <c r="AW325" s="24">
        <f t="shared" si="161"/>
        <v>190.60572687224669</v>
      </c>
      <c r="AY325" s="25">
        <f>SUM(AY315:AY324)</f>
        <v>72310.16</v>
      </c>
    </row>
    <row r="326" spans="46:52" x14ac:dyDescent="0.25">
      <c r="AT326" s="2">
        <v>44522</v>
      </c>
      <c r="AU326" s="1">
        <v>473.85</v>
      </c>
      <c r="AV326" s="1">
        <v>4.54</v>
      </c>
      <c r="AW326" s="24">
        <f t="shared" si="161"/>
        <v>104.37224669603525</v>
      </c>
    </row>
    <row r="327" spans="46:52" x14ac:dyDescent="0.25">
      <c r="AT327" s="2">
        <v>44523</v>
      </c>
      <c r="AU327" s="8">
        <v>446.2</v>
      </c>
      <c r="AV327" s="1">
        <v>4.54</v>
      </c>
      <c r="AW327" s="24">
        <f t="shared" si="161"/>
        <v>98.281938325991192</v>
      </c>
    </row>
    <row r="328" spans="46:52" x14ac:dyDescent="0.25">
      <c r="AT328" s="2">
        <v>44524</v>
      </c>
      <c r="AU328" s="1">
        <v>427.25</v>
      </c>
      <c r="AV328" s="1">
        <v>4.54</v>
      </c>
      <c r="AW328" s="24">
        <f t="shared" si="161"/>
        <v>94.107929515418505</v>
      </c>
    </row>
    <row r="329" spans="46:52" x14ac:dyDescent="0.25">
      <c r="AT329" s="2">
        <v>44525</v>
      </c>
      <c r="AU329" s="8">
        <v>355.7</v>
      </c>
      <c r="AV329" s="1">
        <v>4.5599999999999996</v>
      </c>
      <c r="AW329" s="24">
        <f t="shared" si="161"/>
        <v>78.004385964912288</v>
      </c>
    </row>
    <row r="330" spans="46:52" x14ac:dyDescent="0.25">
      <c r="AT330" s="2">
        <v>44526</v>
      </c>
      <c r="AU330" s="1">
        <v>472.05</v>
      </c>
      <c r="AV330" s="1">
        <v>4.58</v>
      </c>
      <c r="AW330" s="24">
        <f t="shared" si="161"/>
        <v>103.06768558951966</v>
      </c>
    </row>
    <row r="331" spans="46:52" x14ac:dyDescent="0.25">
      <c r="AT331" s="2">
        <v>44527</v>
      </c>
      <c r="AU331" s="8">
        <v>877.2</v>
      </c>
      <c r="AV331" s="1">
        <v>4.62</v>
      </c>
      <c r="AW331" s="24">
        <f t="shared" si="161"/>
        <v>189.87012987012989</v>
      </c>
    </row>
    <row r="332" spans="46:52" x14ac:dyDescent="0.25">
      <c r="AT332" s="2">
        <v>44528</v>
      </c>
      <c r="AU332" s="8">
        <v>605.1</v>
      </c>
      <c r="AV332" s="1">
        <v>4.62</v>
      </c>
      <c r="AW332" s="24">
        <f t="shared" si="161"/>
        <v>130.97402597402598</v>
      </c>
    </row>
    <row r="333" spans="46:52" x14ac:dyDescent="0.25">
      <c r="AT333" s="2">
        <v>44529</v>
      </c>
      <c r="AU333" s="8">
        <v>742.5</v>
      </c>
      <c r="AV333" s="1">
        <v>4.62</v>
      </c>
      <c r="AW333" s="24">
        <f t="shared" si="161"/>
        <v>160.71428571428572</v>
      </c>
    </row>
    <row r="334" spans="46:52" x14ac:dyDescent="0.25">
      <c r="AT334" s="2">
        <v>44530</v>
      </c>
      <c r="AU334" s="8">
        <v>367.8</v>
      </c>
      <c r="AV334" s="1">
        <v>4.6100000000000003</v>
      </c>
      <c r="AW334" s="24">
        <f t="shared" si="161"/>
        <v>79.783080260303691</v>
      </c>
    </row>
    <row r="335" spans="46:52" x14ac:dyDescent="0.25">
      <c r="AT335" s="2"/>
      <c r="AU335" s="8"/>
      <c r="AV335" s="1"/>
      <c r="AW335" s="19"/>
    </row>
    <row r="336" spans="46:52" x14ac:dyDescent="0.25">
      <c r="AU336" s="50">
        <f>SUM(AU305:AU335)</f>
        <v>12950.340000000002</v>
      </c>
      <c r="AW336" s="44">
        <f>SUM(AW305:AW335)</f>
        <v>2867.530681379616</v>
      </c>
    </row>
    <row r="339" spans="46:52" x14ac:dyDescent="0.25">
      <c r="AU339" t="s">
        <v>60</v>
      </c>
    </row>
    <row r="340" spans="46:52" ht="30" x14ac:dyDescent="0.25">
      <c r="AT340" s="47" t="s">
        <v>47</v>
      </c>
      <c r="AU340" s="47" t="s">
        <v>57</v>
      </c>
      <c r="AV340" s="47" t="s">
        <v>58</v>
      </c>
      <c r="AW340" s="59" t="s">
        <v>59</v>
      </c>
    </row>
    <row r="341" spans="46:52" x14ac:dyDescent="0.25">
      <c r="AT341" s="2">
        <v>44470</v>
      </c>
      <c r="AU341" s="1">
        <v>234.75</v>
      </c>
      <c r="AV341" s="13">
        <v>5.2</v>
      </c>
      <c r="AW341" s="24">
        <f>AU341/AV341</f>
        <v>45.144230769230766</v>
      </c>
    </row>
    <row r="342" spans="46:52" x14ac:dyDescent="0.25">
      <c r="AT342" s="2">
        <v>44471</v>
      </c>
      <c r="AU342" s="1">
        <v>277.95</v>
      </c>
      <c r="AV342" s="13">
        <v>4.2</v>
      </c>
      <c r="AW342" s="24">
        <f t="shared" ref="AW342:AW371" si="162">AU342/AV342</f>
        <v>66.178571428571416</v>
      </c>
    </row>
    <row r="343" spans="46:52" x14ac:dyDescent="0.25">
      <c r="AT343" s="2">
        <v>44472</v>
      </c>
      <c r="AU343" s="8">
        <v>287.8</v>
      </c>
      <c r="AV343" s="13">
        <v>4.2</v>
      </c>
      <c r="AW343" s="24">
        <f t="shared" si="162"/>
        <v>68.523809523809518</v>
      </c>
    </row>
    <row r="344" spans="46:52" x14ac:dyDescent="0.25">
      <c r="AT344" s="2">
        <v>44473</v>
      </c>
      <c r="AU344" s="8">
        <v>208.9</v>
      </c>
      <c r="AV344" s="10">
        <v>4.18</v>
      </c>
      <c r="AW344" s="24">
        <f t="shared" si="162"/>
        <v>49.97607655502393</v>
      </c>
    </row>
    <row r="345" spans="46:52" x14ac:dyDescent="0.25">
      <c r="AT345" s="2">
        <v>44474</v>
      </c>
      <c r="AU345" s="1">
        <v>151.34</v>
      </c>
      <c r="AV345" s="10">
        <v>4.18</v>
      </c>
      <c r="AW345" s="24">
        <f t="shared" si="162"/>
        <v>36.205741626794264</v>
      </c>
    </row>
    <row r="346" spans="46:52" x14ac:dyDescent="0.25">
      <c r="AT346" s="2">
        <v>44475</v>
      </c>
      <c r="AU346" s="8">
        <v>369.87</v>
      </c>
      <c r="AV346" s="10">
        <v>4.18</v>
      </c>
      <c r="AW346" s="24">
        <f t="shared" si="162"/>
        <v>88.485645933014368</v>
      </c>
    </row>
    <row r="347" spans="46:52" x14ac:dyDescent="0.25">
      <c r="AT347" s="2">
        <v>44476</v>
      </c>
      <c r="AU347" s="8">
        <v>323.39999999999998</v>
      </c>
      <c r="AV347" s="10">
        <v>4.17</v>
      </c>
      <c r="AW347" s="24">
        <f t="shared" si="162"/>
        <v>77.553956834532372</v>
      </c>
    </row>
    <row r="348" spans="46:52" x14ac:dyDescent="0.25">
      <c r="AT348" s="2">
        <v>44477</v>
      </c>
      <c r="AU348" s="8">
        <v>333.89</v>
      </c>
      <c r="AV348" s="10">
        <v>4.16</v>
      </c>
      <c r="AW348" s="24">
        <f t="shared" si="162"/>
        <v>80.262019230769226</v>
      </c>
    </row>
    <row r="349" spans="46:52" x14ac:dyDescent="0.25">
      <c r="AT349" s="2">
        <v>44478</v>
      </c>
      <c r="AU349" s="8">
        <v>465.5</v>
      </c>
      <c r="AV349" s="10">
        <v>4.16</v>
      </c>
      <c r="AW349" s="24">
        <f t="shared" si="162"/>
        <v>111.89903846153845</v>
      </c>
      <c r="AY349" s="42">
        <v>2677.73</v>
      </c>
      <c r="AZ349" t="s">
        <v>92</v>
      </c>
    </row>
    <row r="350" spans="46:52" x14ac:dyDescent="0.25">
      <c r="AT350" s="2">
        <v>44479</v>
      </c>
      <c r="AU350" s="8">
        <v>553.4</v>
      </c>
      <c r="AV350" s="10">
        <v>4.16</v>
      </c>
      <c r="AW350" s="24">
        <f t="shared" si="162"/>
        <v>133.02884615384613</v>
      </c>
      <c r="AY350" s="42">
        <v>34333</v>
      </c>
      <c r="AZ350" t="s">
        <v>93</v>
      </c>
    </row>
    <row r="351" spans="46:52" x14ac:dyDescent="0.25">
      <c r="AT351" s="2">
        <v>44480</v>
      </c>
      <c r="AU351" s="8">
        <v>128.19999999999999</v>
      </c>
      <c r="AV351" s="10">
        <v>4.16</v>
      </c>
      <c r="AW351" s="24">
        <f t="shared" si="162"/>
        <v>30.81730769230769</v>
      </c>
      <c r="AY351">
        <v>146.22999999999999</v>
      </c>
      <c r="AZ351" t="s">
        <v>52</v>
      </c>
    </row>
    <row r="352" spans="46:52" x14ac:dyDescent="0.25">
      <c r="AT352" s="2">
        <v>44481</v>
      </c>
      <c r="AU352" s="8">
        <v>175.2</v>
      </c>
      <c r="AV352" s="10">
        <v>4.16</v>
      </c>
      <c r="AW352" s="24">
        <f t="shared" si="162"/>
        <v>42.115384615384613</v>
      </c>
      <c r="AY352">
        <v>280.58</v>
      </c>
      <c r="AZ352" t="s">
        <v>90</v>
      </c>
    </row>
    <row r="353" spans="46:52" x14ac:dyDescent="0.25">
      <c r="AT353" s="2">
        <v>44482</v>
      </c>
      <c r="AU353" s="8">
        <v>229.7</v>
      </c>
      <c r="AV353" s="10">
        <v>4.16</v>
      </c>
      <c r="AW353" s="24">
        <f t="shared" si="162"/>
        <v>55.216346153846146</v>
      </c>
      <c r="AY353" s="42">
        <v>18172.97</v>
      </c>
      <c r="AZ353" t="s">
        <v>28</v>
      </c>
    </row>
    <row r="354" spans="46:52" x14ac:dyDescent="0.25">
      <c r="AT354" s="2">
        <v>44483</v>
      </c>
      <c r="AU354" s="1">
        <v>314.95</v>
      </c>
      <c r="AV354" s="31">
        <v>4.16</v>
      </c>
      <c r="AW354" s="24">
        <f t="shared" si="162"/>
        <v>75.709134615384613</v>
      </c>
      <c r="AY354" s="42">
        <v>8865.66</v>
      </c>
      <c r="AZ354" t="s">
        <v>6</v>
      </c>
    </row>
    <row r="355" spans="46:52" x14ac:dyDescent="0.25">
      <c r="AT355" s="2">
        <v>44484</v>
      </c>
      <c r="AU355" s="1">
        <v>548.45000000000005</v>
      </c>
      <c r="AV355" s="31">
        <v>4.16</v>
      </c>
      <c r="AW355" s="24">
        <f t="shared" si="162"/>
        <v>131.83894230769232</v>
      </c>
      <c r="AY355" s="42">
        <v>6336.7</v>
      </c>
      <c r="AZ355" t="s">
        <v>95</v>
      </c>
    </row>
    <row r="356" spans="46:52" x14ac:dyDescent="0.25">
      <c r="AT356" s="2">
        <v>44485</v>
      </c>
      <c r="AU356" s="1">
        <v>447.02</v>
      </c>
      <c r="AV356" s="31">
        <v>4.16</v>
      </c>
      <c r="AW356" s="24">
        <f t="shared" si="162"/>
        <v>107.45673076923076</v>
      </c>
      <c r="AY356" s="42">
        <v>1833.67</v>
      </c>
      <c r="AZ356" t="s">
        <v>26</v>
      </c>
    </row>
    <row r="357" spans="46:52" x14ac:dyDescent="0.25">
      <c r="AT357" s="2">
        <v>44486</v>
      </c>
      <c r="AU357" s="8">
        <v>718.3</v>
      </c>
      <c r="AV357" s="31">
        <v>4.16</v>
      </c>
      <c r="AW357" s="24">
        <f t="shared" si="162"/>
        <v>172.66826923076923</v>
      </c>
    </row>
    <row r="358" spans="46:52" x14ac:dyDescent="0.25">
      <c r="AT358" s="2">
        <v>44487</v>
      </c>
      <c r="AU358" s="1">
        <v>277.58999999999997</v>
      </c>
      <c r="AV358" s="31">
        <v>4.16</v>
      </c>
      <c r="AW358" s="24">
        <f t="shared" si="162"/>
        <v>66.728365384615373</v>
      </c>
      <c r="AY358" s="25">
        <f>SUM(AY349:AY357)</f>
        <v>72646.540000000008</v>
      </c>
    </row>
    <row r="359" spans="46:52" x14ac:dyDescent="0.25">
      <c r="AT359" s="2">
        <v>44488</v>
      </c>
      <c r="AU359" s="8">
        <v>131.65</v>
      </c>
      <c r="AV359" s="31">
        <v>4.16</v>
      </c>
      <c r="AW359" s="24">
        <f t="shared" si="162"/>
        <v>31.646634615384617</v>
      </c>
    </row>
    <row r="360" spans="46:52" x14ac:dyDescent="0.25">
      <c r="AT360" s="2">
        <v>44489</v>
      </c>
      <c r="AU360" s="1">
        <v>419.25</v>
      </c>
      <c r="AV360" s="31">
        <v>4.16</v>
      </c>
      <c r="AW360" s="24">
        <f t="shared" si="162"/>
        <v>100.78125</v>
      </c>
    </row>
    <row r="361" spans="46:52" x14ac:dyDescent="0.25">
      <c r="AT361" s="2">
        <v>44490</v>
      </c>
      <c r="AU361" s="1">
        <v>300.45</v>
      </c>
      <c r="AV361" s="31">
        <v>4.16</v>
      </c>
      <c r="AW361" s="24">
        <f t="shared" si="162"/>
        <v>72.223557692307693</v>
      </c>
    </row>
    <row r="362" spans="46:52" x14ac:dyDescent="0.25">
      <c r="AT362" s="2">
        <v>44491</v>
      </c>
      <c r="AU362" s="1">
        <v>175.46</v>
      </c>
      <c r="AV362" s="31">
        <v>4.21</v>
      </c>
      <c r="AW362" s="24">
        <f t="shared" si="162"/>
        <v>41.676959619952498</v>
      </c>
    </row>
    <row r="363" spans="46:52" x14ac:dyDescent="0.25">
      <c r="AT363" s="2">
        <v>44492</v>
      </c>
      <c r="AU363" s="8">
        <v>554.09</v>
      </c>
      <c r="AV363" s="31">
        <v>4.24</v>
      </c>
      <c r="AW363" s="24">
        <f t="shared" si="162"/>
        <v>130.6816037735849</v>
      </c>
    </row>
    <row r="364" spans="46:52" x14ac:dyDescent="0.25">
      <c r="AT364" s="2">
        <v>44493</v>
      </c>
      <c r="AU364" s="1">
        <v>334.25</v>
      </c>
      <c r="AV364" s="31">
        <v>4.24</v>
      </c>
      <c r="AW364" s="24">
        <f t="shared" si="162"/>
        <v>78.83254716981132</v>
      </c>
    </row>
    <row r="365" spans="46:52" x14ac:dyDescent="0.25">
      <c r="AT365" s="2">
        <v>44494</v>
      </c>
      <c r="AU365" s="8">
        <v>618.15</v>
      </c>
      <c r="AV365" s="31">
        <v>4.24</v>
      </c>
      <c r="AW365" s="24">
        <f t="shared" si="162"/>
        <v>145.79009433962264</v>
      </c>
    </row>
    <row r="366" spans="46:52" x14ac:dyDescent="0.25">
      <c r="AT366" s="2">
        <v>44495</v>
      </c>
      <c r="AU366" s="8">
        <v>289</v>
      </c>
      <c r="AV366" s="31">
        <v>4.2699999999999996</v>
      </c>
      <c r="AW366" s="24">
        <f t="shared" si="162"/>
        <v>67.681498829039825</v>
      </c>
    </row>
    <row r="367" spans="46:52" x14ac:dyDescent="0.25">
      <c r="AT367" s="2">
        <v>44496</v>
      </c>
      <c r="AU367" s="8">
        <v>234.9</v>
      </c>
      <c r="AV367" s="31">
        <v>4.29</v>
      </c>
      <c r="AW367" s="24">
        <f t="shared" si="162"/>
        <v>54.755244755244753</v>
      </c>
    </row>
    <row r="368" spans="46:52" x14ac:dyDescent="0.25">
      <c r="AT368" s="2">
        <v>44497</v>
      </c>
      <c r="AU368" s="8">
        <v>395.8</v>
      </c>
      <c r="AV368" s="31">
        <v>4.32</v>
      </c>
      <c r="AW368" s="24">
        <f t="shared" si="162"/>
        <v>91.620370370370367</v>
      </c>
    </row>
    <row r="369" spans="46:49" x14ac:dyDescent="0.25">
      <c r="AT369" s="2">
        <v>44498</v>
      </c>
      <c r="AU369" s="8">
        <v>487.4</v>
      </c>
      <c r="AV369" s="31">
        <v>4.38</v>
      </c>
      <c r="AW369" s="24">
        <f t="shared" si="162"/>
        <v>111.27853881278538</v>
      </c>
    </row>
    <row r="370" spans="46:49" x14ac:dyDescent="0.25">
      <c r="AT370" s="2">
        <v>44499</v>
      </c>
      <c r="AU370" s="8">
        <v>885.7</v>
      </c>
      <c r="AV370" s="31">
        <v>4.38</v>
      </c>
      <c r="AW370" s="24">
        <f t="shared" si="162"/>
        <v>202.21461187214612</v>
      </c>
    </row>
    <row r="371" spans="46:49" x14ac:dyDescent="0.25">
      <c r="AT371" s="2">
        <v>44500</v>
      </c>
      <c r="AU371" s="63">
        <v>476.26</v>
      </c>
      <c r="AV371" s="31">
        <v>4.38</v>
      </c>
      <c r="AW371" s="24">
        <f t="shared" si="162"/>
        <v>108.7351598173516</v>
      </c>
    </row>
    <row r="372" spans="46:49" x14ac:dyDescent="0.25">
      <c r="AU372" s="50">
        <f>SUM(AU341:AU371)</f>
        <v>11348.57</v>
      </c>
      <c r="AW372" s="44">
        <f>SUM(AW341:AW371)</f>
        <v>2677.7264889539633</v>
      </c>
    </row>
    <row r="375" spans="46:49" x14ac:dyDescent="0.25">
      <c r="AU375" t="s">
        <v>60</v>
      </c>
    </row>
    <row r="376" spans="46:49" ht="30" x14ac:dyDescent="0.25">
      <c r="AT376" s="47" t="s">
        <v>47</v>
      </c>
      <c r="AU376" s="47" t="s">
        <v>57</v>
      </c>
      <c r="AV376" s="47" t="s">
        <v>58</v>
      </c>
      <c r="AW376" s="59" t="s">
        <v>59</v>
      </c>
    </row>
    <row r="377" spans="46:49" x14ac:dyDescent="0.25">
      <c r="AT377" s="163">
        <v>44440</v>
      </c>
      <c r="AU377" s="115"/>
      <c r="AV377" s="150"/>
      <c r="AW377" s="151" t="e">
        <f>AU377/AV377</f>
        <v>#DIV/0!</v>
      </c>
    </row>
    <row r="378" spans="46:49" x14ac:dyDescent="0.25">
      <c r="AT378" s="163">
        <v>44441</v>
      </c>
      <c r="AU378" s="115"/>
      <c r="AV378" s="150"/>
      <c r="AW378" s="151" t="e">
        <f t="shared" ref="AW378:AW385" si="163">AU378/AV378</f>
        <v>#DIV/0!</v>
      </c>
    </row>
    <row r="379" spans="46:49" x14ac:dyDescent="0.25">
      <c r="AT379" s="163">
        <v>44442</v>
      </c>
      <c r="AU379" s="150"/>
      <c r="AV379" s="150"/>
      <c r="AW379" s="151" t="e">
        <f t="shared" si="163"/>
        <v>#DIV/0!</v>
      </c>
    </row>
    <row r="380" spans="46:49" x14ac:dyDescent="0.25">
      <c r="AT380" s="163">
        <v>44443</v>
      </c>
      <c r="AU380" s="150"/>
      <c r="AV380" s="115"/>
      <c r="AW380" s="151" t="e">
        <f t="shared" si="163"/>
        <v>#DIV/0!</v>
      </c>
    </row>
    <row r="381" spans="46:49" x14ac:dyDescent="0.25">
      <c r="AT381" s="163">
        <v>44444</v>
      </c>
      <c r="AU381" s="115"/>
      <c r="AV381" s="115"/>
      <c r="AW381" s="151" t="e">
        <f t="shared" si="163"/>
        <v>#DIV/0!</v>
      </c>
    </row>
    <row r="382" spans="46:49" x14ac:dyDescent="0.25">
      <c r="AT382" s="163">
        <v>44445</v>
      </c>
      <c r="AU382" s="150"/>
      <c r="AV382" s="115"/>
      <c r="AW382" s="151" t="e">
        <f t="shared" si="163"/>
        <v>#DIV/0!</v>
      </c>
    </row>
    <row r="383" spans="46:49" x14ac:dyDescent="0.25">
      <c r="AT383" s="163">
        <v>44446</v>
      </c>
      <c r="AU383" s="150"/>
      <c r="AV383" s="115"/>
      <c r="AW383" s="151" t="e">
        <f t="shared" si="163"/>
        <v>#DIV/0!</v>
      </c>
    </row>
    <row r="384" spans="46:49" x14ac:dyDescent="0.25">
      <c r="AT384" s="163">
        <v>44447</v>
      </c>
      <c r="AU384" s="150"/>
      <c r="AV384" s="115"/>
      <c r="AW384" s="151" t="e">
        <f t="shared" si="163"/>
        <v>#DIV/0!</v>
      </c>
    </row>
    <row r="385" spans="46:52" x14ac:dyDescent="0.25">
      <c r="AT385" s="163">
        <v>44448</v>
      </c>
      <c r="AU385" s="150"/>
      <c r="AV385" s="115"/>
      <c r="AW385" s="151" t="e">
        <f t="shared" si="163"/>
        <v>#DIV/0!</v>
      </c>
    </row>
    <row r="386" spans="46:52" x14ac:dyDescent="0.25">
      <c r="AT386" s="2">
        <v>44449</v>
      </c>
      <c r="AU386" s="8">
        <v>38.479999999999997</v>
      </c>
      <c r="AV386" s="165">
        <v>4.0599999999999996</v>
      </c>
      <c r="AW386" s="24">
        <f>AU386/AV386</f>
        <v>9.4778325123152705</v>
      </c>
      <c r="AY386" s="166">
        <v>1451.24</v>
      </c>
      <c r="AZ386" t="s">
        <v>92</v>
      </c>
    </row>
    <row r="387" spans="46:52" x14ac:dyDescent="0.25">
      <c r="AT387" s="2">
        <v>44450</v>
      </c>
      <c r="AU387" s="164">
        <v>600.28</v>
      </c>
      <c r="AV387" s="165">
        <v>4.0599999999999996</v>
      </c>
      <c r="AW387" s="24">
        <f t="shared" ref="AW387:AW406" si="164">AU387/AV387</f>
        <v>147.85221674876848</v>
      </c>
      <c r="AY387" s="42">
        <v>24437</v>
      </c>
      <c r="AZ387" t="s">
        <v>93</v>
      </c>
    </row>
    <row r="388" spans="46:52" x14ac:dyDescent="0.25">
      <c r="AT388" s="2">
        <v>44451</v>
      </c>
      <c r="AU388" s="164">
        <v>338.4</v>
      </c>
      <c r="AV388" s="165">
        <v>4.0599999999999996</v>
      </c>
      <c r="AW388" s="24">
        <f t="shared" si="164"/>
        <v>83.349753694581281</v>
      </c>
      <c r="AY388">
        <v>21</v>
      </c>
      <c r="AZ388" t="s">
        <v>91</v>
      </c>
    </row>
    <row r="389" spans="46:52" x14ac:dyDescent="0.25">
      <c r="AT389" s="2">
        <v>44452</v>
      </c>
      <c r="AU389" s="29">
        <v>176.05</v>
      </c>
      <c r="AV389" s="165">
        <v>4.0599999999999996</v>
      </c>
      <c r="AW389" s="24">
        <f t="shared" si="164"/>
        <v>43.362068965517246</v>
      </c>
      <c r="AY389">
        <v>187</v>
      </c>
      <c r="AZ389" t="s">
        <v>52</v>
      </c>
    </row>
    <row r="390" spans="46:52" x14ac:dyDescent="0.25">
      <c r="AT390" s="2">
        <v>44453</v>
      </c>
      <c r="AU390" s="29">
        <v>320.62</v>
      </c>
      <c r="AV390" s="165">
        <v>4.0599999999999996</v>
      </c>
      <c r="AW390" s="24">
        <f t="shared" si="164"/>
        <v>78.970443349753708</v>
      </c>
      <c r="AY390">
        <v>18.32</v>
      </c>
      <c r="AZ390" t="s">
        <v>90</v>
      </c>
    </row>
    <row r="391" spans="46:52" x14ac:dyDescent="0.25">
      <c r="AT391" s="2">
        <v>44454</v>
      </c>
      <c r="AU391" s="29">
        <v>434</v>
      </c>
      <c r="AV391" s="165">
        <v>4.0599999999999996</v>
      </c>
      <c r="AW391" s="24">
        <f t="shared" si="164"/>
        <v>106.89655172413794</v>
      </c>
      <c r="AY391" s="42">
        <v>14174.48</v>
      </c>
      <c r="AZ391" t="s">
        <v>28</v>
      </c>
    </row>
    <row r="392" spans="46:52" x14ac:dyDescent="0.25">
      <c r="AT392" s="2">
        <v>44455</v>
      </c>
      <c r="AU392" s="29">
        <v>218.95</v>
      </c>
      <c r="AV392" s="165">
        <v>4.0599999999999996</v>
      </c>
      <c r="AW392" s="24">
        <f t="shared" si="164"/>
        <v>53.928571428571431</v>
      </c>
      <c r="AY392" s="42">
        <v>8166.83</v>
      </c>
      <c r="AZ392" t="s">
        <v>6</v>
      </c>
    </row>
    <row r="393" spans="46:52" x14ac:dyDescent="0.25">
      <c r="AT393" s="2">
        <v>44456</v>
      </c>
      <c r="AU393" s="8">
        <v>366.55</v>
      </c>
      <c r="AV393" s="165">
        <v>4.0599999999999996</v>
      </c>
      <c r="AW393" s="24">
        <f t="shared" si="164"/>
        <v>90.283251231527103</v>
      </c>
      <c r="AY393" s="166">
        <v>5066.1899999999996</v>
      </c>
      <c r="AZ393" t="s">
        <v>95</v>
      </c>
    </row>
    <row r="394" spans="46:52" x14ac:dyDescent="0.25">
      <c r="AT394" s="2">
        <v>44457</v>
      </c>
      <c r="AU394" s="1">
        <v>299.70999999999998</v>
      </c>
      <c r="AV394" s="165">
        <v>4.0599999999999996</v>
      </c>
      <c r="AW394" s="24">
        <f t="shared" si="164"/>
        <v>73.820197044334975</v>
      </c>
      <c r="AY394" s="72">
        <v>3489.94</v>
      </c>
      <c r="AZ394" t="s">
        <v>26</v>
      </c>
    </row>
    <row r="395" spans="46:52" x14ac:dyDescent="0.25">
      <c r="AT395" s="2">
        <v>44458</v>
      </c>
      <c r="AU395" s="8">
        <v>356.45</v>
      </c>
      <c r="AV395" s="165">
        <v>4.0599999999999996</v>
      </c>
      <c r="AW395" s="24">
        <f t="shared" si="164"/>
        <v>87.79556650246306</v>
      </c>
    </row>
    <row r="396" spans="46:52" x14ac:dyDescent="0.25">
      <c r="AT396" s="2">
        <v>44459</v>
      </c>
      <c r="AU396" s="1">
        <v>116.7</v>
      </c>
      <c r="AV396" s="165">
        <v>4.0599999999999996</v>
      </c>
      <c r="AW396" s="24">
        <f t="shared" si="164"/>
        <v>28.743842364532025</v>
      </c>
      <c r="AY396" s="37">
        <f>SUM(AY386:AY395)</f>
        <v>57012.000000000007</v>
      </c>
    </row>
    <row r="397" spans="46:52" x14ac:dyDescent="0.25">
      <c r="AT397" s="2">
        <v>44460</v>
      </c>
      <c r="AU397" s="1">
        <v>289.17</v>
      </c>
      <c r="AV397" s="165">
        <v>4.0599999999999996</v>
      </c>
      <c r="AW397" s="24">
        <f t="shared" si="164"/>
        <v>71.224137931034491</v>
      </c>
    </row>
    <row r="398" spans="46:52" x14ac:dyDescent="0.25">
      <c r="AT398" s="2">
        <v>44461</v>
      </c>
      <c r="AU398" s="1">
        <v>125.3</v>
      </c>
      <c r="AV398" s="165">
        <v>4.0599999999999996</v>
      </c>
      <c r="AW398" s="24">
        <f t="shared" si="164"/>
        <v>30.862068965517242</v>
      </c>
    </row>
    <row r="399" spans="46:52" x14ac:dyDescent="0.25">
      <c r="AT399" s="2">
        <v>44462</v>
      </c>
      <c r="AU399" s="8">
        <v>246.07</v>
      </c>
      <c r="AV399" s="147">
        <v>4.25</v>
      </c>
      <c r="AW399" s="24">
        <f t="shared" si="164"/>
        <v>57.898823529411764</v>
      </c>
    </row>
    <row r="400" spans="46:52" x14ac:dyDescent="0.25">
      <c r="AT400" s="2">
        <v>44463</v>
      </c>
      <c r="AU400" s="1">
        <v>326.22000000000003</v>
      </c>
      <c r="AV400" s="147">
        <v>4.25</v>
      </c>
      <c r="AW400" s="24">
        <f t="shared" si="164"/>
        <v>76.757647058823537</v>
      </c>
    </row>
    <row r="401" spans="46:49" x14ac:dyDescent="0.25">
      <c r="AT401" s="2">
        <v>44464</v>
      </c>
      <c r="AU401" s="8">
        <v>189.9</v>
      </c>
      <c r="AV401" s="147">
        <v>4.25</v>
      </c>
      <c r="AW401" s="24">
        <f t="shared" si="164"/>
        <v>44.682352941176475</v>
      </c>
    </row>
    <row r="402" spans="46:49" x14ac:dyDescent="0.25">
      <c r="AT402" s="2">
        <v>44465</v>
      </c>
      <c r="AU402" s="8">
        <v>410.6</v>
      </c>
      <c r="AV402" s="147">
        <v>4.25</v>
      </c>
      <c r="AW402" s="24">
        <f t="shared" si="164"/>
        <v>96.611764705882365</v>
      </c>
    </row>
    <row r="403" spans="46:49" x14ac:dyDescent="0.25">
      <c r="AT403" s="2">
        <v>44466</v>
      </c>
      <c r="AU403" s="8">
        <v>180.75</v>
      </c>
      <c r="AV403" s="147">
        <v>4.25</v>
      </c>
      <c r="AW403" s="24">
        <f t="shared" si="164"/>
        <v>42.529411764705884</v>
      </c>
    </row>
    <row r="404" spans="46:49" x14ac:dyDescent="0.25">
      <c r="AT404" s="2">
        <v>44467</v>
      </c>
      <c r="AU404" s="8">
        <v>246.2</v>
      </c>
      <c r="AV404" s="147">
        <v>4.25</v>
      </c>
      <c r="AW404" s="24">
        <f t="shared" si="164"/>
        <v>57.929411764705883</v>
      </c>
    </row>
    <row r="405" spans="46:49" x14ac:dyDescent="0.25">
      <c r="AT405" s="2">
        <v>44468</v>
      </c>
      <c r="AU405" s="8">
        <v>428.52</v>
      </c>
      <c r="AV405" s="147">
        <v>4.4400000000000004</v>
      </c>
      <c r="AW405" s="24">
        <f t="shared" si="164"/>
        <v>96.513513513513502</v>
      </c>
    </row>
    <row r="406" spans="46:49" x14ac:dyDescent="0.25">
      <c r="AT406" s="2">
        <v>44469</v>
      </c>
      <c r="AU406" s="8">
        <v>344.4</v>
      </c>
      <c r="AV406" s="147">
        <v>4.8</v>
      </c>
      <c r="AW406" s="24">
        <f t="shared" si="164"/>
        <v>71.75</v>
      </c>
    </row>
    <row r="407" spans="46:49" x14ac:dyDescent="0.25">
      <c r="AT407" s="2"/>
      <c r="AU407" s="63"/>
      <c r="AV407" s="31"/>
      <c r="AW407" s="24"/>
    </row>
    <row r="408" spans="46:49" x14ac:dyDescent="0.25">
      <c r="AU408" s="50">
        <f>SUM(AU377:AU407)</f>
        <v>6053.32</v>
      </c>
      <c r="AW408" s="44">
        <f>SUM(AW386:AW407)</f>
        <v>1451.2394277412739</v>
      </c>
    </row>
    <row r="412" spans="46:49" x14ac:dyDescent="0.25">
      <c r="AT412" s="42">
        <v>38480000</v>
      </c>
      <c r="AU412" s="25">
        <f t="shared" ref="AU412:AU432" si="165">AT412/1000000</f>
        <v>38.479999999999997</v>
      </c>
      <c r="AV412" s="25"/>
    </row>
    <row r="413" spans="46:49" x14ac:dyDescent="0.25">
      <c r="AT413" s="42">
        <v>600280000</v>
      </c>
      <c r="AU413" s="25">
        <f t="shared" si="165"/>
        <v>600.28</v>
      </c>
    </row>
    <row r="414" spans="46:49" x14ac:dyDescent="0.25">
      <c r="AT414" s="42">
        <v>338400000</v>
      </c>
      <c r="AU414" s="25">
        <f t="shared" si="165"/>
        <v>338.4</v>
      </c>
    </row>
    <row r="415" spans="46:49" x14ac:dyDescent="0.25">
      <c r="AT415" s="42">
        <v>176050000</v>
      </c>
      <c r="AU415" s="25">
        <f t="shared" si="165"/>
        <v>176.05</v>
      </c>
    </row>
    <row r="416" spans="46:49" x14ac:dyDescent="0.25">
      <c r="AT416" s="42">
        <v>320620000</v>
      </c>
      <c r="AU416" s="25">
        <f t="shared" si="165"/>
        <v>320.62</v>
      </c>
    </row>
    <row r="417" spans="46:47" x14ac:dyDescent="0.25">
      <c r="AT417" s="42">
        <v>434000000</v>
      </c>
      <c r="AU417" s="25">
        <f t="shared" si="165"/>
        <v>434</v>
      </c>
    </row>
    <row r="418" spans="46:47" x14ac:dyDescent="0.25">
      <c r="AT418" s="42">
        <v>218950000</v>
      </c>
      <c r="AU418" s="25">
        <f t="shared" si="165"/>
        <v>218.95</v>
      </c>
    </row>
    <row r="419" spans="46:47" x14ac:dyDescent="0.25">
      <c r="AT419" s="42">
        <v>366550000</v>
      </c>
      <c r="AU419" s="25">
        <f t="shared" si="165"/>
        <v>366.55</v>
      </c>
    </row>
    <row r="420" spans="46:47" x14ac:dyDescent="0.25">
      <c r="AT420" s="42">
        <v>299710000</v>
      </c>
      <c r="AU420" s="25">
        <f t="shared" si="165"/>
        <v>299.70999999999998</v>
      </c>
    </row>
    <row r="421" spans="46:47" x14ac:dyDescent="0.25">
      <c r="AT421" s="42">
        <v>356450000</v>
      </c>
      <c r="AU421" s="25">
        <f t="shared" si="165"/>
        <v>356.45</v>
      </c>
    </row>
    <row r="422" spans="46:47" x14ac:dyDescent="0.25">
      <c r="AT422" s="42">
        <v>116700000</v>
      </c>
      <c r="AU422" s="25">
        <f t="shared" si="165"/>
        <v>116.7</v>
      </c>
    </row>
    <row r="423" spans="46:47" x14ac:dyDescent="0.25">
      <c r="AT423" s="42">
        <v>289170000</v>
      </c>
      <c r="AU423" s="25">
        <f t="shared" si="165"/>
        <v>289.17</v>
      </c>
    </row>
    <row r="424" spans="46:47" x14ac:dyDescent="0.25">
      <c r="AT424" s="42">
        <v>125300000</v>
      </c>
      <c r="AU424" s="25">
        <f t="shared" si="165"/>
        <v>125.3</v>
      </c>
    </row>
    <row r="425" spans="46:47" x14ac:dyDescent="0.25">
      <c r="AT425" s="42">
        <v>246070000</v>
      </c>
      <c r="AU425" s="25">
        <f t="shared" si="165"/>
        <v>246.07</v>
      </c>
    </row>
    <row r="426" spans="46:47" x14ac:dyDescent="0.25">
      <c r="AT426" s="42">
        <v>326220000</v>
      </c>
      <c r="AU426" s="25">
        <f t="shared" si="165"/>
        <v>326.22000000000003</v>
      </c>
    </row>
    <row r="427" spans="46:47" x14ac:dyDescent="0.25">
      <c r="AT427" s="42">
        <v>189900000</v>
      </c>
      <c r="AU427" s="25">
        <f t="shared" si="165"/>
        <v>189.9</v>
      </c>
    </row>
    <row r="428" spans="46:47" x14ac:dyDescent="0.25">
      <c r="AT428" s="42">
        <v>410600000</v>
      </c>
      <c r="AU428" s="25">
        <f t="shared" si="165"/>
        <v>410.6</v>
      </c>
    </row>
    <row r="429" spans="46:47" x14ac:dyDescent="0.25">
      <c r="AT429" s="42">
        <v>180750000</v>
      </c>
      <c r="AU429" s="25">
        <f t="shared" si="165"/>
        <v>180.75</v>
      </c>
    </row>
    <row r="430" spans="46:47" x14ac:dyDescent="0.25">
      <c r="AT430" s="42">
        <v>246200000</v>
      </c>
      <c r="AU430" s="25">
        <f t="shared" si="165"/>
        <v>246.2</v>
      </c>
    </row>
    <row r="431" spans="46:47" x14ac:dyDescent="0.25">
      <c r="AT431" s="42">
        <v>428520000</v>
      </c>
      <c r="AU431" s="25">
        <f t="shared" si="165"/>
        <v>428.52</v>
      </c>
    </row>
    <row r="432" spans="46:47" x14ac:dyDescent="0.25">
      <c r="AT432" s="42">
        <v>344400000</v>
      </c>
      <c r="AU432" s="25">
        <f t="shared" si="165"/>
        <v>344.4</v>
      </c>
    </row>
    <row r="437" spans="46:46" x14ac:dyDescent="0.25">
      <c r="AT437" s="42"/>
    </row>
  </sheetData>
  <mergeCells count="29">
    <mergeCell ref="AL265:AN265"/>
    <mergeCell ref="N226:P226"/>
    <mergeCell ref="Z226:AB226"/>
    <mergeCell ref="AL227:AN227"/>
    <mergeCell ref="A263:C263"/>
    <mergeCell ref="N264:P264"/>
    <mergeCell ref="Z264:AB264"/>
    <mergeCell ref="A187:C187"/>
    <mergeCell ref="N189:P189"/>
    <mergeCell ref="Z189:AB189"/>
    <mergeCell ref="AL189:AN189"/>
    <mergeCell ref="A224:C224"/>
    <mergeCell ref="A150:C150"/>
    <mergeCell ref="N150:P150"/>
    <mergeCell ref="Z150:AB150"/>
    <mergeCell ref="AL150:AN150"/>
    <mergeCell ref="BT6:BU6"/>
    <mergeCell ref="D75:F75"/>
    <mergeCell ref="R75:V75"/>
    <mergeCell ref="D74:F74"/>
    <mergeCell ref="P74:T74"/>
    <mergeCell ref="AE40:AG40"/>
    <mergeCell ref="AQ40:AR40"/>
    <mergeCell ref="D36:F36"/>
    <mergeCell ref="E2:G2"/>
    <mergeCell ref="P2:T2"/>
    <mergeCell ref="AE2:AG2"/>
    <mergeCell ref="AQ2:AR2"/>
    <mergeCell ref="P38:T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M423"/>
  <sheetViews>
    <sheetView tabSelected="1" topLeftCell="A389" workbookViewId="0">
      <selection activeCell="C422" sqref="C422"/>
    </sheetView>
  </sheetViews>
  <sheetFormatPr baseColWidth="10" defaultRowHeight="15" x14ac:dyDescent="0.25"/>
  <cols>
    <col min="2" max="2" width="16.28515625" customWidth="1"/>
    <col min="3" max="3" width="16.5703125" customWidth="1"/>
    <col min="4" max="4" width="14.5703125" customWidth="1"/>
    <col min="5" max="5" width="14.28515625" customWidth="1"/>
    <col min="6" max="6" width="14.42578125" customWidth="1"/>
    <col min="14" max="14" width="15.85546875" customWidth="1"/>
    <col min="15" max="15" width="12" customWidth="1"/>
    <col min="16" max="16" width="13.85546875" customWidth="1"/>
    <col min="17" max="17" width="13.5703125" customWidth="1"/>
    <col min="18" max="18" width="14.42578125" customWidth="1"/>
    <col min="19" max="19" width="13.5703125" customWidth="1"/>
    <col min="20" max="20" width="13.42578125" customWidth="1"/>
    <col min="21" max="21" width="14.5703125" customWidth="1"/>
    <col min="23" max="23" width="14.7109375" customWidth="1"/>
    <col min="27" max="27" width="13.7109375" customWidth="1"/>
    <col min="28" max="28" width="13.5703125" customWidth="1"/>
    <col min="29" max="29" width="13.85546875" customWidth="1"/>
    <col min="30" max="30" width="13.140625" customWidth="1"/>
    <col min="31" max="31" width="13.85546875" customWidth="1"/>
    <col min="32" max="32" width="13.5703125" customWidth="1"/>
    <col min="33" max="34" width="14.140625" customWidth="1"/>
    <col min="35" max="35" width="13.28515625" customWidth="1"/>
    <col min="41" max="41" width="15" customWidth="1"/>
    <col min="45" max="45" width="13.140625" customWidth="1"/>
    <col min="49" max="49" width="12.5703125" customWidth="1"/>
    <col min="52" max="52" width="12.140625" customWidth="1"/>
    <col min="53" max="53" width="13" customWidth="1"/>
    <col min="54" max="54" width="14.140625" customWidth="1"/>
    <col min="55" max="55" width="13.28515625" customWidth="1"/>
    <col min="56" max="56" width="12.85546875" customWidth="1"/>
    <col min="57" max="57" width="13.140625" customWidth="1"/>
    <col min="83" max="83" width="15.28515625" customWidth="1"/>
    <col min="88" max="88" width="17" customWidth="1"/>
  </cols>
  <sheetData>
    <row r="3" spans="1:90" x14ac:dyDescent="0.25">
      <c r="D3" t="s">
        <v>28</v>
      </c>
      <c r="I3" t="s">
        <v>34</v>
      </c>
      <c r="S3" t="s">
        <v>35</v>
      </c>
      <c r="T3" t="s">
        <v>31</v>
      </c>
      <c r="X3" t="s">
        <v>34</v>
      </c>
      <c r="AF3" t="s">
        <v>35</v>
      </c>
      <c r="AG3" t="s">
        <v>36</v>
      </c>
      <c r="AJ3" t="s">
        <v>34</v>
      </c>
      <c r="AQ3" t="s">
        <v>35</v>
      </c>
      <c r="AR3" t="s">
        <v>31</v>
      </c>
      <c r="AV3" t="s">
        <v>34</v>
      </c>
      <c r="BC3" t="s">
        <v>35</v>
      </c>
      <c r="BD3" t="s">
        <v>36</v>
      </c>
      <c r="BH3" t="s">
        <v>34</v>
      </c>
      <c r="BO3" t="s">
        <v>35</v>
      </c>
      <c r="BP3" t="s">
        <v>31</v>
      </c>
      <c r="BT3" t="s">
        <v>34</v>
      </c>
    </row>
    <row r="5" spans="1:90" ht="45" x14ac:dyDescent="0.25">
      <c r="A5" s="3" t="s">
        <v>0</v>
      </c>
      <c r="B5" s="7" t="s">
        <v>12</v>
      </c>
      <c r="C5" s="7" t="s">
        <v>11</v>
      </c>
      <c r="D5" s="11" t="s">
        <v>13</v>
      </c>
      <c r="E5" s="7" t="s">
        <v>14</v>
      </c>
      <c r="F5" s="5" t="s">
        <v>1</v>
      </c>
      <c r="G5" s="7" t="s">
        <v>2</v>
      </c>
      <c r="H5" s="7" t="s">
        <v>4</v>
      </c>
      <c r="I5" s="3" t="s">
        <v>3</v>
      </c>
      <c r="J5" s="6" t="s">
        <v>67</v>
      </c>
      <c r="K5" s="5"/>
      <c r="L5" s="7"/>
      <c r="M5" s="7"/>
      <c r="N5" s="65">
        <v>2</v>
      </c>
      <c r="O5" s="64"/>
      <c r="P5" s="3" t="s">
        <v>0</v>
      </c>
      <c r="Q5" s="7" t="s">
        <v>12</v>
      </c>
      <c r="R5" s="7" t="s">
        <v>11</v>
      </c>
      <c r="S5" s="11" t="s">
        <v>13</v>
      </c>
      <c r="T5" s="7" t="s">
        <v>14</v>
      </c>
      <c r="U5" s="5" t="s">
        <v>1</v>
      </c>
      <c r="V5" s="6">
        <v>0.02</v>
      </c>
      <c r="W5" s="7" t="s">
        <v>2</v>
      </c>
      <c r="X5" s="7" t="s">
        <v>4</v>
      </c>
      <c r="Y5" s="73" t="s">
        <v>3</v>
      </c>
      <c r="Z5" s="6" t="s">
        <v>67</v>
      </c>
      <c r="AC5" s="78" t="s">
        <v>0</v>
      </c>
      <c r="AD5" s="81" t="s">
        <v>12</v>
      </c>
      <c r="AE5" s="81" t="s">
        <v>11</v>
      </c>
      <c r="AF5" s="82" t="s">
        <v>13</v>
      </c>
      <c r="AG5" s="81" t="s">
        <v>14</v>
      </c>
      <c r="AH5" s="83" t="s">
        <v>1</v>
      </c>
      <c r="AI5" s="81" t="s">
        <v>2</v>
      </c>
      <c r="AJ5" s="81" t="s">
        <v>4</v>
      </c>
      <c r="AK5" s="78" t="s">
        <v>3</v>
      </c>
      <c r="AL5" s="78" t="s">
        <v>67</v>
      </c>
      <c r="AN5" s="3" t="s">
        <v>0</v>
      </c>
      <c r="AO5" s="7" t="s">
        <v>12</v>
      </c>
      <c r="AP5" s="7" t="s">
        <v>11</v>
      </c>
      <c r="AQ5" s="11" t="s">
        <v>13</v>
      </c>
      <c r="AR5" s="7" t="s">
        <v>14</v>
      </c>
      <c r="AS5" s="5" t="s">
        <v>1</v>
      </c>
      <c r="AT5" s="6"/>
      <c r="AU5" s="7" t="s">
        <v>2</v>
      </c>
      <c r="AV5" s="7" t="s">
        <v>4</v>
      </c>
      <c r="AW5" s="3" t="s">
        <v>3</v>
      </c>
      <c r="AX5" s="5" t="s">
        <v>67</v>
      </c>
      <c r="AZ5" s="89" t="s">
        <v>0</v>
      </c>
      <c r="BA5" s="90" t="s">
        <v>12</v>
      </c>
      <c r="BB5" s="90" t="s">
        <v>11</v>
      </c>
      <c r="BC5" s="91" t="s">
        <v>13</v>
      </c>
      <c r="BD5" s="90" t="s">
        <v>14</v>
      </c>
      <c r="BE5" s="92" t="s">
        <v>1</v>
      </c>
      <c r="BF5" s="93"/>
      <c r="BG5" s="90" t="s">
        <v>2</v>
      </c>
      <c r="BH5" s="90" t="s">
        <v>4</v>
      </c>
      <c r="BI5" s="89" t="s">
        <v>3</v>
      </c>
      <c r="BJ5" s="94" t="s">
        <v>79</v>
      </c>
      <c r="BL5" s="89" t="s">
        <v>0</v>
      </c>
      <c r="BM5" s="90" t="s">
        <v>12</v>
      </c>
      <c r="BN5" s="90" t="s">
        <v>11</v>
      </c>
      <c r="BO5" s="91" t="s">
        <v>13</v>
      </c>
      <c r="BP5" s="90" t="s">
        <v>14</v>
      </c>
      <c r="BQ5" s="92" t="s">
        <v>1</v>
      </c>
      <c r="BR5" s="93"/>
      <c r="BS5" s="90" t="s">
        <v>2</v>
      </c>
      <c r="BT5" s="90" t="s">
        <v>4</v>
      </c>
      <c r="BU5" s="89" t="s">
        <v>3</v>
      </c>
      <c r="BV5" s="94" t="s">
        <v>67</v>
      </c>
      <c r="CD5" s="1" t="s">
        <v>0</v>
      </c>
      <c r="CE5" s="1" t="s">
        <v>12</v>
      </c>
      <c r="CF5" s="1" t="s">
        <v>4</v>
      </c>
      <c r="CG5" s="34" t="s">
        <v>38</v>
      </c>
      <c r="CI5" s="1" t="s">
        <v>0</v>
      </c>
      <c r="CJ5" s="7" t="s">
        <v>11</v>
      </c>
      <c r="CK5" s="1" t="s">
        <v>4</v>
      </c>
      <c r="CL5" s="1"/>
    </row>
    <row r="6" spans="1:90" x14ac:dyDescent="0.25">
      <c r="A6" s="2">
        <v>44562</v>
      </c>
      <c r="B6" s="13">
        <v>1886.93</v>
      </c>
      <c r="C6" s="13">
        <v>10.3</v>
      </c>
      <c r="D6" s="13">
        <v>1872.78</v>
      </c>
      <c r="E6" s="10">
        <v>9.6</v>
      </c>
      <c r="F6" s="19">
        <f t="shared" ref="F6:F36" si="0">D6+E6</f>
        <v>1882.3799999999999</v>
      </c>
      <c r="G6" s="19">
        <f t="shared" ref="G6:G36" si="1">D6+E6</f>
        <v>1882.3799999999999</v>
      </c>
      <c r="H6" s="13">
        <v>4.5999999999999996</v>
      </c>
      <c r="I6" s="31">
        <f>G6/H6</f>
        <v>409.21304347826089</v>
      </c>
      <c r="J6" s="24">
        <f>I6*2%</f>
        <v>8.1842608695652181</v>
      </c>
      <c r="K6" s="24"/>
      <c r="L6" s="24"/>
      <c r="M6" s="24"/>
      <c r="N6" s="66"/>
      <c r="P6" s="2">
        <v>44562</v>
      </c>
      <c r="Q6" s="13">
        <v>2106.12</v>
      </c>
      <c r="R6" s="15"/>
      <c r="S6" s="13">
        <v>2090.3200000000002</v>
      </c>
      <c r="T6" s="10"/>
      <c r="U6" s="19">
        <f t="shared" ref="U6:U36" si="2">S6+T6</f>
        <v>2090.3200000000002</v>
      </c>
      <c r="V6" s="19"/>
      <c r="W6" s="19">
        <f>S6+T6</f>
        <v>2090.3200000000002</v>
      </c>
      <c r="X6" s="13">
        <v>4.5999999999999996</v>
      </c>
      <c r="Y6" s="74">
        <f>W6/X6</f>
        <v>454.41739130434792</v>
      </c>
      <c r="Z6" s="30">
        <f>Y6*2%</f>
        <v>9.0883478260869577</v>
      </c>
      <c r="AC6" s="2">
        <v>44621</v>
      </c>
      <c r="AD6" s="13">
        <v>1342.81</v>
      </c>
      <c r="AE6" s="15">
        <v>12.45</v>
      </c>
      <c r="AF6" s="13">
        <v>1332.74</v>
      </c>
      <c r="AG6" s="10">
        <v>11.6</v>
      </c>
      <c r="AH6" s="19">
        <f>AF6+AG6</f>
        <v>1344.34</v>
      </c>
      <c r="AI6" s="19"/>
      <c r="AJ6" s="13">
        <v>4.4000000000000004</v>
      </c>
      <c r="AK6" s="31">
        <f>AH6/AJ6</f>
        <v>305.53181818181815</v>
      </c>
      <c r="AL6" s="8">
        <f>AK6*2%</f>
        <v>6.1106363636363632</v>
      </c>
      <c r="AN6" s="2">
        <v>44621</v>
      </c>
      <c r="AO6" s="13">
        <v>665.51</v>
      </c>
      <c r="AP6" s="15"/>
      <c r="AQ6" s="13">
        <v>660.52</v>
      </c>
      <c r="AR6" s="10"/>
      <c r="AS6" s="19">
        <f>AQ6+AR6</f>
        <v>660.52</v>
      </c>
      <c r="AT6" s="19"/>
      <c r="AU6" s="19">
        <f>AQ6+AR6</f>
        <v>660.52</v>
      </c>
      <c r="AV6" s="13">
        <v>4.4000000000000004</v>
      </c>
      <c r="AW6" s="31">
        <f>AU6/AV6</f>
        <v>150.1181818181818</v>
      </c>
      <c r="AX6" s="8">
        <f>AW6*2%</f>
        <v>3.0023636363636359</v>
      </c>
      <c r="AZ6" s="2">
        <v>44652</v>
      </c>
      <c r="BA6" s="13">
        <v>1129.1500000000001</v>
      </c>
      <c r="BB6" s="15"/>
      <c r="BC6" s="13">
        <v>1120.68</v>
      </c>
      <c r="BD6" s="10"/>
      <c r="BE6" s="19">
        <f>BC6+BD6</f>
        <v>1120.68</v>
      </c>
      <c r="BF6" s="19"/>
      <c r="BG6" s="19">
        <f>BE6-BF6</f>
        <v>1120.68</v>
      </c>
      <c r="BH6" s="13">
        <v>4.42</v>
      </c>
      <c r="BI6" s="31">
        <f>BG6/BH6</f>
        <v>253.54751131221721</v>
      </c>
      <c r="BJ6" s="8">
        <f>BI6*2%</f>
        <v>5.070950226244344</v>
      </c>
      <c r="BL6" s="2">
        <v>44652</v>
      </c>
      <c r="BM6" s="13">
        <v>1999.58</v>
      </c>
      <c r="BN6" s="15"/>
      <c r="BO6" s="13">
        <v>1984.58</v>
      </c>
      <c r="BP6" s="10"/>
      <c r="BQ6" s="19">
        <f>BO6+BP6</f>
        <v>1984.58</v>
      </c>
      <c r="BR6" s="19"/>
      <c r="BS6" s="19">
        <f>BQ6</f>
        <v>1984.58</v>
      </c>
      <c r="BT6" s="13">
        <v>4.42</v>
      </c>
      <c r="BU6" s="31">
        <f>BS6/BT6</f>
        <v>449</v>
      </c>
      <c r="BV6" s="1">
        <f>BU6*2%</f>
        <v>8.98</v>
      </c>
      <c r="CD6" s="2">
        <v>44562</v>
      </c>
      <c r="CE6" s="1">
        <v>2106.12</v>
      </c>
      <c r="CF6" s="8">
        <v>4.5999999999999996</v>
      </c>
      <c r="CG6" s="24">
        <f>CE6/CF6</f>
        <v>457.85217391304349</v>
      </c>
      <c r="CI6" s="2">
        <v>44562</v>
      </c>
      <c r="CJ6" s="15"/>
      <c r="CK6" s="8">
        <v>4.5999999999999996</v>
      </c>
      <c r="CL6" s="24">
        <f>CJ6/CK6</f>
        <v>0</v>
      </c>
    </row>
    <row r="7" spans="1:90" x14ac:dyDescent="0.25">
      <c r="A7" s="2">
        <v>44563</v>
      </c>
      <c r="B7" s="13">
        <v>1669.16</v>
      </c>
      <c r="C7" s="13">
        <v>77.17</v>
      </c>
      <c r="D7" s="13">
        <v>1656.64</v>
      </c>
      <c r="E7" s="13">
        <v>71.91</v>
      </c>
      <c r="F7" s="19">
        <f t="shared" si="0"/>
        <v>1728.5500000000002</v>
      </c>
      <c r="G7" s="19">
        <f t="shared" si="1"/>
        <v>1728.5500000000002</v>
      </c>
      <c r="H7" s="13">
        <v>4.5999999999999996</v>
      </c>
      <c r="I7" s="31">
        <f t="shared" ref="I7:I36" si="3">G7/H7</f>
        <v>375.77173913043487</v>
      </c>
      <c r="J7" s="24">
        <f>I7*2%</f>
        <v>7.5154347826086978</v>
      </c>
      <c r="K7" s="24"/>
      <c r="L7" s="24"/>
      <c r="M7" s="24"/>
      <c r="N7" s="66"/>
      <c r="P7" s="2">
        <v>44563</v>
      </c>
      <c r="Q7" s="13">
        <v>1666.61</v>
      </c>
      <c r="R7" s="13">
        <v>28.29</v>
      </c>
      <c r="S7" s="13">
        <v>1654.11</v>
      </c>
      <c r="T7" s="13">
        <v>26.36</v>
      </c>
      <c r="U7" s="19">
        <f t="shared" si="2"/>
        <v>1680.4699999999998</v>
      </c>
      <c r="V7" s="19"/>
      <c r="W7" s="19">
        <f t="shared" ref="W7:W36" si="4">S7+T7</f>
        <v>1680.4699999999998</v>
      </c>
      <c r="X7" s="13">
        <v>4.5999999999999996</v>
      </c>
      <c r="Y7" s="74">
        <f t="shared" ref="Y7:Y36" si="5">W7/X7</f>
        <v>365.3195652173913</v>
      </c>
      <c r="Z7" s="30">
        <f t="shared" ref="Z7:Z36" si="6">Y7*2%</f>
        <v>7.3063913043478266</v>
      </c>
      <c r="AC7" s="2">
        <v>44622</v>
      </c>
      <c r="AD7" s="13">
        <v>831.16</v>
      </c>
      <c r="AE7" s="13"/>
      <c r="AF7" s="13">
        <v>824.93</v>
      </c>
      <c r="AG7" s="13"/>
      <c r="AH7" s="19">
        <f>AF7+AG7</f>
        <v>824.93</v>
      </c>
      <c r="AI7" s="19"/>
      <c r="AJ7" s="13">
        <v>4.4000000000000004</v>
      </c>
      <c r="AK7" s="31">
        <f t="shared" ref="AK7:AK36" si="7">AH7/AJ7</f>
        <v>187.4840909090909</v>
      </c>
      <c r="AL7" s="8">
        <f t="shared" ref="AL7:AL36" si="8">AK7*2%</f>
        <v>3.7496818181818181</v>
      </c>
      <c r="AN7" s="2">
        <v>44622</v>
      </c>
      <c r="AO7" s="13">
        <v>975.08</v>
      </c>
      <c r="AP7" s="13">
        <v>16.63</v>
      </c>
      <c r="AQ7" s="13">
        <v>967.77</v>
      </c>
      <c r="AR7" s="13">
        <v>15.5</v>
      </c>
      <c r="AS7" s="19">
        <f t="shared" ref="AS7:AS35" si="9">AQ7+AR7</f>
        <v>983.27</v>
      </c>
      <c r="AT7" s="19"/>
      <c r="AU7" s="19">
        <f t="shared" ref="AU7:AU35" si="10">AQ7+AR7</f>
        <v>983.27</v>
      </c>
      <c r="AV7" s="13">
        <v>4.4000000000000004</v>
      </c>
      <c r="AW7" s="31">
        <f t="shared" ref="AW7:AW35" si="11">AU7/AV7</f>
        <v>223.47045454545452</v>
      </c>
      <c r="AX7" s="8">
        <f t="shared" ref="AX7:AX35" si="12">AW7*2%</f>
        <v>4.4694090909090907</v>
      </c>
      <c r="AZ7" s="2">
        <v>44653</v>
      </c>
      <c r="BA7" s="13">
        <v>2951.44</v>
      </c>
      <c r="BB7" s="13">
        <v>9.2899999999999991</v>
      </c>
      <c r="BC7" s="13">
        <v>2929.3</v>
      </c>
      <c r="BD7" s="13">
        <v>8.66</v>
      </c>
      <c r="BE7" s="19">
        <f>BC7+BD7</f>
        <v>2937.96</v>
      </c>
      <c r="BF7" s="19"/>
      <c r="BG7" s="19">
        <f t="shared" ref="BG7:BG36" si="13">BE7-BF7</f>
        <v>2937.96</v>
      </c>
      <c r="BH7" s="13">
        <v>4.42</v>
      </c>
      <c r="BI7" s="31">
        <f t="shared" ref="BI7:BI35" si="14">BG7/BH7</f>
        <v>664.69683257918552</v>
      </c>
      <c r="BJ7" s="8">
        <f t="shared" ref="BJ7:BJ35" si="15">BI7*2%</f>
        <v>13.29393665158371</v>
      </c>
      <c r="BL7" s="2">
        <v>44653</v>
      </c>
      <c r="BM7" s="13">
        <v>2672.31</v>
      </c>
      <c r="BN7" s="13"/>
      <c r="BO7" s="13">
        <v>2652.27</v>
      </c>
      <c r="BP7" s="13"/>
      <c r="BQ7" s="19">
        <f t="shared" ref="BQ7:BQ35" si="16">BO7+BP7</f>
        <v>2652.27</v>
      </c>
      <c r="BR7" s="19"/>
      <c r="BS7" s="19">
        <f t="shared" ref="BS7:BS35" si="17">BQ7</f>
        <v>2652.27</v>
      </c>
      <c r="BT7" s="13">
        <v>4.42</v>
      </c>
      <c r="BU7" s="31">
        <f t="shared" ref="BU7:BU35" si="18">BS7/BT7</f>
        <v>600.06108597285072</v>
      </c>
      <c r="BV7" s="8">
        <f t="shared" ref="BV7:BV35" si="19">BU7*2%</f>
        <v>12.001221719457014</v>
      </c>
      <c r="CD7" s="2">
        <v>44563</v>
      </c>
      <c r="CE7" s="1">
        <v>1666.61</v>
      </c>
      <c r="CF7" s="8">
        <v>4.5999999999999996</v>
      </c>
      <c r="CG7" s="24">
        <f t="shared" ref="CG7:CG35" si="20">CE7/CF7</f>
        <v>362.30652173913046</v>
      </c>
      <c r="CI7" s="2">
        <v>44563</v>
      </c>
      <c r="CJ7" s="13">
        <v>28.29</v>
      </c>
      <c r="CK7" s="8">
        <v>4.5999999999999996</v>
      </c>
      <c r="CL7" s="24">
        <f t="shared" ref="CL7:CL35" si="21">CJ7/CK7</f>
        <v>6.15</v>
      </c>
    </row>
    <row r="8" spans="1:90" x14ac:dyDescent="0.25">
      <c r="A8" s="2">
        <v>44564</v>
      </c>
      <c r="B8" s="10">
        <v>494.78</v>
      </c>
      <c r="C8" s="14"/>
      <c r="D8" s="13">
        <v>491.07</v>
      </c>
      <c r="E8" s="10"/>
      <c r="F8" s="19">
        <f t="shared" si="0"/>
        <v>491.07</v>
      </c>
      <c r="G8" s="19">
        <f t="shared" si="1"/>
        <v>491.07</v>
      </c>
      <c r="H8" s="13">
        <v>4.5999999999999996</v>
      </c>
      <c r="I8" s="31">
        <f t="shared" si="3"/>
        <v>106.75434782608696</v>
      </c>
      <c r="J8" s="24">
        <f t="shared" ref="J8:J36" si="22">I8*2%</f>
        <v>2.135086956521739</v>
      </c>
      <c r="K8" s="24"/>
      <c r="L8" s="24"/>
      <c r="M8" s="24"/>
      <c r="N8" s="66"/>
      <c r="P8" s="2">
        <v>44564</v>
      </c>
      <c r="Q8" s="10">
        <v>1272.81</v>
      </c>
      <c r="R8" s="15">
        <v>67.72</v>
      </c>
      <c r="S8" s="13">
        <v>1263.26</v>
      </c>
      <c r="T8" s="10">
        <v>63.11</v>
      </c>
      <c r="U8" s="19">
        <f t="shared" si="2"/>
        <v>1326.37</v>
      </c>
      <c r="V8" s="19"/>
      <c r="W8" s="19">
        <f t="shared" si="4"/>
        <v>1326.37</v>
      </c>
      <c r="X8" s="13">
        <v>4.5999999999999996</v>
      </c>
      <c r="Y8" s="74">
        <f t="shared" si="5"/>
        <v>288.34130434782611</v>
      </c>
      <c r="Z8" s="30">
        <f t="shared" si="6"/>
        <v>5.766826086956522</v>
      </c>
      <c r="AC8" s="2">
        <v>44623</v>
      </c>
      <c r="AD8" s="13">
        <v>919.31</v>
      </c>
      <c r="AE8" s="15"/>
      <c r="AF8" s="13">
        <v>912.42</v>
      </c>
      <c r="AG8" s="10"/>
      <c r="AH8" s="19">
        <f>AF8+AG8</f>
        <v>912.42</v>
      </c>
      <c r="AI8" s="19"/>
      <c r="AJ8" s="13">
        <v>4.38</v>
      </c>
      <c r="AK8" s="31">
        <f t="shared" si="7"/>
        <v>208.31506849315068</v>
      </c>
      <c r="AL8" s="8">
        <f t="shared" si="8"/>
        <v>4.1663013698630138</v>
      </c>
      <c r="AN8" s="2">
        <v>44623</v>
      </c>
      <c r="AO8" s="10">
        <v>1840.59</v>
      </c>
      <c r="AP8" s="15"/>
      <c r="AQ8" s="13">
        <v>1826.79</v>
      </c>
      <c r="AR8" s="10"/>
      <c r="AS8" s="19">
        <f t="shared" si="9"/>
        <v>1826.79</v>
      </c>
      <c r="AT8" s="19"/>
      <c r="AU8" s="19">
        <f t="shared" si="10"/>
        <v>1826.79</v>
      </c>
      <c r="AV8" s="13">
        <v>4.38</v>
      </c>
      <c r="AW8" s="31">
        <f t="shared" si="11"/>
        <v>417.07534246575341</v>
      </c>
      <c r="AX8" s="8">
        <f t="shared" si="12"/>
        <v>8.3415068493150688</v>
      </c>
      <c r="AZ8" s="2">
        <v>44654</v>
      </c>
      <c r="BA8" s="13">
        <v>2585.34</v>
      </c>
      <c r="BB8" s="15"/>
      <c r="BC8" s="13">
        <v>2565.9499999999998</v>
      </c>
      <c r="BD8" s="10"/>
      <c r="BE8" s="19">
        <f t="shared" ref="BE8:BE36" si="23">BC8+BD8</f>
        <v>2565.9499999999998</v>
      </c>
      <c r="BF8" s="19"/>
      <c r="BG8" s="19">
        <f t="shared" si="13"/>
        <v>2565.9499999999998</v>
      </c>
      <c r="BH8" s="13">
        <v>4.42</v>
      </c>
      <c r="BI8" s="31">
        <f t="shared" si="14"/>
        <v>580.53167420814475</v>
      </c>
      <c r="BJ8" s="8">
        <f t="shared" si="15"/>
        <v>11.610633484162895</v>
      </c>
      <c r="BL8" s="2">
        <v>44654</v>
      </c>
      <c r="BM8" s="13">
        <v>2418.85</v>
      </c>
      <c r="BN8" s="15"/>
      <c r="BO8" s="13">
        <v>2400.71</v>
      </c>
      <c r="BP8" s="10"/>
      <c r="BQ8" s="19">
        <f t="shared" si="16"/>
        <v>2400.71</v>
      </c>
      <c r="BR8" s="19"/>
      <c r="BS8" s="19">
        <f t="shared" si="17"/>
        <v>2400.71</v>
      </c>
      <c r="BT8" s="13">
        <v>4.42</v>
      </c>
      <c r="BU8" s="31">
        <f t="shared" si="18"/>
        <v>543.14705882352939</v>
      </c>
      <c r="BV8" s="8">
        <f t="shared" si="19"/>
        <v>10.862941176470589</v>
      </c>
      <c r="CD8" s="2">
        <v>44564</v>
      </c>
      <c r="CE8" s="1">
        <v>1272.81</v>
      </c>
      <c r="CF8" s="8">
        <v>4.5999999999999996</v>
      </c>
      <c r="CG8" s="24">
        <f t="shared" si="20"/>
        <v>276.69782608695652</v>
      </c>
      <c r="CI8" s="2">
        <v>44564</v>
      </c>
      <c r="CJ8" s="15">
        <v>67.72</v>
      </c>
      <c r="CK8" s="8">
        <v>4.5999999999999996</v>
      </c>
      <c r="CL8" s="24">
        <f t="shared" si="21"/>
        <v>14.721739130434784</v>
      </c>
    </row>
    <row r="9" spans="1:90" x14ac:dyDescent="0.25">
      <c r="A9" s="2">
        <v>44565</v>
      </c>
      <c r="B9" s="13">
        <v>1398.87</v>
      </c>
      <c r="C9" s="14"/>
      <c r="D9" s="13">
        <v>1388.38</v>
      </c>
      <c r="E9" s="10"/>
      <c r="F9" s="19">
        <f t="shared" si="0"/>
        <v>1388.38</v>
      </c>
      <c r="G9" s="19">
        <f t="shared" si="1"/>
        <v>1388.38</v>
      </c>
      <c r="H9" s="13">
        <v>4.5999999999999996</v>
      </c>
      <c r="I9" s="31">
        <f t="shared" si="3"/>
        <v>301.82173913043482</v>
      </c>
      <c r="J9" s="24">
        <f t="shared" si="22"/>
        <v>6.0364347826086968</v>
      </c>
      <c r="K9" s="24"/>
      <c r="L9" s="24"/>
      <c r="M9" s="24"/>
      <c r="N9" s="66"/>
      <c r="P9" s="2">
        <v>44565</v>
      </c>
      <c r="Q9" s="13">
        <v>1352.43</v>
      </c>
      <c r="R9" s="15">
        <v>7.54</v>
      </c>
      <c r="S9" s="13">
        <v>1342.29</v>
      </c>
      <c r="T9" s="10">
        <v>7.03</v>
      </c>
      <c r="U9" s="19">
        <f t="shared" si="2"/>
        <v>1349.32</v>
      </c>
      <c r="V9" s="19"/>
      <c r="W9" s="19">
        <f t="shared" si="4"/>
        <v>1349.32</v>
      </c>
      <c r="X9" s="13">
        <v>4.5999999999999996</v>
      </c>
      <c r="Y9" s="74">
        <f t="shared" si="5"/>
        <v>293.33043478260868</v>
      </c>
      <c r="Z9" s="30">
        <f t="shared" si="6"/>
        <v>5.8666086956521735</v>
      </c>
      <c r="AA9" s="42"/>
      <c r="AC9" s="2">
        <v>44624</v>
      </c>
      <c r="AD9" s="13">
        <v>1286.71</v>
      </c>
      <c r="AE9" s="15">
        <v>15.59</v>
      </c>
      <c r="AF9" s="13">
        <v>1277.06</v>
      </c>
      <c r="AG9" s="10">
        <v>14.53</v>
      </c>
      <c r="AH9" s="19">
        <f>AF9+AG9</f>
        <v>1291.5899999999999</v>
      </c>
      <c r="AI9" s="19"/>
      <c r="AJ9" s="13">
        <v>4.38</v>
      </c>
      <c r="AK9" s="31">
        <f t="shared" si="7"/>
        <v>294.88356164383561</v>
      </c>
      <c r="AL9" s="8">
        <f t="shared" si="8"/>
        <v>5.8976712328767125</v>
      </c>
      <c r="AN9" s="2">
        <v>44624</v>
      </c>
      <c r="AO9" s="13">
        <v>1082.67</v>
      </c>
      <c r="AP9" s="15"/>
      <c r="AQ9" s="13">
        <v>1074.55</v>
      </c>
      <c r="AR9" s="10"/>
      <c r="AS9" s="19">
        <f t="shared" si="9"/>
        <v>1074.55</v>
      </c>
      <c r="AT9" s="19"/>
      <c r="AU9" s="19">
        <f t="shared" si="10"/>
        <v>1074.55</v>
      </c>
      <c r="AV9" s="13">
        <v>4.38</v>
      </c>
      <c r="AW9" s="31">
        <f t="shared" si="11"/>
        <v>245.33105022831049</v>
      </c>
      <c r="AX9" s="8">
        <f t="shared" si="12"/>
        <v>4.90662100456621</v>
      </c>
      <c r="AZ9" s="2">
        <v>44655</v>
      </c>
      <c r="BA9" s="13"/>
      <c r="BB9" s="15"/>
      <c r="BC9" s="13"/>
      <c r="BD9" s="10"/>
      <c r="BE9" s="19">
        <f t="shared" si="23"/>
        <v>0</v>
      </c>
      <c r="BF9" s="19"/>
      <c r="BG9" s="19">
        <f t="shared" si="13"/>
        <v>0</v>
      </c>
      <c r="BH9" s="13">
        <v>4.42</v>
      </c>
      <c r="BI9" s="31">
        <f t="shared" si="14"/>
        <v>0</v>
      </c>
      <c r="BJ9" s="8">
        <f t="shared" si="15"/>
        <v>0</v>
      </c>
      <c r="BL9" s="2">
        <v>44655</v>
      </c>
      <c r="BM9" s="13"/>
      <c r="BN9" s="15"/>
      <c r="BO9" s="13"/>
      <c r="BP9" s="10"/>
      <c r="BQ9" s="19">
        <f t="shared" si="16"/>
        <v>0</v>
      </c>
      <c r="BR9" s="19"/>
      <c r="BS9" s="19">
        <f t="shared" si="17"/>
        <v>0</v>
      </c>
      <c r="BT9" s="13">
        <v>4.42</v>
      </c>
      <c r="BU9" s="31">
        <f t="shared" si="18"/>
        <v>0</v>
      </c>
      <c r="BV9" s="8">
        <f t="shared" si="19"/>
        <v>0</v>
      </c>
      <c r="CD9" s="2">
        <v>44565</v>
      </c>
      <c r="CE9" s="1">
        <v>1352.43</v>
      </c>
      <c r="CF9" s="8">
        <v>4.5999999999999996</v>
      </c>
      <c r="CG9" s="24">
        <f t="shared" si="20"/>
        <v>294.00652173913045</v>
      </c>
      <c r="CI9" s="2">
        <v>44565</v>
      </c>
      <c r="CJ9" s="15">
        <v>7.54</v>
      </c>
      <c r="CK9" s="8">
        <v>4.5999999999999996</v>
      </c>
      <c r="CL9" s="24">
        <f t="shared" si="21"/>
        <v>1.6391304347826088</v>
      </c>
    </row>
    <row r="10" spans="1:90" x14ac:dyDescent="0.25">
      <c r="A10" s="2">
        <v>44566</v>
      </c>
      <c r="B10" s="13">
        <v>1295.69</v>
      </c>
      <c r="C10" s="15"/>
      <c r="D10" s="13">
        <v>1285.97</v>
      </c>
      <c r="E10" s="13"/>
      <c r="F10" s="19">
        <f t="shared" si="0"/>
        <v>1285.97</v>
      </c>
      <c r="G10" s="19">
        <f t="shared" si="1"/>
        <v>1285.97</v>
      </c>
      <c r="H10" s="13">
        <v>4.5999999999999996</v>
      </c>
      <c r="I10" s="31">
        <f t="shared" si="3"/>
        <v>279.55869565217392</v>
      </c>
      <c r="J10" s="24">
        <f t="shared" si="22"/>
        <v>5.5911739130434785</v>
      </c>
      <c r="K10" s="24"/>
      <c r="L10" s="24"/>
      <c r="M10" s="24"/>
      <c r="N10" s="66"/>
      <c r="P10" s="2">
        <v>44566</v>
      </c>
      <c r="Q10" s="13">
        <v>1104.1400000000001</v>
      </c>
      <c r="R10" s="15"/>
      <c r="S10" s="13">
        <v>1095.8599999999999</v>
      </c>
      <c r="T10" s="13"/>
      <c r="U10" s="19">
        <f t="shared" si="2"/>
        <v>1095.8599999999999</v>
      </c>
      <c r="V10" s="19"/>
      <c r="W10" s="19">
        <f t="shared" si="4"/>
        <v>1095.8599999999999</v>
      </c>
      <c r="X10" s="13">
        <v>4.5999999999999996</v>
      </c>
      <c r="Y10" s="74">
        <f t="shared" si="5"/>
        <v>238.23043478260868</v>
      </c>
      <c r="Z10" s="30">
        <f t="shared" si="6"/>
        <v>4.764608695652174</v>
      </c>
      <c r="AC10" s="2">
        <v>44625</v>
      </c>
      <c r="AD10" s="13">
        <v>3335.16</v>
      </c>
      <c r="AE10" s="15"/>
      <c r="AF10" s="13">
        <v>3310.15</v>
      </c>
      <c r="AG10" s="13"/>
      <c r="AH10" s="19">
        <f t="shared" ref="AH10:AH36" si="24">AF10+AG10</f>
        <v>3310.15</v>
      </c>
      <c r="AI10" s="19"/>
      <c r="AJ10" s="13">
        <v>4.38</v>
      </c>
      <c r="AK10" s="31">
        <f t="shared" si="7"/>
        <v>755.74200913242009</v>
      </c>
      <c r="AL10" s="8">
        <f t="shared" si="8"/>
        <v>15.114840182648402</v>
      </c>
      <c r="AN10" s="2">
        <v>44625</v>
      </c>
      <c r="AO10" s="13">
        <v>1958.16</v>
      </c>
      <c r="AP10" s="15">
        <v>10</v>
      </c>
      <c r="AQ10" s="13">
        <v>1943.47</v>
      </c>
      <c r="AR10" s="13">
        <v>9.32</v>
      </c>
      <c r="AS10" s="19">
        <f t="shared" si="9"/>
        <v>1952.79</v>
      </c>
      <c r="AT10" s="19"/>
      <c r="AU10" s="19">
        <f t="shared" si="10"/>
        <v>1952.79</v>
      </c>
      <c r="AV10" s="13">
        <v>4.38</v>
      </c>
      <c r="AW10" s="31">
        <f t="shared" si="11"/>
        <v>445.84246575342468</v>
      </c>
      <c r="AX10" s="8">
        <f t="shared" si="12"/>
        <v>8.9168493150684931</v>
      </c>
      <c r="AZ10" s="2">
        <v>44656</v>
      </c>
      <c r="BA10" s="13">
        <v>1523.3</v>
      </c>
      <c r="BB10" s="15"/>
      <c r="BC10" s="13">
        <v>1511.88</v>
      </c>
      <c r="BD10" s="13"/>
      <c r="BE10" s="19">
        <f t="shared" si="23"/>
        <v>1511.88</v>
      </c>
      <c r="BF10" s="19"/>
      <c r="BG10" s="19">
        <f t="shared" si="13"/>
        <v>1511.88</v>
      </c>
      <c r="BH10" s="13">
        <v>4.42</v>
      </c>
      <c r="BI10" s="31">
        <f t="shared" si="14"/>
        <v>342.05429864253398</v>
      </c>
      <c r="BJ10" s="8">
        <f t="shared" si="15"/>
        <v>6.8410859728506797</v>
      </c>
      <c r="BL10" s="2">
        <v>44656</v>
      </c>
      <c r="BM10" s="13">
        <v>1523.3</v>
      </c>
      <c r="BN10" s="15"/>
      <c r="BO10" s="13">
        <v>1511.88</v>
      </c>
      <c r="BP10" s="13"/>
      <c r="BQ10" s="19">
        <f t="shared" si="16"/>
        <v>1511.88</v>
      </c>
      <c r="BR10" s="19"/>
      <c r="BS10" s="19">
        <f t="shared" si="17"/>
        <v>1511.88</v>
      </c>
      <c r="BT10" s="13">
        <v>4.42</v>
      </c>
      <c r="BU10" s="31">
        <f t="shared" si="18"/>
        <v>342.05429864253398</v>
      </c>
      <c r="BV10" s="8">
        <f t="shared" si="19"/>
        <v>6.8410859728506797</v>
      </c>
      <c r="CD10" s="2">
        <v>44566</v>
      </c>
      <c r="CE10" s="1">
        <v>1104.1400000000001</v>
      </c>
      <c r="CF10" s="8">
        <v>4.5999999999999996</v>
      </c>
      <c r="CG10" s="24">
        <f t="shared" si="20"/>
        <v>240.03043478260872</v>
      </c>
      <c r="CI10" s="2">
        <v>44566</v>
      </c>
      <c r="CJ10" s="15"/>
      <c r="CK10" s="8">
        <v>4.5999999999999996</v>
      </c>
      <c r="CL10" s="24">
        <f t="shared" si="21"/>
        <v>0</v>
      </c>
    </row>
    <row r="11" spans="1:90" x14ac:dyDescent="0.25">
      <c r="A11" s="2">
        <v>44567</v>
      </c>
      <c r="B11" s="13">
        <v>678.67</v>
      </c>
      <c r="C11" s="15">
        <v>1</v>
      </c>
      <c r="D11" s="13">
        <v>673.58</v>
      </c>
      <c r="E11" s="13">
        <v>0.93</v>
      </c>
      <c r="F11" s="19">
        <f t="shared" si="0"/>
        <v>674.51</v>
      </c>
      <c r="G11" s="19">
        <f t="shared" si="1"/>
        <v>674.51</v>
      </c>
      <c r="H11" s="13">
        <v>4.5999999999999996</v>
      </c>
      <c r="I11" s="31">
        <f t="shared" si="3"/>
        <v>146.63260869565218</v>
      </c>
      <c r="J11" s="24">
        <f t="shared" si="22"/>
        <v>2.9326521739130436</v>
      </c>
      <c r="K11" s="24"/>
      <c r="L11" s="24"/>
      <c r="M11" s="24"/>
      <c r="N11" s="66"/>
      <c r="P11" s="2">
        <v>44567</v>
      </c>
      <c r="Q11" s="13">
        <v>1042.8900000000001</v>
      </c>
      <c r="R11" s="15"/>
      <c r="S11" s="13">
        <v>1035.07</v>
      </c>
      <c r="T11" s="13"/>
      <c r="U11" s="19">
        <f t="shared" si="2"/>
        <v>1035.07</v>
      </c>
      <c r="V11" s="19"/>
      <c r="W11" s="19">
        <f t="shared" si="4"/>
        <v>1035.07</v>
      </c>
      <c r="X11" s="13">
        <v>4.5999999999999996</v>
      </c>
      <c r="Y11" s="74">
        <f t="shared" si="5"/>
        <v>225.01521739130436</v>
      </c>
      <c r="Z11" s="30">
        <f t="shared" si="6"/>
        <v>4.5003043478260869</v>
      </c>
      <c r="AC11" s="2">
        <v>44626</v>
      </c>
      <c r="AD11" s="13">
        <v>2272.92</v>
      </c>
      <c r="AE11" s="15"/>
      <c r="AF11" s="13">
        <v>2255.87</v>
      </c>
      <c r="AG11" s="13"/>
      <c r="AH11" s="19">
        <f t="shared" si="24"/>
        <v>2255.87</v>
      </c>
      <c r="AI11" s="19"/>
      <c r="AJ11" s="13">
        <v>4.34</v>
      </c>
      <c r="AK11" s="31">
        <f t="shared" si="7"/>
        <v>519.78571428571422</v>
      </c>
      <c r="AL11" s="8">
        <f t="shared" si="8"/>
        <v>10.395714285714284</v>
      </c>
      <c r="AN11" s="2">
        <v>44626</v>
      </c>
      <c r="AO11" s="13">
        <v>995.57</v>
      </c>
      <c r="AP11" s="15"/>
      <c r="AQ11" s="13">
        <v>988.1</v>
      </c>
      <c r="AR11" s="13"/>
      <c r="AS11" s="19">
        <f t="shared" si="9"/>
        <v>988.1</v>
      </c>
      <c r="AT11" s="19"/>
      <c r="AU11" s="19">
        <f t="shared" si="10"/>
        <v>988.1</v>
      </c>
      <c r="AV11" s="13">
        <v>4.34</v>
      </c>
      <c r="AW11" s="31">
        <f t="shared" si="11"/>
        <v>227.67281105990784</v>
      </c>
      <c r="AX11" s="8">
        <f t="shared" si="12"/>
        <v>4.5534562211981573</v>
      </c>
      <c r="AZ11" s="2">
        <v>44657</v>
      </c>
      <c r="BA11" s="13">
        <v>1576.05</v>
      </c>
      <c r="BB11" s="15"/>
      <c r="BC11" s="13">
        <v>1564.23</v>
      </c>
      <c r="BD11" s="13"/>
      <c r="BE11" s="19">
        <f t="shared" si="23"/>
        <v>1564.23</v>
      </c>
      <c r="BF11" s="19"/>
      <c r="BG11" s="19">
        <f t="shared" si="13"/>
        <v>1564.23</v>
      </c>
      <c r="BH11" s="13">
        <v>4.42</v>
      </c>
      <c r="BI11" s="31">
        <f t="shared" si="14"/>
        <v>353.8981900452489</v>
      </c>
      <c r="BJ11" s="8">
        <f t="shared" si="15"/>
        <v>7.0779638009049783</v>
      </c>
      <c r="BL11" s="2">
        <v>44657</v>
      </c>
      <c r="BM11" s="13">
        <v>770.6</v>
      </c>
      <c r="BN11" s="15"/>
      <c r="BO11" s="13">
        <v>764.82</v>
      </c>
      <c r="BP11" s="13"/>
      <c r="BQ11" s="19">
        <f t="shared" si="16"/>
        <v>764.82</v>
      </c>
      <c r="BR11" s="19"/>
      <c r="BS11" s="19">
        <f t="shared" si="17"/>
        <v>764.82</v>
      </c>
      <c r="BT11" s="13">
        <v>4.42</v>
      </c>
      <c r="BU11" s="31">
        <f t="shared" si="18"/>
        <v>173.03619909502265</v>
      </c>
      <c r="BV11" s="8">
        <f t="shared" si="19"/>
        <v>3.4607239819004532</v>
      </c>
      <c r="CD11" s="2">
        <v>44567</v>
      </c>
      <c r="CE11" s="1">
        <v>1042.8900000000001</v>
      </c>
      <c r="CF11" s="8">
        <v>4.5999999999999996</v>
      </c>
      <c r="CG11" s="24">
        <f t="shared" si="20"/>
        <v>226.71521739130438</v>
      </c>
      <c r="CI11" s="2">
        <v>44567</v>
      </c>
      <c r="CJ11" s="15"/>
      <c r="CK11" s="8">
        <v>4.5999999999999996</v>
      </c>
      <c r="CL11" s="24">
        <f t="shared" si="21"/>
        <v>0</v>
      </c>
    </row>
    <row r="12" spans="1:90" x14ac:dyDescent="0.25">
      <c r="A12" s="2">
        <v>44568</v>
      </c>
      <c r="B12" s="13">
        <v>1713.25</v>
      </c>
      <c r="C12" s="15"/>
      <c r="D12" s="10">
        <v>1700.4</v>
      </c>
      <c r="E12" s="10"/>
      <c r="F12" s="19">
        <f t="shared" si="0"/>
        <v>1700.4</v>
      </c>
      <c r="G12" s="19">
        <f t="shared" si="1"/>
        <v>1700.4</v>
      </c>
      <c r="H12" s="10">
        <v>4.62</v>
      </c>
      <c r="I12" s="31">
        <f t="shared" si="3"/>
        <v>368.05194805194805</v>
      </c>
      <c r="J12" s="24">
        <f t="shared" si="22"/>
        <v>7.361038961038961</v>
      </c>
      <c r="K12" s="24"/>
      <c r="L12" s="24"/>
      <c r="M12" s="24"/>
      <c r="N12" s="66"/>
      <c r="P12" s="2">
        <v>44568</v>
      </c>
      <c r="Q12" s="13">
        <v>1868.56</v>
      </c>
      <c r="R12" s="15"/>
      <c r="S12" s="10">
        <v>1854.55</v>
      </c>
      <c r="T12" s="10"/>
      <c r="U12" s="19">
        <f t="shared" si="2"/>
        <v>1854.55</v>
      </c>
      <c r="V12" s="19"/>
      <c r="W12" s="19">
        <f t="shared" si="4"/>
        <v>1854.55</v>
      </c>
      <c r="X12" s="10">
        <v>4.62</v>
      </c>
      <c r="Y12" s="74">
        <f t="shared" si="5"/>
        <v>401.4177489177489</v>
      </c>
      <c r="Z12" s="30">
        <f t="shared" si="6"/>
        <v>8.0283549783549777</v>
      </c>
      <c r="AC12" s="2">
        <v>44627</v>
      </c>
      <c r="AD12" s="13">
        <v>1004.09</v>
      </c>
      <c r="AE12" s="15">
        <v>5.74</v>
      </c>
      <c r="AF12" s="10">
        <v>996.56</v>
      </c>
      <c r="AG12" s="10">
        <v>5.35</v>
      </c>
      <c r="AH12" s="19">
        <f t="shared" si="24"/>
        <v>1001.91</v>
      </c>
      <c r="AI12" s="19"/>
      <c r="AJ12" s="10">
        <v>4.34</v>
      </c>
      <c r="AK12" s="31">
        <f t="shared" si="7"/>
        <v>230.85483870967741</v>
      </c>
      <c r="AL12" s="8">
        <f t="shared" si="8"/>
        <v>4.6170967741935485</v>
      </c>
      <c r="AN12" s="2">
        <v>44627</v>
      </c>
      <c r="AO12" s="13">
        <v>825.46</v>
      </c>
      <c r="AP12" s="15">
        <v>6.84</v>
      </c>
      <c r="AQ12" s="10">
        <v>819.47</v>
      </c>
      <c r="AR12" s="10">
        <v>5.35</v>
      </c>
      <c r="AS12" s="19">
        <f t="shared" si="9"/>
        <v>824.82</v>
      </c>
      <c r="AT12" s="19"/>
      <c r="AU12" s="19">
        <f t="shared" si="10"/>
        <v>824.82</v>
      </c>
      <c r="AV12" s="10">
        <v>4.34</v>
      </c>
      <c r="AW12" s="31">
        <f t="shared" si="11"/>
        <v>190.05069124423966</v>
      </c>
      <c r="AX12" s="8">
        <f t="shared" si="12"/>
        <v>3.8010138248847931</v>
      </c>
      <c r="AZ12" s="2">
        <v>44658</v>
      </c>
      <c r="BA12" s="13">
        <v>1055.71</v>
      </c>
      <c r="BB12" s="15"/>
      <c r="BC12" s="10">
        <v>1047.79</v>
      </c>
      <c r="BD12" s="10"/>
      <c r="BE12" s="19">
        <f t="shared" si="23"/>
        <v>1047.79</v>
      </c>
      <c r="BF12" s="19"/>
      <c r="BG12" s="19">
        <f t="shared" si="13"/>
        <v>1047.79</v>
      </c>
      <c r="BH12" s="10">
        <v>4.42</v>
      </c>
      <c r="BI12" s="31">
        <f t="shared" si="14"/>
        <v>237.05656108597285</v>
      </c>
      <c r="BJ12" s="8">
        <f t="shared" si="15"/>
        <v>4.7411312217194572</v>
      </c>
      <c r="BL12" s="2">
        <v>44658</v>
      </c>
      <c r="BM12" s="13">
        <v>1665.88</v>
      </c>
      <c r="BN12" s="15">
        <v>92.63</v>
      </c>
      <c r="BO12" s="10">
        <v>1653.39</v>
      </c>
      <c r="BP12" s="10">
        <v>86.32</v>
      </c>
      <c r="BQ12" s="19">
        <f t="shared" si="16"/>
        <v>1739.71</v>
      </c>
      <c r="BR12" s="19"/>
      <c r="BS12" s="19">
        <f t="shared" si="17"/>
        <v>1739.71</v>
      </c>
      <c r="BT12" s="10">
        <v>4.42</v>
      </c>
      <c r="BU12" s="31">
        <f t="shared" si="18"/>
        <v>393.59954751131221</v>
      </c>
      <c r="BV12" s="8">
        <f t="shared" si="19"/>
        <v>7.8719909502262446</v>
      </c>
      <c r="CD12" s="2">
        <v>44568</v>
      </c>
      <c r="CE12" s="1">
        <v>1868.56</v>
      </c>
      <c r="CF12" s="1">
        <v>4.62</v>
      </c>
      <c r="CG12" s="24">
        <f t="shared" si="20"/>
        <v>404.45021645021643</v>
      </c>
      <c r="CI12" s="2">
        <v>44568</v>
      </c>
      <c r="CJ12" s="15"/>
      <c r="CK12" s="1">
        <v>4.62</v>
      </c>
      <c r="CL12" s="24">
        <f t="shared" si="21"/>
        <v>0</v>
      </c>
    </row>
    <row r="13" spans="1:90" x14ac:dyDescent="0.25">
      <c r="A13" s="2">
        <v>44569</v>
      </c>
      <c r="B13" s="13">
        <v>2200.5100000000002</v>
      </c>
      <c r="C13" s="15">
        <v>58.83</v>
      </c>
      <c r="D13" s="10">
        <v>2184.0100000000002</v>
      </c>
      <c r="E13" s="13">
        <v>54.82</v>
      </c>
      <c r="F13" s="19">
        <f t="shared" si="0"/>
        <v>2238.8300000000004</v>
      </c>
      <c r="G13" s="19">
        <f t="shared" si="1"/>
        <v>2238.8300000000004</v>
      </c>
      <c r="H13" s="10">
        <v>4.6399999999999997</v>
      </c>
      <c r="I13" s="31">
        <f t="shared" si="3"/>
        <v>482.50646551724151</v>
      </c>
      <c r="J13" s="24">
        <f t="shared" si="22"/>
        <v>9.6501293103448305</v>
      </c>
      <c r="K13" s="24"/>
      <c r="L13" s="24"/>
      <c r="M13" s="24"/>
      <c r="N13" s="66"/>
      <c r="P13" s="2">
        <v>44569</v>
      </c>
      <c r="Q13" s="13">
        <v>2447.89</v>
      </c>
      <c r="R13" s="15">
        <v>50.83</v>
      </c>
      <c r="S13" s="10">
        <v>2429.5300000000002</v>
      </c>
      <c r="T13" s="13">
        <v>47.37</v>
      </c>
      <c r="U13" s="19">
        <f t="shared" si="2"/>
        <v>2476.9</v>
      </c>
      <c r="V13" s="19"/>
      <c r="W13" s="19">
        <f t="shared" si="4"/>
        <v>2476.9</v>
      </c>
      <c r="X13" s="10">
        <v>4.6399999999999997</v>
      </c>
      <c r="Y13" s="74">
        <f t="shared" si="5"/>
        <v>533.81465517241384</v>
      </c>
      <c r="Z13" s="30">
        <f t="shared" si="6"/>
        <v>10.676293103448277</v>
      </c>
      <c r="AC13" s="2">
        <v>44628</v>
      </c>
      <c r="AD13" s="13">
        <v>667.01</v>
      </c>
      <c r="AE13" s="15">
        <v>159.49</v>
      </c>
      <c r="AF13" s="10">
        <v>662.01</v>
      </c>
      <c r="AG13" s="13">
        <v>148.63</v>
      </c>
      <c r="AH13" s="19">
        <f t="shared" si="24"/>
        <v>810.64</v>
      </c>
      <c r="AI13" s="19"/>
      <c r="AJ13" s="10">
        <v>4.34</v>
      </c>
      <c r="AK13" s="31">
        <f t="shared" si="7"/>
        <v>186.78341013824885</v>
      </c>
      <c r="AL13" s="8">
        <f t="shared" si="8"/>
        <v>3.7356682027649772</v>
      </c>
      <c r="AN13" s="2">
        <v>44628</v>
      </c>
      <c r="AO13" s="13">
        <v>1417.67</v>
      </c>
      <c r="AP13" s="15">
        <v>32.76</v>
      </c>
      <c r="AQ13" s="10">
        <v>1407.04</v>
      </c>
      <c r="AR13" s="13">
        <v>30.53</v>
      </c>
      <c r="AS13" s="19">
        <f t="shared" si="9"/>
        <v>1437.57</v>
      </c>
      <c r="AT13" s="19"/>
      <c r="AU13" s="19">
        <f t="shared" si="10"/>
        <v>1437.57</v>
      </c>
      <c r="AV13" s="10">
        <v>4.34</v>
      </c>
      <c r="AW13" s="31">
        <f t="shared" si="11"/>
        <v>331.23732718894007</v>
      </c>
      <c r="AX13" s="8">
        <f t="shared" si="12"/>
        <v>6.6247465437788016</v>
      </c>
      <c r="AZ13" s="2">
        <v>44659</v>
      </c>
      <c r="BA13" s="13">
        <v>1725.76</v>
      </c>
      <c r="BB13" s="15"/>
      <c r="BC13" s="10">
        <v>1712.82</v>
      </c>
      <c r="BD13" s="13"/>
      <c r="BE13" s="19">
        <f t="shared" si="23"/>
        <v>1712.82</v>
      </c>
      <c r="BF13" s="19"/>
      <c r="BG13" s="19">
        <f t="shared" si="13"/>
        <v>1712.82</v>
      </c>
      <c r="BH13" s="10">
        <v>4.42</v>
      </c>
      <c r="BI13" s="31">
        <f t="shared" si="14"/>
        <v>387.51583710407238</v>
      </c>
      <c r="BJ13" s="8">
        <f t="shared" si="15"/>
        <v>7.7503167420814476</v>
      </c>
      <c r="BL13" s="2">
        <v>44659</v>
      </c>
      <c r="BM13" s="13">
        <v>2025.63</v>
      </c>
      <c r="BN13" s="13">
        <v>15.9</v>
      </c>
      <c r="BO13" s="10">
        <v>2010.44</v>
      </c>
      <c r="BP13" s="13">
        <v>14.82</v>
      </c>
      <c r="BQ13" s="19">
        <f t="shared" si="16"/>
        <v>2025.26</v>
      </c>
      <c r="BR13" s="19"/>
      <c r="BS13" s="19">
        <f t="shared" si="17"/>
        <v>2025.26</v>
      </c>
      <c r="BT13" s="10">
        <v>4.42</v>
      </c>
      <c r="BU13" s="31">
        <f t="shared" si="18"/>
        <v>458.20361990950227</v>
      </c>
      <c r="BV13" s="8">
        <f t="shared" si="19"/>
        <v>9.1640723981900454</v>
      </c>
      <c r="CD13" s="2">
        <v>44569</v>
      </c>
      <c r="CE13" s="1">
        <v>2447.89</v>
      </c>
      <c r="CF13" s="1">
        <v>4.6399999999999997</v>
      </c>
      <c r="CG13" s="24">
        <f t="shared" si="20"/>
        <v>527.5625</v>
      </c>
      <c r="CI13" s="2">
        <v>44569</v>
      </c>
      <c r="CJ13" s="15">
        <v>50.83</v>
      </c>
      <c r="CK13" s="1">
        <v>4.6399999999999997</v>
      </c>
      <c r="CL13" s="24">
        <f t="shared" si="21"/>
        <v>10.954741379310345</v>
      </c>
    </row>
    <row r="14" spans="1:90" x14ac:dyDescent="0.25">
      <c r="A14" s="2">
        <v>44570</v>
      </c>
      <c r="B14" s="13">
        <v>2426.54</v>
      </c>
      <c r="C14" s="15"/>
      <c r="D14" s="13">
        <v>2408.34</v>
      </c>
      <c r="E14" s="13"/>
      <c r="F14" s="19">
        <f t="shared" si="0"/>
        <v>2408.34</v>
      </c>
      <c r="G14" s="19">
        <f t="shared" si="1"/>
        <v>2408.34</v>
      </c>
      <c r="H14" s="10">
        <v>4.6399999999999997</v>
      </c>
      <c r="I14" s="31">
        <f t="shared" si="3"/>
        <v>519.03879310344837</v>
      </c>
      <c r="J14" s="24">
        <f t="shared" si="22"/>
        <v>10.380775862068967</v>
      </c>
      <c r="K14" s="24"/>
      <c r="L14" s="24"/>
      <c r="M14" s="24"/>
      <c r="N14" s="66"/>
      <c r="P14" s="2">
        <v>44570</v>
      </c>
      <c r="Q14" s="13">
        <v>1389.48</v>
      </c>
      <c r="R14" s="15">
        <v>18.41</v>
      </c>
      <c r="S14" s="10">
        <v>1379.06</v>
      </c>
      <c r="T14" s="13">
        <v>17.16</v>
      </c>
      <c r="U14" s="19">
        <f t="shared" si="2"/>
        <v>1396.22</v>
      </c>
      <c r="V14" s="19"/>
      <c r="W14" s="19">
        <f t="shared" si="4"/>
        <v>1396.22</v>
      </c>
      <c r="X14" s="10">
        <v>4.6399999999999997</v>
      </c>
      <c r="Y14" s="74">
        <f t="shared" si="5"/>
        <v>300.9094827586207</v>
      </c>
      <c r="Z14" s="30">
        <f t="shared" si="6"/>
        <v>6.0181896551724137</v>
      </c>
      <c r="AC14" s="2">
        <v>44629</v>
      </c>
      <c r="AD14" s="13">
        <v>1101.04</v>
      </c>
      <c r="AE14" s="15"/>
      <c r="AF14" s="10">
        <v>1092.78</v>
      </c>
      <c r="AG14" s="13"/>
      <c r="AH14" s="19">
        <f t="shared" si="24"/>
        <v>1092.78</v>
      </c>
      <c r="AI14" s="19"/>
      <c r="AJ14" s="10">
        <v>4.34</v>
      </c>
      <c r="AK14" s="31">
        <f t="shared" si="7"/>
        <v>251.7926267281106</v>
      </c>
      <c r="AL14" s="8">
        <f t="shared" si="8"/>
        <v>5.0358525345622125</v>
      </c>
      <c r="AN14" s="2">
        <v>44629</v>
      </c>
      <c r="AO14" s="13">
        <v>768.31</v>
      </c>
      <c r="AP14" s="15"/>
      <c r="AQ14" s="10">
        <v>762.55</v>
      </c>
      <c r="AR14" s="13"/>
      <c r="AS14" s="19">
        <f t="shared" si="9"/>
        <v>762.55</v>
      </c>
      <c r="AT14" s="19"/>
      <c r="AU14" s="19">
        <f t="shared" si="10"/>
        <v>762.55</v>
      </c>
      <c r="AV14" s="10">
        <v>4.34</v>
      </c>
      <c r="AW14" s="31">
        <f t="shared" si="11"/>
        <v>175.70276497695852</v>
      </c>
      <c r="AX14" s="8">
        <f t="shared" si="12"/>
        <v>3.5140552995391703</v>
      </c>
      <c r="AZ14" s="2">
        <v>44660</v>
      </c>
      <c r="BA14" s="13">
        <v>1996.65</v>
      </c>
      <c r="BB14" s="13">
        <v>5</v>
      </c>
      <c r="BC14" s="10">
        <v>1981.68</v>
      </c>
      <c r="BD14" s="13">
        <v>4.66</v>
      </c>
      <c r="BE14" s="19">
        <f t="shared" si="23"/>
        <v>1986.3400000000001</v>
      </c>
      <c r="BF14" s="19"/>
      <c r="BG14" s="19">
        <f t="shared" si="13"/>
        <v>1986.3400000000001</v>
      </c>
      <c r="BH14" s="10">
        <v>4.42</v>
      </c>
      <c r="BI14" s="31">
        <f t="shared" si="14"/>
        <v>449.3981900452489</v>
      </c>
      <c r="BJ14" s="8">
        <f t="shared" si="15"/>
        <v>8.9879638009049785</v>
      </c>
      <c r="BL14" s="2">
        <v>44660</v>
      </c>
      <c r="BM14" s="13">
        <v>1757.44</v>
      </c>
      <c r="BN14" s="15"/>
      <c r="BO14" s="10">
        <v>1744.26</v>
      </c>
      <c r="BP14" s="13"/>
      <c r="BQ14" s="19">
        <f t="shared" si="16"/>
        <v>1744.26</v>
      </c>
      <c r="BR14" s="19"/>
      <c r="BS14" s="19">
        <f t="shared" si="17"/>
        <v>1744.26</v>
      </c>
      <c r="BT14" s="10">
        <v>4.42</v>
      </c>
      <c r="BU14" s="31">
        <f t="shared" si="18"/>
        <v>394.62895927601812</v>
      </c>
      <c r="BV14" s="8">
        <f t="shared" si="19"/>
        <v>7.8925791855203622</v>
      </c>
      <c r="CD14" s="2">
        <v>44570</v>
      </c>
      <c r="CE14" s="1">
        <v>1389.48</v>
      </c>
      <c r="CF14" s="1">
        <v>4.6399999999999997</v>
      </c>
      <c r="CG14" s="24">
        <f t="shared" si="20"/>
        <v>299.45689655172418</v>
      </c>
      <c r="CI14" s="2">
        <v>44570</v>
      </c>
      <c r="CJ14" s="15">
        <v>18.41</v>
      </c>
      <c r="CK14" s="1">
        <v>4.6399999999999997</v>
      </c>
      <c r="CL14" s="24">
        <f t="shared" si="21"/>
        <v>3.9676724137931036</v>
      </c>
    </row>
    <row r="15" spans="1:90" x14ac:dyDescent="0.25">
      <c r="A15" s="2">
        <v>44571</v>
      </c>
      <c r="B15" s="8">
        <v>847.66</v>
      </c>
      <c r="C15" s="16"/>
      <c r="D15" s="8">
        <v>841.3</v>
      </c>
      <c r="E15" s="8"/>
      <c r="F15" s="19">
        <f t="shared" si="0"/>
        <v>841.3</v>
      </c>
      <c r="G15" s="19">
        <f t="shared" si="1"/>
        <v>841.3</v>
      </c>
      <c r="H15" s="10">
        <v>4.6399999999999997</v>
      </c>
      <c r="I15" s="31">
        <f t="shared" si="3"/>
        <v>181.31465517241381</v>
      </c>
      <c r="J15" s="24">
        <f t="shared" si="22"/>
        <v>3.6262931034482762</v>
      </c>
      <c r="K15" s="24"/>
      <c r="L15" s="24"/>
      <c r="M15" s="24"/>
      <c r="N15" s="66"/>
      <c r="P15" s="2">
        <v>44571</v>
      </c>
      <c r="Q15" s="8">
        <v>1628.66</v>
      </c>
      <c r="R15" s="16">
        <v>28.92</v>
      </c>
      <c r="S15" s="8">
        <v>1616.45</v>
      </c>
      <c r="T15" s="8">
        <v>26.95</v>
      </c>
      <c r="U15" s="19">
        <f t="shared" si="2"/>
        <v>1643.4</v>
      </c>
      <c r="V15" s="19"/>
      <c r="W15" s="19">
        <f t="shared" si="4"/>
        <v>1643.4</v>
      </c>
      <c r="X15" s="10">
        <v>4.6399999999999997</v>
      </c>
      <c r="Y15" s="74">
        <f t="shared" si="5"/>
        <v>354.18103448275866</v>
      </c>
      <c r="Z15" s="30">
        <f t="shared" si="6"/>
        <v>7.0836206896551737</v>
      </c>
      <c r="AC15" s="2">
        <v>44630</v>
      </c>
      <c r="AD15" s="8">
        <v>1380.11</v>
      </c>
      <c r="AE15" s="16">
        <v>123.77</v>
      </c>
      <c r="AF15" s="8">
        <v>1369</v>
      </c>
      <c r="AG15" s="8">
        <v>115.34</v>
      </c>
      <c r="AH15" s="19">
        <f t="shared" si="24"/>
        <v>1484.34</v>
      </c>
      <c r="AI15" s="19"/>
      <c r="AJ15" s="10">
        <v>4.2300000000000004</v>
      </c>
      <c r="AK15" s="31">
        <f t="shared" si="7"/>
        <v>350.90780141843965</v>
      </c>
      <c r="AL15" s="8">
        <f t="shared" si="8"/>
        <v>7.0181560283687929</v>
      </c>
      <c r="AN15" s="2">
        <v>44630</v>
      </c>
      <c r="AO15" s="8">
        <v>1337.12</v>
      </c>
      <c r="AP15" s="16"/>
      <c r="AQ15" s="8">
        <v>1327.09</v>
      </c>
      <c r="AR15" s="8"/>
      <c r="AS15" s="19">
        <f t="shared" si="9"/>
        <v>1327.09</v>
      </c>
      <c r="AT15" s="19"/>
      <c r="AU15" s="19">
        <f t="shared" si="10"/>
        <v>1327.09</v>
      </c>
      <c r="AV15" s="10">
        <v>4.2300000000000004</v>
      </c>
      <c r="AW15" s="31">
        <f t="shared" si="11"/>
        <v>313.7328605200945</v>
      </c>
      <c r="AX15" s="8">
        <f t="shared" si="12"/>
        <v>6.2746572104018901</v>
      </c>
      <c r="AZ15" s="2">
        <v>44661</v>
      </c>
      <c r="BA15" s="8">
        <v>2430.41</v>
      </c>
      <c r="BB15" s="16"/>
      <c r="BC15" s="8">
        <v>2412.1799999999998</v>
      </c>
      <c r="BD15" s="8"/>
      <c r="BE15" s="19">
        <f t="shared" si="23"/>
        <v>2412.1799999999998</v>
      </c>
      <c r="BF15" s="19"/>
      <c r="BG15" s="19">
        <f t="shared" si="13"/>
        <v>2412.1799999999998</v>
      </c>
      <c r="BH15" s="10">
        <v>4.42</v>
      </c>
      <c r="BI15" s="31">
        <f t="shared" si="14"/>
        <v>545.74208144796376</v>
      </c>
      <c r="BJ15" s="8">
        <f t="shared" si="15"/>
        <v>10.914841628959275</v>
      </c>
      <c r="BL15" s="2">
        <v>44661</v>
      </c>
      <c r="BM15" s="8">
        <v>2957.24</v>
      </c>
      <c r="BN15" s="16">
        <v>17.14</v>
      </c>
      <c r="BO15" s="8">
        <v>2935.06</v>
      </c>
      <c r="BP15" s="8">
        <v>15.97</v>
      </c>
      <c r="BQ15" s="19">
        <f t="shared" si="16"/>
        <v>2951.0299999999997</v>
      </c>
      <c r="BR15" s="19"/>
      <c r="BS15" s="19">
        <f t="shared" si="17"/>
        <v>2951.0299999999997</v>
      </c>
      <c r="BT15" s="10">
        <v>4.42</v>
      </c>
      <c r="BU15" s="31">
        <f t="shared" si="18"/>
        <v>667.65384615384608</v>
      </c>
      <c r="BV15" s="8">
        <f t="shared" si="19"/>
        <v>13.353076923076921</v>
      </c>
      <c r="CD15" s="2">
        <v>44571</v>
      </c>
      <c r="CE15" s="1">
        <v>1628.66</v>
      </c>
      <c r="CF15" s="1">
        <v>4.6399999999999997</v>
      </c>
      <c r="CG15" s="24">
        <f t="shared" si="20"/>
        <v>351.00431034482762</v>
      </c>
      <c r="CI15" s="2">
        <v>44571</v>
      </c>
      <c r="CJ15" s="16">
        <v>28.92</v>
      </c>
      <c r="CK15" s="1">
        <v>4.6399999999999997</v>
      </c>
      <c r="CL15" s="24">
        <f t="shared" si="21"/>
        <v>6.2327586206896557</v>
      </c>
    </row>
    <row r="16" spans="1:90" x14ac:dyDescent="0.25">
      <c r="A16" s="2">
        <v>44572</v>
      </c>
      <c r="B16" s="8">
        <v>1058.04</v>
      </c>
      <c r="C16" s="8"/>
      <c r="D16" s="8">
        <v>1050.0999999999999</v>
      </c>
      <c r="E16" s="8"/>
      <c r="F16" s="19">
        <f t="shared" si="0"/>
        <v>1050.0999999999999</v>
      </c>
      <c r="G16" s="19">
        <f t="shared" si="1"/>
        <v>1050.0999999999999</v>
      </c>
      <c r="H16" s="1">
        <v>4.6399999999999997</v>
      </c>
      <c r="I16" s="31">
        <f t="shared" si="3"/>
        <v>226.31465517241378</v>
      </c>
      <c r="J16" s="24">
        <f t="shared" si="22"/>
        <v>4.5262931034482756</v>
      </c>
      <c r="K16" s="24"/>
      <c r="L16" s="24"/>
      <c r="M16" s="24"/>
      <c r="N16" s="66"/>
      <c r="P16" s="2">
        <v>44572</v>
      </c>
      <c r="Q16" s="8">
        <v>773.5</v>
      </c>
      <c r="R16" s="8"/>
      <c r="S16" s="8">
        <v>767.7</v>
      </c>
      <c r="T16" s="8"/>
      <c r="U16" s="19">
        <f t="shared" si="2"/>
        <v>767.7</v>
      </c>
      <c r="V16" s="19"/>
      <c r="W16" s="19">
        <f t="shared" si="4"/>
        <v>767.7</v>
      </c>
      <c r="X16" s="1">
        <v>4.6399999999999997</v>
      </c>
      <c r="Y16" s="74">
        <f t="shared" si="5"/>
        <v>165.45258620689657</v>
      </c>
      <c r="Z16" s="30">
        <f t="shared" si="6"/>
        <v>3.3090517241379316</v>
      </c>
      <c r="AC16" s="2">
        <v>44631</v>
      </c>
      <c r="AD16" s="8">
        <v>1836.56</v>
      </c>
      <c r="AE16" s="8"/>
      <c r="AF16" s="8">
        <v>1822.79</v>
      </c>
      <c r="AG16" s="8"/>
      <c r="AH16" s="19">
        <f t="shared" si="24"/>
        <v>1822.79</v>
      </c>
      <c r="AI16" s="19"/>
      <c r="AJ16" s="1">
        <v>4.34</v>
      </c>
      <c r="AK16" s="31">
        <f t="shared" si="7"/>
        <v>419.99769585253455</v>
      </c>
      <c r="AL16" s="8">
        <f t="shared" si="8"/>
        <v>8.3999539170506914</v>
      </c>
      <c r="AN16" s="2">
        <v>44631</v>
      </c>
      <c r="AO16" s="8">
        <v>1170.3599999999999</v>
      </c>
      <c r="AP16" s="8"/>
      <c r="AQ16" s="8">
        <v>1161.58</v>
      </c>
      <c r="AR16" s="8"/>
      <c r="AS16" s="19">
        <f t="shared" si="9"/>
        <v>1161.58</v>
      </c>
      <c r="AT16" s="19"/>
      <c r="AU16" s="19">
        <f t="shared" si="10"/>
        <v>1161.58</v>
      </c>
      <c r="AV16" s="1">
        <v>4.34</v>
      </c>
      <c r="AW16" s="31">
        <f t="shared" si="11"/>
        <v>267.64516129032256</v>
      </c>
      <c r="AX16" s="8">
        <f t="shared" si="12"/>
        <v>5.3529032258064513</v>
      </c>
      <c r="AZ16" s="2">
        <v>44662</v>
      </c>
      <c r="BA16" s="8">
        <v>749.05</v>
      </c>
      <c r="BB16" s="8"/>
      <c r="BC16" s="8">
        <v>743.43</v>
      </c>
      <c r="BD16" s="8"/>
      <c r="BE16" s="19">
        <f t="shared" si="23"/>
        <v>743.43</v>
      </c>
      <c r="BF16" s="19"/>
      <c r="BG16" s="19">
        <f t="shared" si="13"/>
        <v>743.43</v>
      </c>
      <c r="BH16" s="1">
        <v>4.42</v>
      </c>
      <c r="BI16" s="31">
        <f t="shared" si="14"/>
        <v>168.19683257918552</v>
      </c>
      <c r="BJ16" s="8">
        <f t="shared" si="15"/>
        <v>3.3639366515837104</v>
      </c>
      <c r="BL16" s="2">
        <v>44662</v>
      </c>
      <c r="BM16" s="8">
        <v>1206.27</v>
      </c>
      <c r="BN16" s="8">
        <v>4.7699999999999996</v>
      </c>
      <c r="BO16" s="8">
        <v>1197.22</v>
      </c>
      <c r="BP16" s="8">
        <v>4.45</v>
      </c>
      <c r="BQ16" s="19">
        <f t="shared" si="16"/>
        <v>1201.67</v>
      </c>
      <c r="BR16" s="19"/>
      <c r="BS16" s="19">
        <f t="shared" si="17"/>
        <v>1201.67</v>
      </c>
      <c r="BT16" s="1">
        <v>4.42</v>
      </c>
      <c r="BU16" s="31">
        <f t="shared" si="18"/>
        <v>271.87104072398193</v>
      </c>
      <c r="BV16" s="8">
        <f t="shared" si="19"/>
        <v>5.4374208144796388</v>
      </c>
      <c r="CD16" s="2">
        <v>44572</v>
      </c>
      <c r="CE16" s="1">
        <v>773.5</v>
      </c>
      <c r="CF16" s="1">
        <v>4.6399999999999997</v>
      </c>
      <c r="CG16" s="24">
        <f t="shared" si="20"/>
        <v>166.70258620689657</v>
      </c>
      <c r="CI16" s="2">
        <v>44572</v>
      </c>
      <c r="CJ16" s="8"/>
      <c r="CK16" s="1">
        <v>4.6399999999999997</v>
      </c>
      <c r="CL16" s="24">
        <f t="shared" si="21"/>
        <v>0</v>
      </c>
    </row>
    <row r="17" spans="1:90" x14ac:dyDescent="0.25">
      <c r="A17" s="2">
        <v>44573</v>
      </c>
      <c r="B17" s="8">
        <v>1423.74</v>
      </c>
      <c r="C17" s="8"/>
      <c r="D17" s="8">
        <v>1413.06</v>
      </c>
      <c r="E17" s="8"/>
      <c r="F17" s="19">
        <f t="shared" si="0"/>
        <v>1413.06</v>
      </c>
      <c r="G17" s="19">
        <f t="shared" si="1"/>
        <v>1413.06</v>
      </c>
      <c r="H17" s="1">
        <v>4.6399999999999997</v>
      </c>
      <c r="I17" s="31">
        <f t="shared" si="3"/>
        <v>304.53879310344831</v>
      </c>
      <c r="J17" s="24">
        <f t="shared" si="22"/>
        <v>6.0907758620689663</v>
      </c>
      <c r="K17" s="24"/>
      <c r="L17" s="24"/>
      <c r="M17" s="24"/>
      <c r="N17" s="66"/>
      <c r="P17" s="2">
        <v>44573</v>
      </c>
      <c r="Q17" s="8">
        <v>989.23</v>
      </c>
      <c r="R17" s="8"/>
      <c r="S17" s="8">
        <v>981.81</v>
      </c>
      <c r="T17" s="8"/>
      <c r="U17" s="19">
        <f t="shared" si="2"/>
        <v>981.81</v>
      </c>
      <c r="V17" s="19"/>
      <c r="W17" s="19">
        <f t="shared" si="4"/>
        <v>981.81</v>
      </c>
      <c r="X17" s="1">
        <v>4.6399999999999997</v>
      </c>
      <c r="Y17" s="74">
        <f t="shared" si="5"/>
        <v>211.5969827586207</v>
      </c>
      <c r="Z17" s="30">
        <f t="shared" si="6"/>
        <v>4.2319396551724138</v>
      </c>
      <c r="AC17" s="2">
        <v>44632</v>
      </c>
      <c r="AD17" s="8">
        <v>1795.06</v>
      </c>
      <c r="AE17" s="8">
        <v>45.94</v>
      </c>
      <c r="AF17" s="8">
        <v>1781.6</v>
      </c>
      <c r="AG17" s="8">
        <v>42.81</v>
      </c>
      <c r="AH17" s="19">
        <f t="shared" si="24"/>
        <v>1824.4099999999999</v>
      </c>
      <c r="AI17" s="19"/>
      <c r="AJ17" s="1">
        <v>4.2300000000000004</v>
      </c>
      <c r="AK17" s="31">
        <f t="shared" si="7"/>
        <v>431.30260047281314</v>
      </c>
      <c r="AL17" s="8">
        <f t="shared" si="8"/>
        <v>8.6260520094562629</v>
      </c>
      <c r="AN17" s="2">
        <v>44632</v>
      </c>
      <c r="AO17" s="8">
        <v>2014.64</v>
      </c>
      <c r="AP17" s="8">
        <v>2.79</v>
      </c>
      <c r="AQ17" s="8">
        <v>1999.53</v>
      </c>
      <c r="AR17" s="8">
        <v>2.6</v>
      </c>
      <c r="AS17" s="19">
        <f t="shared" si="9"/>
        <v>2002.1299999999999</v>
      </c>
      <c r="AT17" s="19"/>
      <c r="AU17" s="19">
        <f t="shared" si="10"/>
        <v>2002.1299999999999</v>
      </c>
      <c r="AV17" s="1">
        <v>4.2300000000000004</v>
      </c>
      <c r="AW17" s="31">
        <f t="shared" si="11"/>
        <v>473.31678486997629</v>
      </c>
      <c r="AX17" s="8">
        <f t="shared" si="12"/>
        <v>9.4663356973995256</v>
      </c>
      <c r="AZ17" s="2">
        <v>44663</v>
      </c>
      <c r="BA17" s="8">
        <v>1946.26</v>
      </c>
      <c r="BB17" s="8"/>
      <c r="BC17" s="8">
        <v>1931.66</v>
      </c>
      <c r="BD17" s="8"/>
      <c r="BE17" s="19">
        <f t="shared" si="23"/>
        <v>1931.66</v>
      </c>
      <c r="BF17" s="19"/>
      <c r="BG17" s="19">
        <f t="shared" si="13"/>
        <v>1931.66</v>
      </c>
      <c r="BH17" s="1">
        <v>4.42</v>
      </c>
      <c r="BI17" s="31">
        <f t="shared" si="14"/>
        <v>437.02714932126702</v>
      </c>
      <c r="BJ17" s="8">
        <f t="shared" si="15"/>
        <v>8.740542986425341</v>
      </c>
      <c r="BL17" s="2">
        <v>44663</v>
      </c>
      <c r="BM17" s="8">
        <v>919</v>
      </c>
      <c r="BN17" s="8"/>
      <c r="BO17" s="8">
        <v>912.11</v>
      </c>
      <c r="BP17" s="8"/>
      <c r="BQ17" s="19">
        <f t="shared" si="16"/>
        <v>912.11</v>
      </c>
      <c r="BR17" s="19"/>
      <c r="BS17" s="19">
        <f t="shared" si="17"/>
        <v>912.11</v>
      </c>
      <c r="BT17" s="1">
        <v>4.42</v>
      </c>
      <c r="BU17" s="31">
        <f t="shared" si="18"/>
        <v>206.35972850678735</v>
      </c>
      <c r="BV17" s="8">
        <f t="shared" si="19"/>
        <v>4.1271945701357469</v>
      </c>
      <c r="CD17" s="2">
        <v>44573</v>
      </c>
      <c r="CE17" s="1">
        <v>989.23</v>
      </c>
      <c r="CF17" s="1">
        <v>4.6399999999999997</v>
      </c>
      <c r="CG17" s="24">
        <f t="shared" si="20"/>
        <v>213.1961206896552</v>
      </c>
      <c r="CI17" s="2">
        <v>44573</v>
      </c>
      <c r="CJ17" s="8"/>
      <c r="CK17" s="1">
        <v>4.6399999999999997</v>
      </c>
      <c r="CL17" s="24">
        <f t="shared" si="21"/>
        <v>0</v>
      </c>
    </row>
    <row r="18" spans="1:90" x14ac:dyDescent="0.25">
      <c r="A18" s="2">
        <v>44574</v>
      </c>
      <c r="B18" s="8">
        <v>859.52</v>
      </c>
      <c r="C18" s="16"/>
      <c r="D18" s="8">
        <v>853.07</v>
      </c>
      <c r="E18" s="1"/>
      <c r="F18" s="19">
        <f t="shared" si="0"/>
        <v>853.07</v>
      </c>
      <c r="G18" s="19">
        <f t="shared" si="1"/>
        <v>853.07</v>
      </c>
      <c r="H18" s="1">
        <v>4.6399999999999997</v>
      </c>
      <c r="I18" s="31">
        <f t="shared" si="3"/>
        <v>183.85129310344831</v>
      </c>
      <c r="J18" s="24">
        <f t="shared" si="22"/>
        <v>3.6770258620689664</v>
      </c>
      <c r="K18" s="24"/>
      <c r="L18" s="24"/>
      <c r="M18" s="24"/>
      <c r="N18" s="66"/>
      <c r="P18" s="2">
        <v>44574</v>
      </c>
      <c r="Q18" s="8">
        <v>904.8</v>
      </c>
      <c r="R18" s="16"/>
      <c r="S18" s="8">
        <v>898.01</v>
      </c>
      <c r="T18" s="1"/>
      <c r="U18" s="19">
        <f t="shared" si="2"/>
        <v>898.01</v>
      </c>
      <c r="V18" s="19"/>
      <c r="W18" s="19">
        <f t="shared" si="4"/>
        <v>898.01</v>
      </c>
      <c r="X18" s="1">
        <v>4.6399999999999997</v>
      </c>
      <c r="Y18" s="74">
        <f t="shared" si="5"/>
        <v>193.53663793103451</v>
      </c>
      <c r="Z18" s="30">
        <f t="shared" si="6"/>
        <v>3.8707327586206901</v>
      </c>
      <c r="AC18" s="2">
        <v>44633</v>
      </c>
      <c r="AD18" s="8">
        <v>1979.28</v>
      </c>
      <c r="AE18" s="16">
        <v>245.05</v>
      </c>
      <c r="AF18" s="8">
        <v>1964.44</v>
      </c>
      <c r="AG18" s="1">
        <v>228.36</v>
      </c>
      <c r="AH18" s="19">
        <f t="shared" si="24"/>
        <v>2192.8000000000002</v>
      </c>
      <c r="AI18" s="19"/>
      <c r="AJ18" s="1">
        <v>4.2300000000000004</v>
      </c>
      <c r="AK18" s="31">
        <f t="shared" si="7"/>
        <v>518.39243498817962</v>
      </c>
      <c r="AL18" s="8">
        <f t="shared" si="8"/>
        <v>10.367848699763593</v>
      </c>
      <c r="AN18" s="2">
        <v>44633</v>
      </c>
      <c r="AO18" s="8">
        <v>924.69</v>
      </c>
      <c r="AP18" s="16">
        <v>7.1</v>
      </c>
      <c r="AQ18" s="8">
        <v>917.75</v>
      </c>
      <c r="AR18" s="1">
        <v>6.62</v>
      </c>
      <c r="AS18" s="19">
        <f t="shared" si="9"/>
        <v>924.37</v>
      </c>
      <c r="AT18" s="19"/>
      <c r="AU18" s="19">
        <f t="shared" si="10"/>
        <v>924.37</v>
      </c>
      <c r="AV18" s="1">
        <v>4.2300000000000004</v>
      </c>
      <c r="AW18" s="31">
        <f t="shared" si="11"/>
        <v>218.5271867612293</v>
      </c>
      <c r="AX18" s="8">
        <f t="shared" si="12"/>
        <v>4.3705437352245857</v>
      </c>
      <c r="AZ18" s="2">
        <v>44664</v>
      </c>
      <c r="BA18" s="8">
        <v>1237.71</v>
      </c>
      <c r="BB18" s="16"/>
      <c r="BC18" s="8">
        <v>1228.43</v>
      </c>
      <c r="BD18" s="1"/>
      <c r="BE18" s="19">
        <f t="shared" si="23"/>
        <v>1228.43</v>
      </c>
      <c r="BF18" s="19"/>
      <c r="BG18" s="19">
        <f t="shared" si="13"/>
        <v>1228.43</v>
      </c>
      <c r="BH18" s="1">
        <v>4.4400000000000004</v>
      </c>
      <c r="BI18" s="31">
        <f t="shared" si="14"/>
        <v>276.6734234234234</v>
      </c>
      <c r="BJ18" s="8">
        <f t="shared" si="15"/>
        <v>5.5334684684684685</v>
      </c>
      <c r="BL18" s="2">
        <v>44664</v>
      </c>
      <c r="BM18" s="8">
        <v>1964.87</v>
      </c>
      <c r="BN18" s="16"/>
      <c r="BO18" s="8">
        <v>1950.13</v>
      </c>
      <c r="BP18" s="1"/>
      <c r="BQ18" s="19">
        <f t="shared" si="16"/>
        <v>1950.13</v>
      </c>
      <c r="BR18" s="19"/>
      <c r="BS18" s="19">
        <f t="shared" si="17"/>
        <v>1950.13</v>
      </c>
      <c r="BT18" s="1">
        <v>4.4400000000000004</v>
      </c>
      <c r="BU18" s="31">
        <f t="shared" si="18"/>
        <v>439.21846846846847</v>
      </c>
      <c r="BV18" s="8">
        <f t="shared" si="19"/>
        <v>8.7843693693693705</v>
      </c>
      <c r="CD18" s="2">
        <v>44574</v>
      </c>
      <c r="CE18" s="1">
        <v>904.8</v>
      </c>
      <c r="CF18" s="1">
        <v>4.6399999999999997</v>
      </c>
      <c r="CG18" s="24">
        <f t="shared" si="20"/>
        <v>195</v>
      </c>
      <c r="CI18" s="2">
        <v>44574</v>
      </c>
      <c r="CJ18" s="16"/>
      <c r="CK18" s="1">
        <v>4.6399999999999997</v>
      </c>
      <c r="CL18" s="24">
        <f t="shared" si="21"/>
        <v>0</v>
      </c>
    </row>
    <row r="19" spans="1:90" x14ac:dyDescent="0.25">
      <c r="A19" s="2">
        <v>44575</v>
      </c>
      <c r="B19" s="8">
        <v>1835.39</v>
      </c>
      <c r="C19" s="16"/>
      <c r="D19" s="8">
        <v>1821.62</v>
      </c>
      <c r="E19" s="8"/>
      <c r="F19" s="19">
        <f t="shared" si="0"/>
        <v>1821.62</v>
      </c>
      <c r="G19" s="19">
        <f t="shared" si="1"/>
        <v>1821.62</v>
      </c>
      <c r="H19" s="1">
        <v>4.6399999999999997</v>
      </c>
      <c r="I19" s="31">
        <f t="shared" si="3"/>
        <v>392.5905172413793</v>
      </c>
      <c r="J19" s="24">
        <f t="shared" si="22"/>
        <v>7.8518103448275864</v>
      </c>
      <c r="K19" s="24"/>
      <c r="L19" s="24"/>
      <c r="M19" s="24"/>
      <c r="N19" s="66"/>
      <c r="P19" s="2">
        <v>44575</v>
      </c>
      <c r="Q19" s="8">
        <v>1584.43</v>
      </c>
      <c r="R19" s="16">
        <v>36.92</v>
      </c>
      <c r="S19" s="8">
        <v>1572.55</v>
      </c>
      <c r="T19" s="8">
        <v>34.409999999999997</v>
      </c>
      <c r="U19" s="19">
        <f t="shared" si="2"/>
        <v>1606.96</v>
      </c>
      <c r="V19" s="19"/>
      <c r="W19" s="19">
        <f t="shared" si="4"/>
        <v>1606.96</v>
      </c>
      <c r="X19" s="1">
        <v>4.6399999999999997</v>
      </c>
      <c r="Y19" s="74">
        <f t="shared" si="5"/>
        <v>346.32758620689657</v>
      </c>
      <c r="Z19" s="30">
        <f t="shared" si="6"/>
        <v>6.9265517241379317</v>
      </c>
      <c r="AC19" s="2">
        <v>44634</v>
      </c>
      <c r="AD19" s="8">
        <v>2098.4499999999998</v>
      </c>
      <c r="AE19" s="16"/>
      <c r="AF19" s="8">
        <v>2082.71</v>
      </c>
      <c r="AG19" s="8"/>
      <c r="AH19" s="19">
        <f t="shared" si="24"/>
        <v>2082.71</v>
      </c>
      <c r="AI19" s="19"/>
      <c r="AJ19" s="1">
        <v>4.2300000000000004</v>
      </c>
      <c r="AK19" s="31">
        <f t="shared" si="7"/>
        <v>492.36643026004725</v>
      </c>
      <c r="AL19" s="8">
        <f t="shared" si="8"/>
        <v>9.8473286052009446</v>
      </c>
      <c r="AN19" s="2">
        <v>44634</v>
      </c>
      <c r="AO19" s="8">
        <v>944.19</v>
      </c>
      <c r="AP19" s="16"/>
      <c r="AQ19" s="8">
        <v>937.11</v>
      </c>
      <c r="AR19" s="8"/>
      <c r="AS19" s="19">
        <f t="shared" si="9"/>
        <v>937.11</v>
      </c>
      <c r="AT19" s="19"/>
      <c r="AU19" s="19">
        <f t="shared" si="10"/>
        <v>937.11</v>
      </c>
      <c r="AV19" s="1">
        <v>4.2300000000000004</v>
      </c>
      <c r="AW19" s="31">
        <f t="shared" si="11"/>
        <v>221.53900709219857</v>
      </c>
      <c r="AX19" s="8">
        <f t="shared" si="12"/>
        <v>4.4307801418439716</v>
      </c>
      <c r="AZ19" s="2">
        <v>44665</v>
      </c>
      <c r="BA19" s="8">
        <v>2223.2199999999998</v>
      </c>
      <c r="BB19" s="16">
        <v>51.51</v>
      </c>
      <c r="BC19" s="8">
        <v>2206.5500000000002</v>
      </c>
      <c r="BD19" s="8">
        <v>48</v>
      </c>
      <c r="BE19" s="19">
        <f t="shared" si="23"/>
        <v>2254.5500000000002</v>
      </c>
      <c r="BF19" s="19"/>
      <c r="BG19" s="19">
        <f t="shared" si="13"/>
        <v>2254.5500000000002</v>
      </c>
      <c r="BH19" s="1">
        <v>4.4400000000000004</v>
      </c>
      <c r="BI19" s="31">
        <f t="shared" si="14"/>
        <v>507.78153153153153</v>
      </c>
      <c r="BJ19" s="8">
        <f t="shared" si="15"/>
        <v>10.155630630630631</v>
      </c>
      <c r="BL19" s="2">
        <v>44665</v>
      </c>
      <c r="BM19" s="8">
        <v>1246.52</v>
      </c>
      <c r="BN19" s="16">
        <v>33.83</v>
      </c>
      <c r="BO19" s="8">
        <v>1237.17</v>
      </c>
      <c r="BP19" s="8">
        <v>31.53</v>
      </c>
      <c r="BQ19" s="19">
        <f t="shared" si="16"/>
        <v>1268.7</v>
      </c>
      <c r="BR19" s="19"/>
      <c r="BS19" s="19">
        <f t="shared" si="17"/>
        <v>1268.7</v>
      </c>
      <c r="BT19" s="1">
        <v>4.4400000000000004</v>
      </c>
      <c r="BU19" s="31">
        <f t="shared" si="18"/>
        <v>285.74324324324323</v>
      </c>
      <c r="BV19" s="8">
        <f t="shared" si="19"/>
        <v>5.7148648648648646</v>
      </c>
      <c r="CD19" s="2">
        <v>44575</v>
      </c>
      <c r="CE19" s="1">
        <v>1584.43</v>
      </c>
      <c r="CF19" s="1">
        <v>4.6399999999999997</v>
      </c>
      <c r="CG19" s="24">
        <f t="shared" si="20"/>
        <v>341.47198275862075</v>
      </c>
      <c r="CI19" s="2">
        <v>44575</v>
      </c>
      <c r="CJ19" s="16">
        <v>36.92</v>
      </c>
      <c r="CK19" s="1">
        <v>4.6399999999999997</v>
      </c>
      <c r="CL19" s="24">
        <f t="shared" si="21"/>
        <v>7.9568965517241388</v>
      </c>
    </row>
    <row r="20" spans="1:90" x14ac:dyDescent="0.25">
      <c r="A20" s="2">
        <v>44576</v>
      </c>
      <c r="B20" s="8">
        <v>1828.96</v>
      </c>
      <c r="C20" s="8">
        <v>38.96</v>
      </c>
      <c r="D20" s="8">
        <v>1815.24</v>
      </c>
      <c r="E20" s="8">
        <v>36.31</v>
      </c>
      <c r="F20" s="19">
        <f t="shared" si="0"/>
        <v>1851.55</v>
      </c>
      <c r="G20" s="19">
        <f t="shared" si="1"/>
        <v>1851.55</v>
      </c>
      <c r="H20" s="1">
        <v>4.6399999999999997</v>
      </c>
      <c r="I20" s="31">
        <f t="shared" si="3"/>
        <v>399.04094827586209</v>
      </c>
      <c r="J20" s="24">
        <f t="shared" si="22"/>
        <v>7.9808189655172423</v>
      </c>
      <c r="K20" s="24"/>
      <c r="L20" s="24"/>
      <c r="M20" s="24"/>
      <c r="N20" s="66"/>
      <c r="P20" s="2">
        <v>44576</v>
      </c>
      <c r="Q20" s="8">
        <v>2328</v>
      </c>
      <c r="R20" s="8"/>
      <c r="S20" s="8">
        <v>2310.9</v>
      </c>
      <c r="T20" s="8"/>
      <c r="U20" s="19">
        <f t="shared" si="2"/>
        <v>2310.9</v>
      </c>
      <c r="V20" s="19"/>
      <c r="W20" s="19">
        <f t="shared" si="4"/>
        <v>2310.9</v>
      </c>
      <c r="X20" s="1">
        <v>4.6399999999999997</v>
      </c>
      <c r="Y20" s="74">
        <f t="shared" si="5"/>
        <v>498.03879310344831</v>
      </c>
      <c r="Z20" s="30">
        <f t="shared" si="6"/>
        <v>9.9607758620689673</v>
      </c>
      <c r="AC20" s="2">
        <v>44635</v>
      </c>
      <c r="AD20" s="8">
        <v>1675.81</v>
      </c>
      <c r="AE20" s="8"/>
      <c r="AF20" s="8">
        <v>1663.24</v>
      </c>
      <c r="AG20" s="8"/>
      <c r="AH20" s="19">
        <f t="shared" si="24"/>
        <v>1663.24</v>
      </c>
      <c r="AI20" s="19"/>
      <c r="AJ20" s="1">
        <v>4.2300000000000004</v>
      </c>
      <c r="AK20" s="31">
        <f t="shared" si="7"/>
        <v>393.20094562647751</v>
      </c>
      <c r="AL20" s="8">
        <f t="shared" si="8"/>
        <v>7.8640189125295503</v>
      </c>
      <c r="AN20" s="2">
        <v>44635</v>
      </c>
      <c r="AO20" s="8">
        <v>1313.8</v>
      </c>
      <c r="AP20" s="8"/>
      <c r="AQ20" s="8">
        <v>1303.95</v>
      </c>
      <c r="AR20" s="8"/>
      <c r="AS20" s="19">
        <f t="shared" si="9"/>
        <v>1303.95</v>
      </c>
      <c r="AT20" s="19"/>
      <c r="AU20" s="19">
        <f t="shared" si="10"/>
        <v>1303.95</v>
      </c>
      <c r="AV20" s="1">
        <v>4.2300000000000004</v>
      </c>
      <c r="AW20" s="31">
        <f t="shared" si="11"/>
        <v>308.26241134751768</v>
      </c>
      <c r="AX20" s="8">
        <f t="shared" si="12"/>
        <v>6.1652482269503537</v>
      </c>
      <c r="AZ20" s="2">
        <v>44666</v>
      </c>
      <c r="BA20" s="8">
        <v>1731.63</v>
      </c>
      <c r="BB20" s="8">
        <v>21.05</v>
      </c>
      <c r="BC20" s="8">
        <v>1718.64</v>
      </c>
      <c r="BD20" s="8">
        <v>19.62</v>
      </c>
      <c r="BE20" s="19">
        <f t="shared" si="23"/>
        <v>1738.26</v>
      </c>
      <c r="BF20" s="19"/>
      <c r="BG20" s="19">
        <f t="shared" si="13"/>
        <v>1738.26</v>
      </c>
      <c r="BH20" s="1">
        <v>4.4400000000000004</v>
      </c>
      <c r="BI20" s="31">
        <f t="shared" si="14"/>
        <v>391.49999999999994</v>
      </c>
      <c r="BJ20" s="8">
        <f t="shared" si="15"/>
        <v>7.8299999999999992</v>
      </c>
      <c r="BL20" s="2">
        <v>44666</v>
      </c>
      <c r="BM20" s="8">
        <v>2106.25</v>
      </c>
      <c r="BN20" s="8"/>
      <c r="BO20" s="8">
        <v>2090.4499999999998</v>
      </c>
      <c r="BP20" s="8"/>
      <c r="BQ20" s="19">
        <f t="shared" si="16"/>
        <v>2090.4499999999998</v>
      </c>
      <c r="BR20" s="19"/>
      <c r="BS20" s="19">
        <f t="shared" si="17"/>
        <v>2090.4499999999998</v>
      </c>
      <c r="BT20" s="1">
        <v>4.4400000000000004</v>
      </c>
      <c r="BU20" s="31">
        <f t="shared" si="18"/>
        <v>470.82207207207199</v>
      </c>
      <c r="BV20" s="8">
        <f t="shared" si="19"/>
        <v>9.4164414414414406</v>
      </c>
      <c r="CD20" s="2">
        <v>44576</v>
      </c>
      <c r="CE20" s="1">
        <v>2328</v>
      </c>
      <c r="CF20" s="1">
        <v>4.6399999999999997</v>
      </c>
      <c r="CG20" s="24">
        <f t="shared" si="20"/>
        <v>501.72413793103453</v>
      </c>
      <c r="CI20" s="2">
        <v>44576</v>
      </c>
      <c r="CJ20" s="8"/>
      <c r="CK20" s="1">
        <v>4.6399999999999997</v>
      </c>
      <c r="CL20" s="24">
        <f t="shared" si="21"/>
        <v>0</v>
      </c>
    </row>
    <row r="21" spans="1:90" x14ac:dyDescent="0.25">
      <c r="A21" s="2">
        <v>44577</v>
      </c>
      <c r="B21" s="8">
        <v>1689.05</v>
      </c>
      <c r="C21" s="18"/>
      <c r="D21" s="8">
        <v>1676.38</v>
      </c>
      <c r="E21" s="8"/>
      <c r="F21" s="19">
        <f t="shared" si="0"/>
        <v>1676.38</v>
      </c>
      <c r="G21" s="19">
        <f t="shared" si="1"/>
        <v>1676.38</v>
      </c>
      <c r="H21" s="1">
        <v>4.6399999999999997</v>
      </c>
      <c r="I21" s="31">
        <f t="shared" si="3"/>
        <v>361.28879310344831</v>
      </c>
      <c r="J21" s="24">
        <f t="shared" si="22"/>
        <v>7.225775862068966</v>
      </c>
      <c r="K21" s="24"/>
      <c r="L21" s="24"/>
      <c r="M21" s="24"/>
      <c r="N21" s="66"/>
      <c r="P21" s="2">
        <v>44577</v>
      </c>
      <c r="Q21" s="8">
        <v>817.9</v>
      </c>
      <c r="R21" s="18">
        <v>10.78</v>
      </c>
      <c r="S21" s="8">
        <v>811.77</v>
      </c>
      <c r="T21" s="8">
        <v>10.050000000000001</v>
      </c>
      <c r="U21" s="19">
        <f t="shared" si="2"/>
        <v>821.81999999999994</v>
      </c>
      <c r="V21" s="19"/>
      <c r="W21" s="19">
        <f t="shared" si="4"/>
        <v>821.81999999999994</v>
      </c>
      <c r="X21" s="1">
        <v>4.6399999999999997</v>
      </c>
      <c r="Y21" s="74">
        <f t="shared" si="5"/>
        <v>177.11637931034483</v>
      </c>
      <c r="Z21" s="30">
        <f t="shared" si="6"/>
        <v>3.5423275862068966</v>
      </c>
      <c r="AC21" s="2">
        <v>44636</v>
      </c>
      <c r="AD21" s="8">
        <v>2105.34</v>
      </c>
      <c r="AE21" s="18"/>
      <c r="AF21" s="8">
        <v>2089.5500000000002</v>
      </c>
      <c r="AG21" s="8"/>
      <c r="AH21" s="19">
        <f t="shared" si="24"/>
        <v>2089.5500000000002</v>
      </c>
      <c r="AI21" s="19"/>
      <c r="AJ21" s="1">
        <v>4.28</v>
      </c>
      <c r="AK21" s="31">
        <f t="shared" si="7"/>
        <v>488.21261682242994</v>
      </c>
      <c r="AL21" s="8">
        <f t="shared" si="8"/>
        <v>9.7642523364485996</v>
      </c>
      <c r="AN21" s="2">
        <v>44636</v>
      </c>
      <c r="AO21" s="8">
        <v>936.1</v>
      </c>
      <c r="AP21" s="18"/>
      <c r="AQ21" s="8">
        <v>929.08</v>
      </c>
      <c r="AR21" s="8"/>
      <c r="AS21" s="19">
        <f t="shared" si="9"/>
        <v>929.08</v>
      </c>
      <c r="AT21" s="19"/>
      <c r="AU21" s="19">
        <f t="shared" si="10"/>
        <v>929.08</v>
      </c>
      <c r="AV21" s="1">
        <v>4.28</v>
      </c>
      <c r="AW21" s="31">
        <f t="shared" si="11"/>
        <v>217.07476635514018</v>
      </c>
      <c r="AX21" s="8">
        <f t="shared" si="12"/>
        <v>4.3414953271028036</v>
      </c>
      <c r="AZ21" s="2">
        <v>44667</v>
      </c>
      <c r="BA21" s="8">
        <v>1339.64</v>
      </c>
      <c r="BB21" s="18"/>
      <c r="BC21" s="8">
        <v>1329.59</v>
      </c>
      <c r="BD21" s="8"/>
      <c r="BE21" s="19">
        <f t="shared" si="23"/>
        <v>1329.59</v>
      </c>
      <c r="BF21" s="19"/>
      <c r="BG21" s="19">
        <f t="shared" si="13"/>
        <v>1329.59</v>
      </c>
      <c r="BH21" s="1">
        <v>4.4400000000000004</v>
      </c>
      <c r="BI21" s="31">
        <f t="shared" si="14"/>
        <v>299.45720720720715</v>
      </c>
      <c r="BJ21" s="8">
        <f t="shared" si="15"/>
        <v>5.9891441441441433</v>
      </c>
      <c r="BL21" s="2">
        <v>44667</v>
      </c>
      <c r="BM21" s="8">
        <v>1417.23</v>
      </c>
      <c r="BN21" s="18"/>
      <c r="BO21" s="8">
        <v>1406.6</v>
      </c>
      <c r="BP21" s="8"/>
      <c r="BQ21" s="19">
        <f t="shared" si="16"/>
        <v>1406.6</v>
      </c>
      <c r="BR21" s="19"/>
      <c r="BS21" s="19">
        <f t="shared" si="17"/>
        <v>1406.6</v>
      </c>
      <c r="BT21" s="1">
        <v>4.4400000000000004</v>
      </c>
      <c r="BU21" s="31">
        <f t="shared" si="18"/>
        <v>316.80180180180173</v>
      </c>
      <c r="BV21" s="8">
        <f t="shared" si="19"/>
        <v>6.3360360360360346</v>
      </c>
      <c r="CD21" s="2">
        <v>44577</v>
      </c>
      <c r="CE21" s="1">
        <v>817.9</v>
      </c>
      <c r="CF21" s="1">
        <v>4.6399999999999997</v>
      </c>
      <c r="CG21" s="24">
        <f t="shared" si="20"/>
        <v>176.27155172413794</v>
      </c>
      <c r="CI21" s="2">
        <v>44577</v>
      </c>
      <c r="CJ21" s="18">
        <v>10.78</v>
      </c>
      <c r="CK21" s="1">
        <v>4.6399999999999997</v>
      </c>
      <c r="CL21" s="24">
        <f t="shared" si="21"/>
        <v>2.3232758620689657</v>
      </c>
    </row>
    <row r="22" spans="1:90" x14ac:dyDescent="0.25">
      <c r="A22" s="2">
        <v>44578</v>
      </c>
      <c r="B22" s="8">
        <v>1197.06</v>
      </c>
      <c r="C22" s="8"/>
      <c r="D22" s="8">
        <v>1188.08</v>
      </c>
      <c r="E22" s="8"/>
      <c r="F22" s="19">
        <f t="shared" si="0"/>
        <v>1188.08</v>
      </c>
      <c r="G22" s="19">
        <f t="shared" si="1"/>
        <v>1188.08</v>
      </c>
      <c r="H22" s="1">
        <v>4.6399999999999997</v>
      </c>
      <c r="I22" s="31">
        <f t="shared" si="3"/>
        <v>256.05172413793105</v>
      </c>
      <c r="J22" s="24">
        <f t="shared" si="22"/>
        <v>5.1210344827586214</v>
      </c>
      <c r="K22" s="24"/>
      <c r="L22" s="24"/>
      <c r="M22" s="24"/>
      <c r="N22" s="66"/>
      <c r="P22" s="2">
        <v>44578</v>
      </c>
      <c r="Q22" s="8">
        <v>1002.96</v>
      </c>
      <c r="R22" s="8"/>
      <c r="S22" s="8">
        <v>995.44</v>
      </c>
      <c r="T22" s="8"/>
      <c r="U22" s="19">
        <f t="shared" si="2"/>
        <v>995.44</v>
      </c>
      <c r="V22" s="19"/>
      <c r="W22" s="19">
        <f t="shared" si="4"/>
        <v>995.44</v>
      </c>
      <c r="X22" s="1">
        <v>4.6399999999999997</v>
      </c>
      <c r="Y22" s="74">
        <f t="shared" si="5"/>
        <v>214.53448275862073</v>
      </c>
      <c r="Z22" s="30">
        <f t="shared" si="6"/>
        <v>4.2906896551724145</v>
      </c>
      <c r="AC22" s="2">
        <v>44637</v>
      </c>
      <c r="AD22" s="8">
        <v>1166.3499999999999</v>
      </c>
      <c r="AE22" s="8">
        <v>8.64</v>
      </c>
      <c r="AF22" s="8">
        <v>1157.5999999999999</v>
      </c>
      <c r="AG22" s="8">
        <v>8.0500000000000007</v>
      </c>
      <c r="AH22" s="19">
        <f t="shared" si="24"/>
        <v>1165.6499999999999</v>
      </c>
      <c r="AI22" s="19"/>
      <c r="AJ22" s="8">
        <v>4.3</v>
      </c>
      <c r="AK22" s="31">
        <f t="shared" si="7"/>
        <v>271.08139534883719</v>
      </c>
      <c r="AL22" s="8">
        <f t="shared" si="8"/>
        <v>5.4216279069767443</v>
      </c>
      <c r="AN22" s="2">
        <v>44637</v>
      </c>
      <c r="AO22" s="8">
        <v>1409.36</v>
      </c>
      <c r="AP22" s="8"/>
      <c r="AQ22" s="8">
        <v>1398.79</v>
      </c>
      <c r="AR22" s="8"/>
      <c r="AS22" s="19">
        <f t="shared" si="9"/>
        <v>1398.79</v>
      </c>
      <c r="AT22" s="19"/>
      <c r="AU22" s="19">
        <f t="shared" si="10"/>
        <v>1398.79</v>
      </c>
      <c r="AV22" s="1">
        <v>4.3</v>
      </c>
      <c r="AW22" s="31">
        <f t="shared" si="11"/>
        <v>325.3</v>
      </c>
      <c r="AX22" s="8">
        <f t="shared" si="12"/>
        <v>6.5060000000000002</v>
      </c>
      <c r="AZ22" s="2">
        <v>44668</v>
      </c>
      <c r="BA22" s="8">
        <v>966.12</v>
      </c>
      <c r="BB22" s="8"/>
      <c r="BC22" s="8">
        <v>958.87</v>
      </c>
      <c r="BD22" s="8"/>
      <c r="BE22" s="19">
        <f t="shared" si="23"/>
        <v>958.87</v>
      </c>
      <c r="BF22" s="19"/>
      <c r="BG22" s="19">
        <f t="shared" si="13"/>
        <v>958.87</v>
      </c>
      <c r="BH22" s="1">
        <v>4.4400000000000004</v>
      </c>
      <c r="BI22" s="31">
        <f t="shared" si="14"/>
        <v>215.9617117117117</v>
      </c>
      <c r="BJ22" s="8">
        <f t="shared" si="15"/>
        <v>4.3192342342342345</v>
      </c>
      <c r="BL22" s="2">
        <v>44668</v>
      </c>
      <c r="BM22" s="8">
        <v>1711.63</v>
      </c>
      <c r="BN22" s="8"/>
      <c r="BO22" s="8">
        <v>1698.79</v>
      </c>
      <c r="BP22" s="8"/>
      <c r="BQ22" s="19">
        <f t="shared" si="16"/>
        <v>1698.79</v>
      </c>
      <c r="BR22" s="19"/>
      <c r="BS22" s="19">
        <f t="shared" si="17"/>
        <v>1698.79</v>
      </c>
      <c r="BT22" s="1">
        <v>4.4400000000000004</v>
      </c>
      <c r="BU22" s="31">
        <f t="shared" si="18"/>
        <v>382.61036036036035</v>
      </c>
      <c r="BV22" s="8">
        <f t="shared" si="19"/>
        <v>7.6522072072072067</v>
      </c>
      <c r="CD22" s="2">
        <v>44578</v>
      </c>
      <c r="CE22" s="1">
        <v>1002.96</v>
      </c>
      <c r="CF22" s="1">
        <v>4.6399999999999997</v>
      </c>
      <c r="CG22" s="24">
        <f t="shared" si="20"/>
        <v>216.15517241379314</v>
      </c>
      <c r="CI22" s="2">
        <v>44578</v>
      </c>
      <c r="CJ22" s="8"/>
      <c r="CK22" s="1">
        <v>4.6399999999999997</v>
      </c>
      <c r="CL22" s="24">
        <f t="shared" si="21"/>
        <v>0</v>
      </c>
    </row>
    <row r="23" spans="1:90" x14ac:dyDescent="0.25">
      <c r="A23" s="2">
        <v>44579</v>
      </c>
      <c r="B23" s="8">
        <v>1378.28</v>
      </c>
      <c r="C23" s="8"/>
      <c r="D23" s="8">
        <v>1367.94</v>
      </c>
      <c r="E23" s="8"/>
      <c r="F23" s="19">
        <f t="shared" si="0"/>
        <v>1367.94</v>
      </c>
      <c r="G23" s="19">
        <f t="shared" si="1"/>
        <v>1367.94</v>
      </c>
      <c r="H23" s="1">
        <v>4.6399999999999997</v>
      </c>
      <c r="I23" s="31">
        <f t="shared" si="3"/>
        <v>294.81465517241384</v>
      </c>
      <c r="J23" s="24">
        <f t="shared" si="22"/>
        <v>5.8962931034482766</v>
      </c>
      <c r="K23" s="24"/>
      <c r="L23" s="24"/>
      <c r="M23" s="24"/>
      <c r="N23" s="66"/>
      <c r="P23" s="2">
        <v>44579</v>
      </c>
      <c r="Q23" s="8">
        <v>927.93</v>
      </c>
      <c r="R23" s="8">
        <v>32.6</v>
      </c>
      <c r="S23" s="8">
        <v>920.97</v>
      </c>
      <c r="T23" s="8">
        <v>30.38</v>
      </c>
      <c r="U23" s="19">
        <f t="shared" si="2"/>
        <v>951.35</v>
      </c>
      <c r="V23" s="19"/>
      <c r="W23" s="19">
        <f t="shared" si="4"/>
        <v>951.35</v>
      </c>
      <c r="X23" s="1">
        <v>4.6399999999999997</v>
      </c>
      <c r="Y23" s="74">
        <f t="shared" si="5"/>
        <v>205.03232758620692</v>
      </c>
      <c r="Z23" s="30">
        <f t="shared" si="6"/>
        <v>4.1006465517241386</v>
      </c>
      <c r="AC23" s="2">
        <v>44638</v>
      </c>
      <c r="AD23" s="8">
        <v>1208.98</v>
      </c>
      <c r="AE23" s="8"/>
      <c r="AF23" s="8">
        <v>1199.9100000000001</v>
      </c>
      <c r="AG23" s="8"/>
      <c r="AH23" s="19">
        <f t="shared" si="24"/>
        <v>1199.9100000000001</v>
      </c>
      <c r="AI23" s="19"/>
      <c r="AJ23" s="1">
        <v>4.28</v>
      </c>
      <c r="AK23" s="31">
        <f t="shared" si="7"/>
        <v>280.35280373831773</v>
      </c>
      <c r="AL23" s="8">
        <f t="shared" si="8"/>
        <v>5.6070560747663549</v>
      </c>
      <c r="AN23" s="2">
        <v>44638</v>
      </c>
      <c r="AO23" s="8">
        <v>1819.25</v>
      </c>
      <c r="AP23" s="8"/>
      <c r="AQ23" s="8">
        <v>1805.61</v>
      </c>
      <c r="AR23" s="8"/>
      <c r="AS23" s="19">
        <f t="shared" si="9"/>
        <v>1805.61</v>
      </c>
      <c r="AT23" s="19"/>
      <c r="AU23" s="19">
        <f t="shared" si="10"/>
        <v>1805.61</v>
      </c>
      <c r="AV23" s="1">
        <v>4.28</v>
      </c>
      <c r="AW23" s="31">
        <f t="shared" si="11"/>
        <v>421.87149532710276</v>
      </c>
      <c r="AX23" s="8">
        <f t="shared" si="12"/>
        <v>8.4374299065420555</v>
      </c>
      <c r="AZ23" s="2">
        <v>44669</v>
      </c>
      <c r="BA23" s="8">
        <v>995.54</v>
      </c>
      <c r="BB23" s="8"/>
      <c r="BC23" s="8">
        <v>988.07</v>
      </c>
      <c r="BD23" s="8"/>
      <c r="BE23" s="19">
        <f t="shared" si="23"/>
        <v>988.07</v>
      </c>
      <c r="BF23" s="19"/>
      <c r="BG23" s="19">
        <f t="shared" si="13"/>
        <v>988.07</v>
      </c>
      <c r="BH23" s="1">
        <v>4.4400000000000004</v>
      </c>
      <c r="BI23" s="31">
        <f t="shared" si="14"/>
        <v>222.53828828828827</v>
      </c>
      <c r="BJ23" s="8">
        <f t="shared" si="15"/>
        <v>4.4507657657657651</v>
      </c>
      <c r="BL23" s="2">
        <v>44669</v>
      </c>
      <c r="BM23" s="8">
        <v>1424.9</v>
      </c>
      <c r="BN23" s="8"/>
      <c r="BO23" s="8">
        <v>1414.21</v>
      </c>
      <c r="BP23" s="8"/>
      <c r="BQ23" s="19">
        <f t="shared" si="16"/>
        <v>1414.21</v>
      </c>
      <c r="BR23" s="19"/>
      <c r="BS23" s="19">
        <f t="shared" si="17"/>
        <v>1414.21</v>
      </c>
      <c r="BT23" s="1">
        <v>4.4400000000000004</v>
      </c>
      <c r="BU23" s="31">
        <f t="shared" si="18"/>
        <v>318.51576576576576</v>
      </c>
      <c r="BV23" s="8">
        <f t="shared" si="19"/>
        <v>6.3703153153153158</v>
      </c>
      <c r="CD23" s="2">
        <v>44579</v>
      </c>
      <c r="CE23" s="1">
        <v>927.93</v>
      </c>
      <c r="CF23" s="1">
        <v>4.6399999999999997</v>
      </c>
      <c r="CG23" s="24">
        <f t="shared" si="20"/>
        <v>199.98491379310346</v>
      </c>
      <c r="CI23" s="2">
        <v>44579</v>
      </c>
      <c r="CJ23" s="8">
        <v>32.6</v>
      </c>
      <c r="CK23" s="1">
        <v>4.6399999999999997</v>
      </c>
      <c r="CL23" s="24">
        <f t="shared" si="21"/>
        <v>7.0258620689655178</v>
      </c>
    </row>
    <row r="24" spans="1:90" x14ac:dyDescent="0.25">
      <c r="A24" s="2">
        <v>44580</v>
      </c>
      <c r="B24" s="8">
        <v>1529.07</v>
      </c>
      <c r="C24" s="8"/>
      <c r="D24" s="8">
        <v>1517.6</v>
      </c>
      <c r="E24" s="8"/>
      <c r="F24" s="19">
        <f t="shared" si="0"/>
        <v>1517.6</v>
      </c>
      <c r="G24" s="19">
        <f t="shared" si="1"/>
        <v>1517.6</v>
      </c>
      <c r="H24" s="1">
        <v>4.6399999999999997</v>
      </c>
      <c r="I24" s="31">
        <f t="shared" si="3"/>
        <v>327.06896551724139</v>
      </c>
      <c r="J24" s="24">
        <f t="shared" si="22"/>
        <v>6.5413793103448281</v>
      </c>
      <c r="K24" s="24"/>
      <c r="L24" s="24"/>
      <c r="M24" s="24"/>
      <c r="N24" s="66"/>
      <c r="P24" s="2">
        <v>44580</v>
      </c>
      <c r="Q24" s="8">
        <v>1233.3800000000001</v>
      </c>
      <c r="R24" s="8"/>
      <c r="S24" s="8">
        <v>1224.1400000000001</v>
      </c>
      <c r="T24" s="8"/>
      <c r="U24" s="19">
        <f t="shared" si="2"/>
        <v>1224.1400000000001</v>
      </c>
      <c r="V24" s="19"/>
      <c r="W24" s="19">
        <f t="shared" si="4"/>
        <v>1224.1400000000001</v>
      </c>
      <c r="X24" s="1">
        <v>4.6399999999999997</v>
      </c>
      <c r="Y24" s="74">
        <f t="shared" si="5"/>
        <v>263.82327586206901</v>
      </c>
      <c r="Z24" s="30">
        <f t="shared" si="6"/>
        <v>5.2764655172413804</v>
      </c>
      <c r="AC24" s="2">
        <v>44639</v>
      </c>
      <c r="AD24" s="8">
        <v>2091.6799999999998</v>
      </c>
      <c r="AE24" s="8">
        <v>98.19</v>
      </c>
      <c r="AF24" s="8">
        <v>2075.9899999999998</v>
      </c>
      <c r="AG24" s="8">
        <v>91.5</v>
      </c>
      <c r="AH24" s="19">
        <f t="shared" si="24"/>
        <v>2167.4899999999998</v>
      </c>
      <c r="AI24" s="19"/>
      <c r="AJ24" s="1">
        <v>4.3099999999999996</v>
      </c>
      <c r="AK24" s="31">
        <f t="shared" si="7"/>
        <v>502.89791183294665</v>
      </c>
      <c r="AL24" s="8">
        <f t="shared" si="8"/>
        <v>10.057958236658934</v>
      </c>
      <c r="AN24" s="2">
        <v>44639</v>
      </c>
      <c r="AO24" s="8">
        <v>1321.75</v>
      </c>
      <c r="AP24" s="8">
        <v>16.559999999999999</v>
      </c>
      <c r="AQ24" s="8">
        <v>1311.84</v>
      </c>
      <c r="AR24" s="8">
        <v>15.34</v>
      </c>
      <c r="AS24" s="19">
        <f t="shared" si="9"/>
        <v>1327.1799999999998</v>
      </c>
      <c r="AT24" s="19"/>
      <c r="AU24" s="19">
        <f t="shared" si="10"/>
        <v>1327.1799999999998</v>
      </c>
      <c r="AV24" s="1">
        <v>4.3099999999999996</v>
      </c>
      <c r="AW24" s="31">
        <f t="shared" si="11"/>
        <v>307.93039443155453</v>
      </c>
      <c r="AX24" s="8">
        <f t="shared" si="12"/>
        <v>6.1586078886310904</v>
      </c>
      <c r="AZ24" s="2">
        <v>44670</v>
      </c>
      <c r="BA24" s="8">
        <v>1879.86</v>
      </c>
      <c r="BB24" s="8"/>
      <c r="BC24" s="8">
        <v>1865.76</v>
      </c>
      <c r="BD24" s="8"/>
      <c r="BE24" s="19">
        <f t="shared" si="23"/>
        <v>1865.76</v>
      </c>
      <c r="BF24" s="19"/>
      <c r="BG24" s="19">
        <f t="shared" si="13"/>
        <v>1865.76</v>
      </c>
      <c r="BH24" s="1">
        <v>4.4400000000000004</v>
      </c>
      <c r="BI24" s="31">
        <f t="shared" si="14"/>
        <v>420.2162162162162</v>
      </c>
      <c r="BJ24" s="8">
        <f t="shared" si="15"/>
        <v>8.4043243243243246</v>
      </c>
      <c r="BL24" s="2">
        <v>44670</v>
      </c>
      <c r="BM24" s="8">
        <v>1117.53</v>
      </c>
      <c r="BN24" s="8">
        <v>3.89</v>
      </c>
      <c r="BO24" s="8">
        <v>1109.1500000000001</v>
      </c>
      <c r="BP24" s="8">
        <v>3.63</v>
      </c>
      <c r="BQ24" s="19">
        <f t="shared" si="16"/>
        <v>1112.7800000000002</v>
      </c>
      <c r="BR24" s="19"/>
      <c r="BS24" s="19">
        <f t="shared" si="17"/>
        <v>1112.7800000000002</v>
      </c>
      <c r="BT24" s="1">
        <v>4.4400000000000004</v>
      </c>
      <c r="BU24" s="31">
        <f t="shared" si="18"/>
        <v>250.62612612612614</v>
      </c>
      <c r="BV24" s="8">
        <f t="shared" si="19"/>
        <v>5.0125225225225227</v>
      </c>
      <c r="CD24" s="2">
        <v>44580</v>
      </c>
      <c r="CE24" s="1">
        <v>1233.3800000000001</v>
      </c>
      <c r="CF24" s="1">
        <v>4.6399999999999997</v>
      </c>
      <c r="CG24" s="24">
        <f t="shared" si="20"/>
        <v>265.81465517241384</v>
      </c>
      <c r="CI24" s="2">
        <v>44580</v>
      </c>
      <c r="CJ24" s="8"/>
      <c r="CK24" s="1">
        <v>4.6399999999999997</v>
      </c>
      <c r="CL24" s="24">
        <f t="shared" si="21"/>
        <v>0</v>
      </c>
    </row>
    <row r="25" spans="1:90" x14ac:dyDescent="0.25">
      <c r="A25" s="2">
        <v>44581</v>
      </c>
      <c r="B25" s="8">
        <v>2118.29</v>
      </c>
      <c r="C25" s="8"/>
      <c r="D25" s="8">
        <v>2102.4</v>
      </c>
      <c r="E25" s="8"/>
      <c r="F25" s="19">
        <f t="shared" si="0"/>
        <v>2102.4</v>
      </c>
      <c r="G25" s="19">
        <f t="shared" si="1"/>
        <v>2102.4</v>
      </c>
      <c r="H25" s="1">
        <v>4.6399999999999997</v>
      </c>
      <c r="I25" s="31">
        <f t="shared" si="3"/>
        <v>453.10344827586209</v>
      </c>
      <c r="J25" s="24">
        <f t="shared" si="22"/>
        <v>9.0620689655172413</v>
      </c>
      <c r="K25" s="24"/>
      <c r="L25" s="24"/>
      <c r="M25" s="24"/>
      <c r="N25" s="66"/>
      <c r="P25" s="2">
        <v>44581</v>
      </c>
      <c r="Q25" s="8">
        <v>1002.09</v>
      </c>
      <c r="R25" s="8">
        <v>5.15</v>
      </c>
      <c r="S25" s="8">
        <v>994.57</v>
      </c>
      <c r="T25" s="8">
        <v>4.8</v>
      </c>
      <c r="U25" s="19">
        <f t="shared" si="2"/>
        <v>999.37</v>
      </c>
      <c r="V25" s="19"/>
      <c r="W25" s="19">
        <f t="shared" si="4"/>
        <v>999.37</v>
      </c>
      <c r="X25" s="1">
        <v>4.6399999999999997</v>
      </c>
      <c r="Y25" s="74">
        <f t="shared" si="5"/>
        <v>215.38146551724139</v>
      </c>
      <c r="Z25" s="30">
        <f t="shared" si="6"/>
        <v>4.3076293103448284</v>
      </c>
      <c r="AC25" s="2">
        <v>44640</v>
      </c>
      <c r="AD25" s="8">
        <v>1068.04</v>
      </c>
      <c r="AE25" s="8">
        <v>67.69</v>
      </c>
      <c r="AF25" s="8">
        <v>1060.03</v>
      </c>
      <c r="AG25" s="8">
        <v>63.08</v>
      </c>
      <c r="AH25" s="19">
        <f t="shared" si="24"/>
        <v>1123.1099999999999</v>
      </c>
      <c r="AI25" s="19"/>
      <c r="AJ25" s="1">
        <v>4.3099999999999996</v>
      </c>
      <c r="AK25" s="31">
        <f t="shared" si="7"/>
        <v>260.58236658932714</v>
      </c>
      <c r="AL25" s="8">
        <f t="shared" si="8"/>
        <v>5.2116473317865433</v>
      </c>
      <c r="AN25" s="2">
        <v>44640</v>
      </c>
      <c r="AO25" s="8">
        <v>1568.45</v>
      </c>
      <c r="AP25" s="8"/>
      <c r="AQ25" s="8">
        <v>1556.69</v>
      </c>
      <c r="AR25" s="8"/>
      <c r="AS25" s="19">
        <f t="shared" si="9"/>
        <v>1556.69</v>
      </c>
      <c r="AT25" s="19"/>
      <c r="AU25" s="19">
        <f t="shared" si="10"/>
        <v>1556.69</v>
      </c>
      <c r="AV25" s="1">
        <v>4.3099999999999996</v>
      </c>
      <c r="AW25" s="31">
        <f t="shared" si="11"/>
        <v>361.18097447795827</v>
      </c>
      <c r="AX25" s="8">
        <f t="shared" si="12"/>
        <v>7.2236194895591659</v>
      </c>
      <c r="AZ25" s="2">
        <v>44671</v>
      </c>
      <c r="BA25" s="8">
        <v>1132.98</v>
      </c>
      <c r="BB25" s="8">
        <v>2.3199999999999998</v>
      </c>
      <c r="BC25" s="8">
        <v>1124.48</v>
      </c>
      <c r="BD25" s="8">
        <v>2.16</v>
      </c>
      <c r="BE25" s="19">
        <f t="shared" si="23"/>
        <v>1126.6400000000001</v>
      </c>
      <c r="BF25" s="19"/>
      <c r="BG25" s="19">
        <f t="shared" si="13"/>
        <v>1126.6400000000001</v>
      </c>
      <c r="BH25" s="1">
        <v>4.4400000000000004</v>
      </c>
      <c r="BI25" s="31">
        <f t="shared" si="14"/>
        <v>253.74774774774775</v>
      </c>
      <c r="BJ25" s="8">
        <f t="shared" si="15"/>
        <v>5.0749549549549551</v>
      </c>
      <c r="BL25" s="2">
        <v>44671</v>
      </c>
      <c r="BM25" s="8">
        <v>1002.4</v>
      </c>
      <c r="BN25" s="8"/>
      <c r="BO25" s="8">
        <v>994.88</v>
      </c>
      <c r="BP25" s="8"/>
      <c r="BQ25" s="19">
        <f t="shared" si="16"/>
        <v>994.88</v>
      </c>
      <c r="BR25" s="19"/>
      <c r="BS25" s="19">
        <f t="shared" si="17"/>
        <v>994.88</v>
      </c>
      <c r="BT25" s="1">
        <v>4.4400000000000004</v>
      </c>
      <c r="BU25" s="31">
        <f t="shared" si="18"/>
        <v>224.07207207207205</v>
      </c>
      <c r="BV25" s="8">
        <f t="shared" si="19"/>
        <v>4.481441441441441</v>
      </c>
      <c r="CD25" s="2">
        <v>44581</v>
      </c>
      <c r="CE25" s="1">
        <v>1002.09</v>
      </c>
      <c r="CF25" s="1">
        <v>4.6399999999999997</v>
      </c>
      <c r="CG25" s="24">
        <f t="shared" si="20"/>
        <v>215.96767241379314</v>
      </c>
      <c r="CI25" s="2">
        <v>44581</v>
      </c>
      <c r="CJ25" s="8">
        <v>5.15</v>
      </c>
      <c r="CK25" s="1">
        <v>4.6399999999999997</v>
      </c>
      <c r="CL25" s="24">
        <f t="shared" si="21"/>
        <v>1.1099137931034484</v>
      </c>
    </row>
    <row r="26" spans="1:90" x14ac:dyDescent="0.25">
      <c r="A26" s="2">
        <v>44582</v>
      </c>
      <c r="B26" s="8">
        <v>1170.48</v>
      </c>
      <c r="C26" s="8"/>
      <c r="D26" s="8">
        <v>1161.7</v>
      </c>
      <c r="E26" s="8"/>
      <c r="F26" s="19">
        <f t="shared" si="0"/>
        <v>1161.7</v>
      </c>
      <c r="G26" s="19">
        <f t="shared" si="1"/>
        <v>1161.7</v>
      </c>
      <c r="H26" s="1">
        <v>4.62</v>
      </c>
      <c r="I26" s="31">
        <f t="shared" si="3"/>
        <v>251.45021645021646</v>
      </c>
      <c r="J26" s="24">
        <f t="shared" si="22"/>
        <v>5.0290043290043291</v>
      </c>
      <c r="K26" s="24"/>
      <c r="L26" s="24"/>
      <c r="M26" s="24"/>
      <c r="N26" s="66"/>
      <c r="P26" s="2">
        <v>44582</v>
      </c>
      <c r="Q26" s="8">
        <v>426.22</v>
      </c>
      <c r="R26" s="8"/>
      <c r="S26" s="8">
        <v>423.02</v>
      </c>
      <c r="T26" s="8"/>
      <c r="U26" s="19">
        <f t="shared" si="2"/>
        <v>423.02</v>
      </c>
      <c r="V26" s="19"/>
      <c r="W26" s="19">
        <f t="shared" si="4"/>
        <v>423.02</v>
      </c>
      <c r="X26" s="1">
        <v>4.62</v>
      </c>
      <c r="Y26" s="74">
        <f t="shared" si="5"/>
        <v>91.562770562770552</v>
      </c>
      <c r="Z26" s="30">
        <f t="shared" si="6"/>
        <v>1.8312554112554111</v>
      </c>
      <c r="AC26" s="2">
        <v>44641</v>
      </c>
      <c r="AD26" s="8">
        <v>2032.43</v>
      </c>
      <c r="AE26" s="1"/>
      <c r="AF26" s="1">
        <v>2017.19</v>
      </c>
      <c r="AG26" s="8"/>
      <c r="AH26" s="19">
        <f t="shared" si="24"/>
        <v>2017.19</v>
      </c>
      <c r="AI26" s="19"/>
      <c r="AJ26" s="1">
        <v>4.3099999999999996</v>
      </c>
      <c r="AK26" s="31">
        <f t="shared" si="7"/>
        <v>468.0255220417634</v>
      </c>
      <c r="AL26" s="8">
        <f t="shared" si="8"/>
        <v>9.3605104408352684</v>
      </c>
      <c r="AN26" s="2">
        <v>44641</v>
      </c>
      <c r="AO26" s="8">
        <v>1395.17</v>
      </c>
      <c r="AP26" s="8"/>
      <c r="AQ26" s="8">
        <v>1384.71</v>
      </c>
      <c r="AR26" s="8"/>
      <c r="AS26" s="19">
        <f t="shared" si="9"/>
        <v>1384.71</v>
      </c>
      <c r="AT26" s="19"/>
      <c r="AU26" s="19">
        <f t="shared" si="10"/>
        <v>1384.71</v>
      </c>
      <c r="AV26" s="1">
        <v>4.3099999999999996</v>
      </c>
      <c r="AW26" s="31">
        <f t="shared" si="11"/>
        <v>321.27842227378193</v>
      </c>
      <c r="AX26" s="8">
        <f t="shared" si="12"/>
        <v>6.4255684454756388</v>
      </c>
      <c r="AZ26" s="2">
        <v>44672</v>
      </c>
      <c r="BA26" s="8">
        <v>2182.94</v>
      </c>
      <c r="BB26" s="1"/>
      <c r="BC26" s="1">
        <v>2166.5700000000002</v>
      </c>
      <c r="BD26" s="8"/>
      <c r="BE26" s="19">
        <f t="shared" si="23"/>
        <v>2166.5700000000002</v>
      </c>
      <c r="BF26" s="19"/>
      <c r="BG26" s="19">
        <f t="shared" si="13"/>
        <v>2166.5700000000002</v>
      </c>
      <c r="BH26" s="1">
        <v>4.4400000000000004</v>
      </c>
      <c r="BI26" s="31">
        <f t="shared" si="14"/>
        <v>487.9662162162162</v>
      </c>
      <c r="BJ26" s="8">
        <f t="shared" si="15"/>
        <v>9.7593243243243233</v>
      </c>
      <c r="BL26" s="2">
        <v>44672</v>
      </c>
      <c r="BM26" s="8">
        <v>1123.67</v>
      </c>
      <c r="BN26" s="8"/>
      <c r="BO26" s="8">
        <v>1115.24</v>
      </c>
      <c r="BP26" s="8"/>
      <c r="BQ26" s="19">
        <f t="shared" si="16"/>
        <v>1115.24</v>
      </c>
      <c r="BR26" s="19"/>
      <c r="BS26" s="19">
        <f t="shared" si="17"/>
        <v>1115.24</v>
      </c>
      <c r="BT26" s="1">
        <v>4.4400000000000004</v>
      </c>
      <c r="BU26" s="31">
        <f t="shared" si="18"/>
        <v>251.18018018018017</v>
      </c>
      <c r="BV26" s="8">
        <f t="shared" si="19"/>
        <v>5.0236036036036031</v>
      </c>
      <c r="CD26" s="2">
        <v>44582</v>
      </c>
      <c r="CE26" s="1">
        <v>426.22</v>
      </c>
      <c r="CF26" s="1">
        <v>4.62</v>
      </c>
      <c r="CG26" s="24">
        <f t="shared" si="20"/>
        <v>92.255411255411261</v>
      </c>
      <c r="CI26" s="2">
        <v>44582</v>
      </c>
      <c r="CJ26" s="8"/>
      <c r="CK26" s="1">
        <v>4.62</v>
      </c>
      <c r="CL26" s="24">
        <f t="shared" si="21"/>
        <v>0</v>
      </c>
    </row>
    <row r="27" spans="1:90" x14ac:dyDescent="0.25">
      <c r="A27" s="2">
        <v>44583</v>
      </c>
      <c r="B27" s="8">
        <v>1812.21</v>
      </c>
      <c r="C27" s="16"/>
      <c r="D27" s="8">
        <v>1798.62</v>
      </c>
      <c r="E27" s="8"/>
      <c r="F27" s="19">
        <f t="shared" si="0"/>
        <v>1798.62</v>
      </c>
      <c r="G27" s="19">
        <f t="shared" si="1"/>
        <v>1798.62</v>
      </c>
      <c r="H27" s="1">
        <v>4.62</v>
      </c>
      <c r="I27" s="31">
        <f t="shared" si="3"/>
        <v>389.31168831168827</v>
      </c>
      <c r="J27" s="24">
        <f t="shared" si="22"/>
        <v>7.7862337662337655</v>
      </c>
      <c r="K27" s="24"/>
      <c r="L27" s="24"/>
      <c r="M27" s="24"/>
      <c r="N27" s="66"/>
      <c r="P27" s="2">
        <v>44583</v>
      </c>
      <c r="Q27" s="8">
        <v>1209.23</v>
      </c>
      <c r="R27" s="16">
        <v>109.47</v>
      </c>
      <c r="S27" s="8">
        <v>1200.1600000000001</v>
      </c>
      <c r="T27" s="8">
        <v>102.01</v>
      </c>
      <c r="U27" s="19">
        <f t="shared" si="2"/>
        <v>1302.17</v>
      </c>
      <c r="V27" s="19"/>
      <c r="W27" s="19">
        <f t="shared" si="4"/>
        <v>1302.17</v>
      </c>
      <c r="X27" s="1">
        <v>4.62</v>
      </c>
      <c r="Y27" s="74">
        <f t="shared" si="5"/>
        <v>281.85497835497836</v>
      </c>
      <c r="Z27" s="30">
        <f t="shared" si="6"/>
        <v>5.6370995670995674</v>
      </c>
      <c r="AC27" s="2">
        <v>44642</v>
      </c>
      <c r="AD27" s="8">
        <v>1361.63</v>
      </c>
      <c r="AE27" s="16"/>
      <c r="AF27" s="8">
        <v>1351.42</v>
      </c>
      <c r="AG27" s="8"/>
      <c r="AH27" s="19">
        <f t="shared" si="24"/>
        <v>1351.42</v>
      </c>
      <c r="AI27" s="19"/>
      <c r="AJ27" s="1">
        <v>4.3099999999999996</v>
      </c>
      <c r="AK27" s="31">
        <f t="shared" si="7"/>
        <v>313.55452436194901</v>
      </c>
      <c r="AL27" s="8">
        <f t="shared" si="8"/>
        <v>6.2710904872389799</v>
      </c>
      <c r="AN27" s="2">
        <v>44642</v>
      </c>
      <c r="AO27" s="8">
        <v>2075.33</v>
      </c>
      <c r="AP27" s="16"/>
      <c r="AQ27" s="8">
        <v>2059.77</v>
      </c>
      <c r="AR27" s="8"/>
      <c r="AS27" s="19">
        <f t="shared" si="9"/>
        <v>2059.77</v>
      </c>
      <c r="AT27" s="19"/>
      <c r="AU27" s="19">
        <f t="shared" si="10"/>
        <v>2059.77</v>
      </c>
      <c r="AV27" s="1">
        <v>4.3099999999999996</v>
      </c>
      <c r="AW27" s="31">
        <f t="shared" si="11"/>
        <v>477.90487238979119</v>
      </c>
      <c r="AX27" s="8">
        <f t="shared" si="12"/>
        <v>9.5580974477958236</v>
      </c>
      <c r="AZ27" s="2">
        <v>44673</v>
      </c>
      <c r="BA27" s="8">
        <v>1242.75</v>
      </c>
      <c r="BB27" s="16"/>
      <c r="BC27" s="8">
        <v>1233.43</v>
      </c>
      <c r="BD27" s="8"/>
      <c r="BE27" s="19">
        <f t="shared" si="23"/>
        <v>1233.43</v>
      </c>
      <c r="BF27" s="19"/>
      <c r="BG27" s="19">
        <f t="shared" si="13"/>
        <v>1233.43</v>
      </c>
      <c r="BH27" s="1">
        <v>4.4400000000000004</v>
      </c>
      <c r="BI27" s="31">
        <f t="shared" si="14"/>
        <v>277.79954954954957</v>
      </c>
      <c r="BJ27" s="8">
        <f t="shared" si="15"/>
        <v>5.555990990990991</v>
      </c>
      <c r="BL27" s="2">
        <v>44673</v>
      </c>
      <c r="BM27" s="8">
        <v>1251.0899999999999</v>
      </c>
      <c r="BN27" s="16"/>
      <c r="BO27" s="8">
        <v>1241.71</v>
      </c>
      <c r="BP27" s="8"/>
      <c r="BQ27" s="19">
        <f t="shared" si="16"/>
        <v>1241.71</v>
      </c>
      <c r="BR27" s="19"/>
      <c r="BS27" s="19">
        <f t="shared" si="17"/>
        <v>1241.71</v>
      </c>
      <c r="BT27" s="1">
        <v>4.4400000000000004</v>
      </c>
      <c r="BU27" s="31">
        <f t="shared" si="18"/>
        <v>279.66441441441441</v>
      </c>
      <c r="BV27" s="8">
        <f t="shared" si="19"/>
        <v>5.5932882882882886</v>
      </c>
      <c r="CD27" s="2">
        <v>44583</v>
      </c>
      <c r="CE27" s="1">
        <v>1209.23</v>
      </c>
      <c r="CF27" s="1">
        <v>4.62</v>
      </c>
      <c r="CG27" s="24">
        <f t="shared" si="20"/>
        <v>261.73809523809524</v>
      </c>
      <c r="CI27" s="2">
        <v>44583</v>
      </c>
      <c r="CJ27" s="16">
        <v>109.47</v>
      </c>
      <c r="CK27" s="1">
        <v>4.62</v>
      </c>
      <c r="CL27" s="24">
        <f t="shared" si="21"/>
        <v>23.694805194805195</v>
      </c>
    </row>
    <row r="28" spans="1:90" x14ac:dyDescent="0.25">
      <c r="A28" s="2">
        <v>44584</v>
      </c>
      <c r="B28" s="8">
        <v>2339.88</v>
      </c>
      <c r="C28" s="30">
        <v>227.57</v>
      </c>
      <c r="D28" s="8">
        <v>2322.33</v>
      </c>
      <c r="E28" s="1">
        <v>212.07</v>
      </c>
      <c r="F28" s="19">
        <f t="shared" si="0"/>
        <v>2534.4</v>
      </c>
      <c r="G28" s="19">
        <f t="shared" si="1"/>
        <v>2534.4</v>
      </c>
      <c r="H28" s="1">
        <v>4.62</v>
      </c>
      <c r="I28" s="31">
        <f t="shared" si="3"/>
        <v>548.57142857142856</v>
      </c>
      <c r="J28" s="24">
        <f t="shared" si="22"/>
        <v>10.971428571428572</v>
      </c>
      <c r="K28" s="24"/>
      <c r="L28" s="24"/>
      <c r="M28" s="24"/>
      <c r="N28" s="66"/>
      <c r="P28" s="2">
        <v>44584</v>
      </c>
      <c r="Q28" s="8">
        <v>1157.31</v>
      </c>
      <c r="R28" s="2"/>
      <c r="S28" s="8">
        <v>1148.6300000000001</v>
      </c>
      <c r="T28" s="1"/>
      <c r="U28" s="19">
        <f t="shared" si="2"/>
        <v>1148.6300000000001</v>
      </c>
      <c r="V28" s="19"/>
      <c r="W28" s="19">
        <f t="shared" si="4"/>
        <v>1148.6300000000001</v>
      </c>
      <c r="X28" s="1">
        <v>4.62</v>
      </c>
      <c r="Y28" s="74">
        <f t="shared" si="5"/>
        <v>248.62121212121215</v>
      </c>
      <c r="Z28" s="30">
        <f t="shared" si="6"/>
        <v>4.9724242424242435</v>
      </c>
      <c r="AC28" s="2">
        <v>44643</v>
      </c>
      <c r="AD28" s="8">
        <v>1590.12</v>
      </c>
      <c r="AE28" s="16"/>
      <c r="AF28" s="8">
        <v>1578.19</v>
      </c>
      <c r="AG28" s="1"/>
      <c r="AH28" s="19">
        <f t="shared" si="24"/>
        <v>1578.19</v>
      </c>
      <c r="AI28" s="19"/>
      <c r="AJ28" s="1">
        <v>4.3099999999999996</v>
      </c>
      <c r="AK28" s="31">
        <f t="shared" si="7"/>
        <v>366.16937354988403</v>
      </c>
      <c r="AL28" s="8">
        <f t="shared" si="8"/>
        <v>7.3233874709976803</v>
      </c>
      <c r="AN28" s="2">
        <v>44643</v>
      </c>
      <c r="AO28" s="8">
        <v>1306.33</v>
      </c>
      <c r="AP28" s="2"/>
      <c r="AQ28" s="8">
        <v>1296.53</v>
      </c>
      <c r="AR28" s="1"/>
      <c r="AS28" s="19">
        <f t="shared" si="9"/>
        <v>1296.53</v>
      </c>
      <c r="AT28" s="19"/>
      <c r="AU28" s="19">
        <f t="shared" si="10"/>
        <v>1296.53</v>
      </c>
      <c r="AV28" s="1">
        <v>4.3099999999999996</v>
      </c>
      <c r="AW28" s="31">
        <f t="shared" si="11"/>
        <v>300.81902552204178</v>
      </c>
      <c r="AX28" s="8">
        <f t="shared" si="12"/>
        <v>6.0163805104408361</v>
      </c>
      <c r="AZ28" s="2">
        <v>44674</v>
      </c>
      <c r="BA28" s="8">
        <v>2005</v>
      </c>
      <c r="BB28" s="16"/>
      <c r="BC28" s="8">
        <v>1989.96</v>
      </c>
      <c r="BD28" s="1"/>
      <c r="BE28" s="19">
        <f t="shared" si="23"/>
        <v>1989.96</v>
      </c>
      <c r="BF28" s="19"/>
      <c r="BG28" s="19">
        <f t="shared" si="13"/>
        <v>1989.96</v>
      </c>
      <c r="BH28" s="1">
        <v>4.4400000000000004</v>
      </c>
      <c r="BI28" s="31">
        <f t="shared" si="14"/>
        <v>448.18918918918916</v>
      </c>
      <c r="BJ28" s="8">
        <f t="shared" si="15"/>
        <v>8.9637837837837839</v>
      </c>
      <c r="BL28" s="2">
        <v>44674</v>
      </c>
      <c r="BM28" s="8">
        <v>2157.67</v>
      </c>
      <c r="BN28" s="2"/>
      <c r="BO28" s="8">
        <v>2141.4899999999998</v>
      </c>
      <c r="BP28" s="1"/>
      <c r="BQ28" s="19">
        <f t="shared" si="16"/>
        <v>2141.4899999999998</v>
      </c>
      <c r="BR28" s="19"/>
      <c r="BS28" s="19">
        <f t="shared" si="17"/>
        <v>2141.4899999999998</v>
      </c>
      <c r="BT28" s="1">
        <v>4.4400000000000004</v>
      </c>
      <c r="BU28" s="31">
        <f t="shared" si="18"/>
        <v>482.31756756756749</v>
      </c>
      <c r="BV28" s="8">
        <f t="shared" si="19"/>
        <v>9.6463513513513508</v>
      </c>
      <c r="CD28" s="2">
        <v>44584</v>
      </c>
      <c r="CE28" s="1">
        <v>1157.31</v>
      </c>
      <c r="CF28" s="1">
        <v>4.62</v>
      </c>
      <c r="CG28" s="24">
        <f t="shared" si="20"/>
        <v>250.49999999999997</v>
      </c>
      <c r="CI28" s="2">
        <v>44584</v>
      </c>
      <c r="CJ28" s="2"/>
      <c r="CK28" s="1">
        <v>4.62</v>
      </c>
      <c r="CL28" s="24">
        <f t="shared" si="21"/>
        <v>0</v>
      </c>
    </row>
    <row r="29" spans="1:90" x14ac:dyDescent="0.25">
      <c r="A29" s="2">
        <v>44585</v>
      </c>
      <c r="B29" s="8">
        <v>1193.18</v>
      </c>
      <c r="C29" s="8">
        <v>4.76</v>
      </c>
      <c r="D29" s="8">
        <v>1184.23</v>
      </c>
      <c r="E29" s="1">
        <v>4.4400000000000004</v>
      </c>
      <c r="F29" s="19">
        <f t="shared" si="0"/>
        <v>1188.67</v>
      </c>
      <c r="G29" s="19">
        <f t="shared" si="1"/>
        <v>1188.67</v>
      </c>
      <c r="H29" s="1">
        <v>4.59</v>
      </c>
      <c r="I29" s="31">
        <f t="shared" si="3"/>
        <v>258.96949891067538</v>
      </c>
      <c r="J29" s="24">
        <f t="shared" si="22"/>
        <v>5.179389978213508</v>
      </c>
      <c r="K29" s="24"/>
      <c r="L29" s="24"/>
      <c r="M29" s="24"/>
      <c r="N29" s="66"/>
      <c r="P29" s="2">
        <v>44585</v>
      </c>
      <c r="Q29" s="8">
        <v>1701.73</v>
      </c>
      <c r="R29" s="2"/>
      <c r="S29" s="8">
        <v>1688.97</v>
      </c>
      <c r="T29" s="1"/>
      <c r="U29" s="19">
        <f t="shared" si="2"/>
        <v>1688.97</v>
      </c>
      <c r="V29" s="19"/>
      <c r="W29" s="19">
        <f t="shared" si="4"/>
        <v>1688.97</v>
      </c>
      <c r="X29" s="1">
        <v>4.59</v>
      </c>
      <c r="Y29" s="74">
        <f t="shared" si="5"/>
        <v>367.96732026143792</v>
      </c>
      <c r="Z29" s="30">
        <f t="shared" si="6"/>
        <v>7.3593464052287585</v>
      </c>
      <c r="AC29" s="2">
        <v>44644</v>
      </c>
      <c r="AD29" s="8">
        <v>2576.25</v>
      </c>
      <c r="AE29" s="16"/>
      <c r="AF29" s="8">
        <v>2556.9299999999998</v>
      </c>
      <c r="AG29" s="1"/>
      <c r="AH29" s="19">
        <f t="shared" si="24"/>
        <v>2556.9299999999998</v>
      </c>
      <c r="AI29" s="19"/>
      <c r="AJ29" s="1">
        <v>4.34</v>
      </c>
      <c r="AK29" s="31">
        <f t="shared" si="7"/>
        <v>589.15437788018437</v>
      </c>
      <c r="AL29" s="8">
        <f t="shared" si="8"/>
        <v>11.783087557603688</v>
      </c>
      <c r="AN29" s="2">
        <v>44644</v>
      </c>
      <c r="AO29" s="8">
        <v>1815.06</v>
      </c>
      <c r="AP29" s="8">
        <v>52.4</v>
      </c>
      <c r="AQ29" s="8">
        <v>1801.45</v>
      </c>
      <c r="AR29" s="1">
        <v>48.83</v>
      </c>
      <c r="AS29" s="19">
        <f t="shared" si="9"/>
        <v>1850.28</v>
      </c>
      <c r="AT29" s="19"/>
      <c r="AU29" s="19">
        <f t="shared" si="10"/>
        <v>1850.28</v>
      </c>
      <c r="AV29" s="1">
        <v>4.34</v>
      </c>
      <c r="AW29" s="31">
        <f t="shared" si="11"/>
        <v>426.33179723502303</v>
      </c>
      <c r="AX29" s="8">
        <f t="shared" si="12"/>
        <v>8.5266359447004607</v>
      </c>
      <c r="AZ29" s="2">
        <v>44675</v>
      </c>
      <c r="BA29" s="8">
        <v>1403.05</v>
      </c>
      <c r="BB29" s="16"/>
      <c r="BC29" s="8">
        <v>1392.53</v>
      </c>
      <c r="BD29" s="1"/>
      <c r="BE29" s="19">
        <f t="shared" si="23"/>
        <v>1392.53</v>
      </c>
      <c r="BF29" s="19"/>
      <c r="BG29" s="19">
        <f t="shared" si="13"/>
        <v>1392.53</v>
      </c>
      <c r="BH29" s="1">
        <v>4.4400000000000004</v>
      </c>
      <c r="BI29" s="31">
        <f t="shared" si="14"/>
        <v>313.63288288288283</v>
      </c>
      <c r="BJ29" s="8">
        <f t="shared" si="15"/>
        <v>6.2726576576576569</v>
      </c>
      <c r="BL29" s="2">
        <v>44675</v>
      </c>
      <c r="BM29" s="8">
        <v>2404.4899999999998</v>
      </c>
      <c r="BN29" s="8">
        <v>86.97</v>
      </c>
      <c r="BO29" s="8">
        <v>2386.46</v>
      </c>
      <c r="BP29" s="1">
        <v>81.05</v>
      </c>
      <c r="BQ29" s="19">
        <f t="shared" si="16"/>
        <v>2467.5100000000002</v>
      </c>
      <c r="BR29" s="19"/>
      <c r="BS29" s="19">
        <f t="shared" si="17"/>
        <v>2467.5100000000002</v>
      </c>
      <c r="BT29" s="1">
        <v>4.4400000000000004</v>
      </c>
      <c r="BU29" s="31">
        <f t="shared" si="18"/>
        <v>555.74549549549545</v>
      </c>
      <c r="BV29" s="8">
        <f t="shared" si="19"/>
        <v>11.11490990990991</v>
      </c>
      <c r="CD29" s="2">
        <v>44585</v>
      </c>
      <c r="CE29" s="1">
        <v>1701.73</v>
      </c>
      <c r="CF29" s="1">
        <v>4.59</v>
      </c>
      <c r="CG29" s="24">
        <f t="shared" si="20"/>
        <v>370.74727668845316</v>
      </c>
      <c r="CI29" s="2">
        <v>44585</v>
      </c>
      <c r="CJ29" s="2"/>
      <c r="CK29" s="1">
        <v>4.59</v>
      </c>
      <c r="CL29" s="24">
        <f t="shared" si="21"/>
        <v>0</v>
      </c>
    </row>
    <row r="30" spans="1:90" x14ac:dyDescent="0.25">
      <c r="A30" s="2">
        <v>44586</v>
      </c>
      <c r="B30" s="8">
        <v>1332.54</v>
      </c>
      <c r="C30" s="8"/>
      <c r="D30" s="1">
        <v>1322.55</v>
      </c>
      <c r="E30" s="1"/>
      <c r="F30" s="19">
        <f t="shared" si="0"/>
        <v>1322.55</v>
      </c>
      <c r="G30" s="19">
        <f t="shared" si="1"/>
        <v>1322.55</v>
      </c>
      <c r="H30" s="1">
        <v>4.59</v>
      </c>
      <c r="I30" s="31">
        <f t="shared" si="3"/>
        <v>288.13725490196077</v>
      </c>
      <c r="J30" s="24">
        <f t="shared" si="22"/>
        <v>5.7627450980392156</v>
      </c>
      <c r="K30" s="24"/>
      <c r="L30" s="24"/>
      <c r="M30" s="24"/>
      <c r="N30" s="66"/>
      <c r="P30" s="2">
        <v>44586</v>
      </c>
      <c r="Q30" s="8">
        <v>1924.7</v>
      </c>
      <c r="R30" s="8">
        <v>6.48</v>
      </c>
      <c r="S30" s="1">
        <v>1910.26</v>
      </c>
      <c r="T30" s="1">
        <v>6.04</v>
      </c>
      <c r="U30" s="19">
        <f t="shared" si="2"/>
        <v>1916.3</v>
      </c>
      <c r="V30" s="19"/>
      <c r="W30" s="19">
        <f t="shared" si="4"/>
        <v>1916.3</v>
      </c>
      <c r="X30" s="1">
        <v>4.59</v>
      </c>
      <c r="Y30" s="74">
        <f t="shared" si="5"/>
        <v>417.49455337690631</v>
      </c>
      <c r="Z30" s="30">
        <f t="shared" si="6"/>
        <v>8.3498910675381257</v>
      </c>
      <c r="AC30" s="2">
        <v>44645</v>
      </c>
      <c r="AD30" s="8">
        <v>1439.22</v>
      </c>
      <c r="AE30" s="8"/>
      <c r="AF30" s="1">
        <v>1428.43</v>
      </c>
      <c r="AG30" s="1"/>
      <c r="AH30" s="19">
        <f t="shared" si="24"/>
        <v>1428.43</v>
      </c>
      <c r="AI30" s="19"/>
      <c r="AJ30" s="1">
        <v>4.3499999999999996</v>
      </c>
      <c r="AK30" s="31">
        <f t="shared" si="7"/>
        <v>328.37471264367821</v>
      </c>
      <c r="AL30" s="8">
        <f t="shared" si="8"/>
        <v>6.5674942528735647</v>
      </c>
      <c r="AN30" s="2">
        <v>44645</v>
      </c>
      <c r="AO30" s="8">
        <v>2850.47</v>
      </c>
      <c r="AP30" s="8">
        <v>20.65</v>
      </c>
      <c r="AQ30" s="1">
        <v>2829.09</v>
      </c>
      <c r="AR30" s="1">
        <v>19.239999999999998</v>
      </c>
      <c r="AS30" s="19">
        <f t="shared" si="9"/>
        <v>2848.33</v>
      </c>
      <c r="AT30" s="19"/>
      <c r="AU30" s="19">
        <f t="shared" si="10"/>
        <v>2848.33</v>
      </c>
      <c r="AV30" s="1">
        <v>4.3499999999999996</v>
      </c>
      <c r="AW30" s="31">
        <f t="shared" si="11"/>
        <v>654.78850574712646</v>
      </c>
      <c r="AX30" s="8">
        <f t="shared" si="12"/>
        <v>13.09577011494253</v>
      </c>
      <c r="AZ30" s="2">
        <v>44676</v>
      </c>
      <c r="BA30" s="8">
        <v>1215.27</v>
      </c>
      <c r="BB30" s="8">
        <v>19.62</v>
      </c>
      <c r="BC30" s="1">
        <v>1206.1600000000001</v>
      </c>
      <c r="BD30" s="1">
        <v>18.28</v>
      </c>
      <c r="BE30" s="19">
        <f t="shared" si="23"/>
        <v>1224.44</v>
      </c>
      <c r="BF30" s="19"/>
      <c r="BG30" s="19">
        <f t="shared" si="13"/>
        <v>1224.44</v>
      </c>
      <c r="BH30" s="1">
        <v>4.4400000000000004</v>
      </c>
      <c r="BI30" s="31">
        <f t="shared" si="14"/>
        <v>275.77477477477476</v>
      </c>
      <c r="BJ30" s="8">
        <f t="shared" si="15"/>
        <v>5.5154954954954949</v>
      </c>
      <c r="BL30" s="2">
        <v>44676</v>
      </c>
      <c r="BM30" s="8">
        <v>1098.6600000000001</v>
      </c>
      <c r="BN30" s="8"/>
      <c r="BO30" s="1">
        <v>1090.42</v>
      </c>
      <c r="BP30" s="1"/>
      <c r="BQ30" s="19">
        <f t="shared" si="16"/>
        <v>1090.42</v>
      </c>
      <c r="BR30" s="19"/>
      <c r="BS30" s="19">
        <f t="shared" si="17"/>
        <v>1090.42</v>
      </c>
      <c r="BT30" s="1">
        <v>4.4400000000000004</v>
      </c>
      <c r="BU30" s="31">
        <f t="shared" si="18"/>
        <v>245.59009009009009</v>
      </c>
      <c r="BV30" s="8">
        <f t="shared" si="19"/>
        <v>4.9118018018018015</v>
      </c>
      <c r="CD30" s="2">
        <v>44586</v>
      </c>
      <c r="CE30" s="1">
        <v>1924.7</v>
      </c>
      <c r="CF30" s="1">
        <v>4.59</v>
      </c>
      <c r="CG30" s="24">
        <f t="shared" si="20"/>
        <v>419.32461873638346</v>
      </c>
      <c r="CI30" s="2">
        <v>44586</v>
      </c>
      <c r="CJ30" s="8">
        <v>6.48</v>
      </c>
      <c r="CK30" s="1">
        <v>4.59</v>
      </c>
      <c r="CL30" s="24">
        <f t="shared" si="21"/>
        <v>1.411764705882353</v>
      </c>
    </row>
    <row r="31" spans="1:90" x14ac:dyDescent="0.25">
      <c r="A31" s="2">
        <v>44587</v>
      </c>
      <c r="B31" s="8">
        <v>1251.9000000000001</v>
      </c>
      <c r="C31" s="8"/>
      <c r="D31" s="1">
        <v>1242.51</v>
      </c>
      <c r="E31" s="8"/>
      <c r="F31" s="19">
        <f t="shared" si="0"/>
        <v>1242.51</v>
      </c>
      <c r="G31" s="19">
        <f t="shared" si="1"/>
        <v>1242.51</v>
      </c>
      <c r="H31" s="1">
        <v>4.59</v>
      </c>
      <c r="I31" s="31">
        <f t="shared" si="3"/>
        <v>270.69934640522877</v>
      </c>
      <c r="J31" s="24">
        <f t="shared" si="22"/>
        <v>5.4139869281045758</v>
      </c>
      <c r="K31" s="24"/>
      <c r="L31" s="24"/>
      <c r="M31" s="24"/>
      <c r="N31" s="66"/>
      <c r="P31" s="2">
        <v>44587</v>
      </c>
      <c r="Q31" s="8">
        <v>1920.75</v>
      </c>
      <c r="R31" s="8">
        <v>62.71</v>
      </c>
      <c r="S31" s="1">
        <v>1906.34</v>
      </c>
      <c r="T31" s="8">
        <v>58.44</v>
      </c>
      <c r="U31" s="19">
        <f t="shared" si="2"/>
        <v>1964.78</v>
      </c>
      <c r="V31" s="19"/>
      <c r="W31" s="19">
        <f t="shared" si="4"/>
        <v>1964.78</v>
      </c>
      <c r="X31" s="1">
        <v>4.59</v>
      </c>
      <c r="Y31" s="74">
        <f t="shared" si="5"/>
        <v>428.0566448801743</v>
      </c>
      <c r="Z31" s="30">
        <f t="shared" si="6"/>
        <v>8.5611328976034855</v>
      </c>
      <c r="AC31" s="2">
        <v>44646</v>
      </c>
      <c r="AD31" s="8">
        <v>2764.83</v>
      </c>
      <c r="AE31" s="8">
        <v>74.03</v>
      </c>
      <c r="AF31" s="8">
        <v>2744.09</v>
      </c>
      <c r="AG31" s="8">
        <v>68.989999999999995</v>
      </c>
      <c r="AH31" s="19">
        <f t="shared" si="24"/>
        <v>2813.08</v>
      </c>
      <c r="AI31" s="19"/>
      <c r="AJ31" s="1">
        <v>4.37</v>
      </c>
      <c r="AK31" s="31">
        <f t="shared" si="7"/>
        <v>643.72540045766584</v>
      </c>
      <c r="AL31" s="8">
        <f t="shared" si="8"/>
        <v>12.874508009153317</v>
      </c>
      <c r="AN31" s="2">
        <v>44646</v>
      </c>
      <c r="AO31" s="8">
        <v>1986.23</v>
      </c>
      <c r="AP31" s="8">
        <v>57.28</v>
      </c>
      <c r="AQ31" s="1">
        <v>1971.33</v>
      </c>
      <c r="AR31" s="8">
        <v>53.38</v>
      </c>
      <c r="AS31" s="19">
        <f t="shared" si="9"/>
        <v>2024.71</v>
      </c>
      <c r="AT31" s="19"/>
      <c r="AU31" s="19">
        <f t="shared" si="10"/>
        <v>2024.71</v>
      </c>
      <c r="AV31" s="1">
        <v>4.37</v>
      </c>
      <c r="AW31" s="31">
        <f t="shared" si="11"/>
        <v>463.32036613272311</v>
      </c>
      <c r="AX31" s="8">
        <f t="shared" si="12"/>
        <v>9.2664073226544623</v>
      </c>
      <c r="AZ31" s="2">
        <v>44677</v>
      </c>
      <c r="BA31" s="8">
        <v>1052.97</v>
      </c>
      <c r="BB31" s="8">
        <v>9.48</v>
      </c>
      <c r="BC31" s="8">
        <v>1045.07</v>
      </c>
      <c r="BD31" s="8">
        <v>8.83</v>
      </c>
      <c r="BE31" s="19">
        <f t="shared" si="23"/>
        <v>1053.8999999999999</v>
      </c>
      <c r="BF31" s="19"/>
      <c r="BG31" s="19">
        <f t="shared" si="13"/>
        <v>1053.8999999999999</v>
      </c>
      <c r="BH31" s="1">
        <v>4.4400000000000004</v>
      </c>
      <c r="BI31" s="31">
        <f t="shared" si="14"/>
        <v>237.36486486486481</v>
      </c>
      <c r="BJ31" s="8">
        <f t="shared" si="15"/>
        <v>4.7472972972972967</v>
      </c>
      <c r="BL31" s="2">
        <v>44677</v>
      </c>
      <c r="BM31" s="8">
        <v>510.31</v>
      </c>
      <c r="BN31" s="8">
        <v>18.75</v>
      </c>
      <c r="BO31" s="1">
        <v>506.48</v>
      </c>
      <c r="BP31" s="8">
        <v>17.47</v>
      </c>
      <c r="BQ31" s="19">
        <f t="shared" si="16"/>
        <v>523.95000000000005</v>
      </c>
      <c r="BR31" s="19"/>
      <c r="BS31" s="19">
        <f t="shared" si="17"/>
        <v>523.95000000000005</v>
      </c>
      <c r="BT31" s="1">
        <v>4.4400000000000004</v>
      </c>
      <c r="BU31" s="31">
        <f t="shared" si="18"/>
        <v>118.00675675675676</v>
      </c>
      <c r="BV31" s="8">
        <f t="shared" si="19"/>
        <v>2.3601351351351352</v>
      </c>
      <c r="CD31" s="2">
        <v>44587</v>
      </c>
      <c r="CE31" s="1">
        <v>1920.75</v>
      </c>
      <c r="CF31" s="1">
        <v>4.59</v>
      </c>
      <c r="CG31" s="24">
        <f t="shared" si="20"/>
        <v>418.46405228758169</v>
      </c>
      <c r="CI31" s="2">
        <v>44587</v>
      </c>
      <c r="CJ31" s="8">
        <v>62.71</v>
      </c>
      <c r="CK31" s="1">
        <v>4.59</v>
      </c>
      <c r="CL31" s="24">
        <f t="shared" si="21"/>
        <v>13.662309368191721</v>
      </c>
    </row>
    <row r="32" spans="1:90" x14ac:dyDescent="0.25">
      <c r="A32" s="2">
        <v>44588</v>
      </c>
      <c r="B32" s="8">
        <v>1199.81</v>
      </c>
      <c r="C32" s="30">
        <v>81.819999999999993</v>
      </c>
      <c r="D32" s="1">
        <v>1190.81</v>
      </c>
      <c r="E32" s="1">
        <v>76.25</v>
      </c>
      <c r="F32" s="19">
        <f t="shared" si="0"/>
        <v>1267.06</v>
      </c>
      <c r="G32" s="19">
        <f t="shared" si="1"/>
        <v>1267.06</v>
      </c>
      <c r="H32" s="1">
        <v>4.59</v>
      </c>
      <c r="I32" s="31">
        <f t="shared" si="3"/>
        <v>276.04793028322439</v>
      </c>
      <c r="J32" s="24">
        <f t="shared" si="22"/>
        <v>5.5209586056644877</v>
      </c>
      <c r="K32" s="24"/>
      <c r="L32" s="24"/>
      <c r="M32" s="24"/>
      <c r="N32" s="66"/>
      <c r="P32" s="2">
        <v>44588</v>
      </c>
      <c r="Q32" s="8">
        <v>1739.71</v>
      </c>
      <c r="R32" s="30">
        <v>5.7</v>
      </c>
      <c r="S32" s="1">
        <v>1726.66</v>
      </c>
      <c r="T32" s="1">
        <v>5.31</v>
      </c>
      <c r="U32" s="19">
        <f t="shared" si="2"/>
        <v>1731.97</v>
      </c>
      <c r="V32" s="19"/>
      <c r="W32" s="19">
        <f t="shared" si="4"/>
        <v>1731.97</v>
      </c>
      <c r="X32" s="1">
        <v>4.59</v>
      </c>
      <c r="Y32" s="74">
        <f t="shared" si="5"/>
        <v>377.33551198257084</v>
      </c>
      <c r="Z32" s="30">
        <f t="shared" si="6"/>
        <v>7.546710239651417</v>
      </c>
      <c r="AC32" s="2">
        <v>44647</v>
      </c>
      <c r="AD32" s="8">
        <v>3210.08</v>
      </c>
      <c r="AE32" s="30"/>
      <c r="AF32" s="8">
        <v>3186</v>
      </c>
      <c r="AG32" s="1"/>
      <c r="AH32" s="19">
        <f t="shared" si="24"/>
        <v>3186</v>
      </c>
      <c r="AI32" s="19"/>
      <c r="AJ32" s="1">
        <v>4.37</v>
      </c>
      <c r="AK32" s="31">
        <f t="shared" si="7"/>
        <v>729.06178489702518</v>
      </c>
      <c r="AL32" s="8">
        <f t="shared" si="8"/>
        <v>14.581235697940503</v>
      </c>
      <c r="AN32" s="2">
        <v>44647</v>
      </c>
      <c r="AO32" s="8">
        <v>2789.25</v>
      </c>
      <c r="AP32" s="30"/>
      <c r="AQ32" s="1">
        <v>2768.33</v>
      </c>
      <c r="AR32" s="1"/>
      <c r="AS32" s="19">
        <f t="shared" si="9"/>
        <v>2768.33</v>
      </c>
      <c r="AT32" s="19"/>
      <c r="AU32" s="19">
        <f t="shared" si="10"/>
        <v>2768.33</v>
      </c>
      <c r="AV32" s="1">
        <v>4.37</v>
      </c>
      <c r="AW32" s="31">
        <f t="shared" si="11"/>
        <v>633.48512585812352</v>
      </c>
      <c r="AX32" s="8">
        <f t="shared" si="12"/>
        <v>12.66970251716247</v>
      </c>
      <c r="AZ32" s="2">
        <v>44678</v>
      </c>
      <c r="BA32" s="8">
        <v>1427.37</v>
      </c>
      <c r="BB32" s="30">
        <v>1.86</v>
      </c>
      <c r="BC32" s="8">
        <v>1416.66</v>
      </c>
      <c r="BD32" s="1">
        <v>1.73</v>
      </c>
      <c r="BE32" s="19">
        <f t="shared" si="23"/>
        <v>1418.39</v>
      </c>
      <c r="BF32" s="19"/>
      <c r="BG32" s="19">
        <f t="shared" si="13"/>
        <v>1418.39</v>
      </c>
      <c r="BH32" s="1">
        <v>4.45</v>
      </c>
      <c r="BI32" s="31">
        <f t="shared" si="14"/>
        <v>318.73932584269664</v>
      </c>
      <c r="BJ32" s="8">
        <f t="shared" si="15"/>
        <v>6.3747865168539333</v>
      </c>
      <c r="BL32" s="2">
        <v>44678</v>
      </c>
      <c r="BM32" s="8">
        <v>870.12</v>
      </c>
      <c r="BN32" s="30"/>
      <c r="BO32" s="1">
        <v>863.59</v>
      </c>
      <c r="BP32" s="1"/>
      <c r="BQ32" s="19">
        <f t="shared" si="16"/>
        <v>863.59</v>
      </c>
      <c r="BR32" s="19"/>
      <c r="BS32" s="19">
        <f t="shared" si="17"/>
        <v>863.59</v>
      </c>
      <c r="BT32" s="1">
        <v>4.45</v>
      </c>
      <c r="BU32" s="31">
        <f t="shared" si="18"/>
        <v>194.06516853932584</v>
      </c>
      <c r="BV32" s="8">
        <f t="shared" si="19"/>
        <v>3.881303370786517</v>
      </c>
      <c r="CD32" s="2">
        <v>44588</v>
      </c>
      <c r="CE32" s="1">
        <v>1739.71</v>
      </c>
      <c r="CF32" s="1">
        <v>4.59</v>
      </c>
      <c r="CG32" s="24">
        <f t="shared" si="20"/>
        <v>379.02178649237476</v>
      </c>
      <c r="CI32" s="2">
        <v>44588</v>
      </c>
      <c r="CJ32" s="30">
        <v>5.7</v>
      </c>
      <c r="CK32" s="1">
        <v>4.59</v>
      </c>
      <c r="CL32" s="24">
        <f t="shared" si="21"/>
        <v>1.2418300653594772</v>
      </c>
    </row>
    <row r="33" spans="1:91" x14ac:dyDescent="0.25">
      <c r="A33" s="2">
        <v>44589</v>
      </c>
      <c r="B33" s="1">
        <v>1666.23</v>
      </c>
      <c r="C33" s="8"/>
      <c r="D33" s="8">
        <v>1653.73</v>
      </c>
      <c r="E33" s="1"/>
      <c r="F33" s="19">
        <f t="shared" si="0"/>
        <v>1653.73</v>
      </c>
      <c r="G33" s="19">
        <f t="shared" si="1"/>
        <v>1653.73</v>
      </c>
      <c r="H33" s="1">
        <v>4.59</v>
      </c>
      <c r="I33" s="31">
        <f t="shared" si="3"/>
        <v>360.28976034858391</v>
      </c>
      <c r="J33" s="24">
        <f t="shared" si="22"/>
        <v>7.2057952069716782</v>
      </c>
      <c r="K33" s="24"/>
      <c r="L33" s="24"/>
      <c r="M33" s="24"/>
      <c r="N33" s="66"/>
      <c r="P33" s="2">
        <v>44589</v>
      </c>
      <c r="Q33" s="1">
        <v>1773.84</v>
      </c>
      <c r="R33" s="8"/>
      <c r="S33" s="8">
        <v>1760.54</v>
      </c>
      <c r="T33" s="1"/>
      <c r="U33" s="19">
        <f t="shared" si="2"/>
        <v>1760.54</v>
      </c>
      <c r="V33" s="19"/>
      <c r="W33" s="19">
        <f t="shared" si="4"/>
        <v>1760.54</v>
      </c>
      <c r="X33" s="1">
        <v>4.59</v>
      </c>
      <c r="Y33" s="74">
        <f t="shared" si="5"/>
        <v>383.55991285403053</v>
      </c>
      <c r="Z33" s="30">
        <f t="shared" si="6"/>
        <v>7.6711982570806105</v>
      </c>
      <c r="AC33" s="2">
        <v>44648</v>
      </c>
      <c r="AD33" s="8">
        <v>1282.46</v>
      </c>
      <c r="AE33" s="8"/>
      <c r="AF33" s="8">
        <v>1272.8399999999999</v>
      </c>
      <c r="AG33" s="1"/>
      <c r="AH33" s="19">
        <f t="shared" si="24"/>
        <v>1272.8399999999999</v>
      </c>
      <c r="AI33" s="19"/>
      <c r="AJ33" s="1">
        <v>4.37</v>
      </c>
      <c r="AK33" s="31">
        <f t="shared" si="7"/>
        <v>291.26773455377571</v>
      </c>
      <c r="AL33" s="8">
        <f t="shared" si="8"/>
        <v>5.8253546910755141</v>
      </c>
      <c r="AN33" s="2">
        <v>44648</v>
      </c>
      <c r="AO33" s="1">
        <v>1802.78</v>
      </c>
      <c r="AP33" s="8"/>
      <c r="AQ33" s="8">
        <v>1789.26</v>
      </c>
      <c r="AR33" s="1"/>
      <c r="AS33" s="19">
        <f t="shared" si="9"/>
        <v>1789.26</v>
      </c>
      <c r="AT33" s="19"/>
      <c r="AU33" s="19">
        <f t="shared" si="10"/>
        <v>1789.26</v>
      </c>
      <c r="AV33" s="1">
        <v>4.37</v>
      </c>
      <c r="AW33" s="31">
        <f t="shared" si="11"/>
        <v>409.44164759725402</v>
      </c>
      <c r="AX33" s="8">
        <f t="shared" si="12"/>
        <v>8.1888329519450807</v>
      </c>
      <c r="AZ33" s="2">
        <v>44679</v>
      </c>
      <c r="BA33" s="8">
        <v>1249.8499999999999</v>
      </c>
      <c r="BB33" s="8"/>
      <c r="BC33" s="8">
        <v>1240.48</v>
      </c>
      <c r="BD33" s="1"/>
      <c r="BE33" s="19">
        <f t="shared" si="23"/>
        <v>1240.48</v>
      </c>
      <c r="BF33" s="19"/>
      <c r="BG33" s="19">
        <f t="shared" si="13"/>
        <v>1240.48</v>
      </c>
      <c r="BH33" s="1">
        <v>4.47</v>
      </c>
      <c r="BI33" s="31">
        <f t="shared" si="14"/>
        <v>277.51230425055928</v>
      </c>
      <c r="BJ33" s="8">
        <f t="shared" si="15"/>
        <v>5.5502460850111861</v>
      </c>
      <c r="BL33" s="2">
        <v>44679</v>
      </c>
      <c r="BM33" s="1">
        <v>1130.29</v>
      </c>
      <c r="BN33" s="8"/>
      <c r="BO33" s="8">
        <v>1121.81</v>
      </c>
      <c r="BP33" s="1"/>
      <c r="BQ33" s="19">
        <f t="shared" si="16"/>
        <v>1121.81</v>
      </c>
      <c r="BR33" s="19"/>
      <c r="BS33" s="19">
        <f t="shared" si="17"/>
        <v>1121.81</v>
      </c>
      <c r="BT33" s="1">
        <v>4.47</v>
      </c>
      <c r="BU33" s="31">
        <f t="shared" si="18"/>
        <v>250.96420581655482</v>
      </c>
      <c r="BV33" s="8">
        <f t="shared" si="19"/>
        <v>5.0192841163310966</v>
      </c>
      <c r="CD33" s="2">
        <v>44589</v>
      </c>
      <c r="CE33" s="1">
        <v>1773.84</v>
      </c>
      <c r="CF33" s="1">
        <v>4.59</v>
      </c>
      <c r="CG33" s="24">
        <f t="shared" si="20"/>
        <v>386.4575163398693</v>
      </c>
      <c r="CI33" s="2">
        <v>44589</v>
      </c>
      <c r="CJ33" s="8"/>
      <c r="CK33" s="1">
        <v>4.59</v>
      </c>
      <c r="CL33" s="24">
        <f t="shared" si="21"/>
        <v>0</v>
      </c>
    </row>
    <row r="34" spans="1:91" x14ac:dyDescent="0.25">
      <c r="A34" s="2">
        <v>44590</v>
      </c>
      <c r="B34" s="1">
        <v>2079.13</v>
      </c>
      <c r="C34" s="30"/>
      <c r="D34" s="1">
        <v>2063.54</v>
      </c>
      <c r="E34" s="1"/>
      <c r="F34" s="19">
        <f t="shared" si="0"/>
        <v>2063.54</v>
      </c>
      <c r="G34" s="19">
        <f t="shared" si="1"/>
        <v>2063.54</v>
      </c>
      <c r="H34" s="1">
        <v>4.55</v>
      </c>
      <c r="I34" s="31">
        <f t="shared" si="3"/>
        <v>453.52527472527476</v>
      </c>
      <c r="J34" s="24">
        <f t="shared" si="22"/>
        <v>9.070505494505495</v>
      </c>
      <c r="K34" s="24"/>
      <c r="L34" s="24"/>
      <c r="M34" s="24"/>
      <c r="N34" s="66"/>
      <c r="P34" s="2">
        <v>44590</v>
      </c>
      <c r="Q34" s="1">
        <v>1759.15</v>
      </c>
      <c r="R34" s="30"/>
      <c r="S34" s="1">
        <v>1745.96</v>
      </c>
      <c r="T34" s="1"/>
      <c r="U34" s="19">
        <f t="shared" si="2"/>
        <v>1745.96</v>
      </c>
      <c r="V34" s="19"/>
      <c r="W34" s="19">
        <f t="shared" si="4"/>
        <v>1745.96</v>
      </c>
      <c r="X34" s="1">
        <v>4.55</v>
      </c>
      <c r="Y34" s="74">
        <f t="shared" si="5"/>
        <v>383.72747252747257</v>
      </c>
      <c r="Z34" s="30">
        <f t="shared" si="6"/>
        <v>7.6745494505494518</v>
      </c>
      <c r="AC34" s="2">
        <v>44649</v>
      </c>
      <c r="AD34" s="8">
        <v>1177.1300000000001</v>
      </c>
      <c r="AE34" s="30">
        <v>69.87</v>
      </c>
      <c r="AF34" s="8">
        <v>1168.3</v>
      </c>
      <c r="AG34" s="1">
        <v>65.11</v>
      </c>
      <c r="AH34" s="19">
        <f t="shared" si="24"/>
        <v>1233.4099999999999</v>
      </c>
      <c r="AI34" s="19"/>
      <c r="AJ34" s="1">
        <v>4.37</v>
      </c>
      <c r="AK34" s="31">
        <f t="shared" si="7"/>
        <v>282.24485125858121</v>
      </c>
      <c r="AL34" s="8">
        <f t="shared" si="8"/>
        <v>5.6448970251716242</v>
      </c>
      <c r="AN34" s="2">
        <v>44649</v>
      </c>
      <c r="AO34" s="1">
        <v>890.44</v>
      </c>
      <c r="AP34" s="30"/>
      <c r="AQ34" s="1">
        <v>883.76</v>
      </c>
      <c r="AR34" s="1"/>
      <c r="AS34" s="19">
        <f t="shared" si="9"/>
        <v>883.76</v>
      </c>
      <c r="AT34" s="19"/>
      <c r="AU34" s="19">
        <f t="shared" si="10"/>
        <v>883.76</v>
      </c>
      <c r="AV34" s="1">
        <v>4.37</v>
      </c>
      <c r="AW34" s="31">
        <f t="shared" si="11"/>
        <v>202.23340961098398</v>
      </c>
      <c r="AX34" s="8">
        <f t="shared" si="12"/>
        <v>4.0446681922196799</v>
      </c>
      <c r="AZ34" s="2">
        <v>44680</v>
      </c>
      <c r="BA34" s="8">
        <v>2297.0300000000002</v>
      </c>
      <c r="BB34" s="30"/>
      <c r="BC34" s="1">
        <v>2279.8000000000002</v>
      </c>
      <c r="BD34" s="1"/>
      <c r="BE34" s="19">
        <f t="shared" si="23"/>
        <v>2279.8000000000002</v>
      </c>
      <c r="BF34" s="19"/>
      <c r="BG34" s="19">
        <f t="shared" si="13"/>
        <v>2279.8000000000002</v>
      </c>
      <c r="BH34" s="1">
        <v>4.49</v>
      </c>
      <c r="BI34" s="31">
        <f t="shared" si="14"/>
        <v>507.75055679287306</v>
      </c>
      <c r="BJ34" s="8">
        <f t="shared" si="15"/>
        <v>10.155011135857462</v>
      </c>
      <c r="BL34" s="2">
        <v>44680</v>
      </c>
      <c r="BM34" s="1">
        <v>1535.19</v>
      </c>
      <c r="BN34" s="30"/>
      <c r="BO34" s="1">
        <v>1523.68</v>
      </c>
      <c r="BP34" s="1"/>
      <c r="BQ34" s="19">
        <f t="shared" si="16"/>
        <v>1523.68</v>
      </c>
      <c r="BR34" s="19"/>
      <c r="BS34" s="19">
        <f t="shared" si="17"/>
        <v>1523.68</v>
      </c>
      <c r="BT34" s="1">
        <v>4.49</v>
      </c>
      <c r="BU34" s="31">
        <f t="shared" si="18"/>
        <v>339.34966592427617</v>
      </c>
      <c r="BV34" s="8">
        <f t="shared" si="19"/>
        <v>6.7869933184855231</v>
      </c>
      <c r="CD34" s="2">
        <v>44590</v>
      </c>
      <c r="CE34" s="1">
        <v>1759.15</v>
      </c>
      <c r="CF34" s="1">
        <v>4.55</v>
      </c>
      <c r="CG34" s="24">
        <f t="shared" si="20"/>
        <v>386.62637362637366</v>
      </c>
      <c r="CI34" s="2">
        <v>44590</v>
      </c>
      <c r="CJ34" s="30"/>
      <c r="CK34" s="1">
        <v>4.55</v>
      </c>
      <c r="CL34" s="24">
        <f t="shared" si="21"/>
        <v>0</v>
      </c>
    </row>
    <row r="35" spans="1:91" x14ac:dyDescent="0.25">
      <c r="A35" s="2">
        <v>44591</v>
      </c>
      <c r="B35" s="1">
        <v>1774.32</v>
      </c>
      <c r="C35" s="2"/>
      <c r="D35" s="1">
        <v>1761.01</v>
      </c>
      <c r="E35" s="1"/>
      <c r="F35" s="19">
        <f t="shared" si="0"/>
        <v>1761.01</v>
      </c>
      <c r="G35" s="19">
        <f t="shared" si="1"/>
        <v>1761.01</v>
      </c>
      <c r="H35" s="1">
        <v>4.55</v>
      </c>
      <c r="I35" s="31">
        <f t="shared" si="3"/>
        <v>387.03516483516484</v>
      </c>
      <c r="J35" s="24">
        <f t="shared" si="22"/>
        <v>7.7407032967032965</v>
      </c>
      <c r="K35" s="75"/>
      <c r="L35" s="1"/>
      <c r="M35" s="24">
        <f>L35/H35</f>
        <v>0</v>
      </c>
      <c r="N35" s="66"/>
      <c r="P35" s="2">
        <v>44591</v>
      </c>
      <c r="Q35" s="1">
        <v>1474.48</v>
      </c>
      <c r="R35" s="2"/>
      <c r="S35" s="1">
        <v>1463.42</v>
      </c>
      <c r="T35" s="1"/>
      <c r="U35" s="19">
        <f t="shared" si="2"/>
        <v>1463.42</v>
      </c>
      <c r="V35" s="19"/>
      <c r="W35" s="19">
        <f t="shared" si="4"/>
        <v>1463.42</v>
      </c>
      <c r="X35" s="1">
        <v>4.55</v>
      </c>
      <c r="Y35" s="74">
        <f t="shared" si="5"/>
        <v>321.63076923076926</v>
      </c>
      <c r="Z35" s="30">
        <f t="shared" si="6"/>
        <v>6.4326153846153851</v>
      </c>
      <c r="AC35" s="2">
        <v>44650</v>
      </c>
      <c r="AD35" s="1">
        <v>654.86</v>
      </c>
      <c r="AE35" s="2"/>
      <c r="AF35" s="8">
        <v>649.49</v>
      </c>
      <c r="AG35" s="1"/>
      <c r="AH35" s="19">
        <f t="shared" si="24"/>
        <v>649.49</v>
      </c>
      <c r="AI35" s="19"/>
      <c r="AJ35" s="1">
        <v>4.38</v>
      </c>
      <c r="AK35" s="31">
        <f t="shared" si="7"/>
        <v>148.28538812785388</v>
      </c>
      <c r="AL35" s="8">
        <f t="shared" si="8"/>
        <v>2.9657077625570776</v>
      </c>
      <c r="AN35" s="2">
        <v>44650</v>
      </c>
      <c r="AO35" s="8">
        <v>1943.27</v>
      </c>
      <c r="AP35" s="8">
        <v>7.73</v>
      </c>
      <c r="AQ35" s="1">
        <v>1928.7</v>
      </c>
      <c r="AR35" s="1">
        <v>7.2</v>
      </c>
      <c r="AS35" s="19">
        <f t="shared" si="9"/>
        <v>1935.9</v>
      </c>
      <c r="AT35" s="19"/>
      <c r="AU35" s="19">
        <f t="shared" si="10"/>
        <v>1935.9</v>
      </c>
      <c r="AV35" s="1">
        <v>4.38</v>
      </c>
      <c r="AW35" s="31">
        <f t="shared" si="11"/>
        <v>441.98630136986304</v>
      </c>
      <c r="AX35" s="8">
        <f t="shared" si="12"/>
        <v>8.8397260273972602</v>
      </c>
      <c r="AZ35" s="2">
        <v>44681</v>
      </c>
      <c r="BA35" s="1">
        <v>3637.61</v>
      </c>
      <c r="BB35" s="2"/>
      <c r="BC35" s="1">
        <v>3610.33</v>
      </c>
      <c r="BD35" s="1"/>
      <c r="BE35" s="19">
        <f t="shared" si="23"/>
        <v>3610.33</v>
      </c>
      <c r="BF35" s="19"/>
      <c r="BG35" s="19">
        <f t="shared" si="13"/>
        <v>3610.33</v>
      </c>
      <c r="BH35" s="1">
        <v>4.5</v>
      </c>
      <c r="BI35" s="31">
        <f t="shared" si="14"/>
        <v>802.29555555555555</v>
      </c>
      <c r="BJ35" s="8">
        <f t="shared" si="15"/>
        <v>16.04591111111111</v>
      </c>
      <c r="BL35" s="2">
        <v>44681</v>
      </c>
      <c r="BM35" s="8">
        <v>2266.67</v>
      </c>
      <c r="BN35" s="8"/>
      <c r="BO35" s="1">
        <v>2249.67</v>
      </c>
      <c r="BP35" s="1"/>
      <c r="BQ35" s="19">
        <f t="shared" si="16"/>
        <v>2249.67</v>
      </c>
      <c r="BR35" s="19"/>
      <c r="BS35" s="19">
        <f t="shared" si="17"/>
        <v>2249.67</v>
      </c>
      <c r="BT35" s="1">
        <v>4.5</v>
      </c>
      <c r="BU35" s="31">
        <f t="shared" si="18"/>
        <v>499.92666666666668</v>
      </c>
      <c r="BV35" s="8">
        <f t="shared" si="19"/>
        <v>9.9985333333333344</v>
      </c>
      <c r="CD35" s="2">
        <v>44591</v>
      </c>
      <c r="CE35" s="1">
        <v>1474.48</v>
      </c>
      <c r="CF35" s="1">
        <v>4.55</v>
      </c>
      <c r="CG35" s="24">
        <f t="shared" si="20"/>
        <v>324.06153846153848</v>
      </c>
      <c r="CI35" s="2">
        <v>44591</v>
      </c>
      <c r="CJ35" s="2"/>
      <c r="CK35" s="1">
        <v>4.55</v>
      </c>
      <c r="CL35" s="24">
        <f t="shared" si="21"/>
        <v>0</v>
      </c>
    </row>
    <row r="36" spans="1:91" x14ac:dyDescent="0.25">
      <c r="A36" s="2">
        <v>44592</v>
      </c>
      <c r="B36" s="19">
        <v>1209.26</v>
      </c>
      <c r="C36" s="31"/>
      <c r="D36" s="19">
        <v>1200.19</v>
      </c>
      <c r="E36" s="19"/>
      <c r="F36" s="19">
        <f t="shared" si="0"/>
        <v>1200.19</v>
      </c>
      <c r="G36" s="19">
        <f t="shared" si="1"/>
        <v>1200.19</v>
      </c>
      <c r="H36" s="1">
        <v>4.55</v>
      </c>
      <c r="I36" s="31">
        <f t="shared" si="3"/>
        <v>263.77802197802202</v>
      </c>
      <c r="J36" s="24">
        <f t="shared" si="22"/>
        <v>5.275560439560441</v>
      </c>
      <c r="K36" s="25"/>
      <c r="L36" s="43"/>
      <c r="M36" s="25">
        <f>SUM(M6:M35)</f>
        <v>0</v>
      </c>
      <c r="N36" s="25"/>
      <c r="P36" s="2">
        <v>44592</v>
      </c>
      <c r="Q36" s="19">
        <v>1282.23</v>
      </c>
      <c r="R36" s="10">
        <v>12.63</v>
      </c>
      <c r="S36" s="1">
        <v>1272.6099999999999</v>
      </c>
      <c r="T36" s="10">
        <v>11.77</v>
      </c>
      <c r="U36" s="10">
        <f t="shared" si="2"/>
        <v>1284.3799999999999</v>
      </c>
      <c r="V36" s="10"/>
      <c r="W36" s="19">
        <f t="shared" si="4"/>
        <v>1284.3799999999999</v>
      </c>
      <c r="X36" s="1">
        <v>4.55</v>
      </c>
      <c r="Y36" s="74">
        <f t="shared" si="5"/>
        <v>282.28131868131868</v>
      </c>
      <c r="Z36" s="30">
        <f t="shared" si="6"/>
        <v>5.6456263736263734</v>
      </c>
      <c r="AC36" s="2">
        <v>44651</v>
      </c>
      <c r="AD36" s="1">
        <v>2649.13</v>
      </c>
      <c r="AE36" s="1">
        <v>48.76</v>
      </c>
      <c r="AF36" s="1">
        <v>2629.26</v>
      </c>
      <c r="AG36" s="1">
        <v>45.44</v>
      </c>
      <c r="AH36" s="19">
        <f t="shared" si="24"/>
        <v>2674.7000000000003</v>
      </c>
      <c r="AI36" s="1"/>
      <c r="AJ36" s="1">
        <v>4.38</v>
      </c>
      <c r="AK36" s="31">
        <f t="shared" si="7"/>
        <v>610.66210045662103</v>
      </c>
      <c r="AL36" s="8">
        <f t="shared" si="8"/>
        <v>12.21324200913242</v>
      </c>
      <c r="AN36" s="14">
        <v>44651</v>
      </c>
      <c r="AO36" s="19">
        <v>0</v>
      </c>
      <c r="AP36" s="10">
        <v>0</v>
      </c>
      <c r="AQ36" s="19"/>
      <c r="AR36" s="10"/>
      <c r="AS36" s="10"/>
      <c r="AT36" s="10"/>
      <c r="AU36" s="19"/>
      <c r="AV36" s="69"/>
      <c r="AW36" s="13"/>
      <c r="AX36" s="19"/>
      <c r="AZ36" s="2"/>
      <c r="BA36" s="1"/>
      <c r="BB36" s="1"/>
      <c r="BC36" s="1"/>
      <c r="BD36" s="1"/>
      <c r="BE36" s="1">
        <f t="shared" si="23"/>
        <v>0</v>
      </c>
      <c r="BF36" s="1"/>
      <c r="BG36" s="1">
        <f t="shared" si="13"/>
        <v>0</v>
      </c>
      <c r="BH36" s="39">
        <v>4.38</v>
      </c>
      <c r="BI36" s="40">
        <f>SUM(BI6:BI35)</f>
        <v>10954.566504416327</v>
      </c>
      <c r="BJ36" s="25">
        <f>SUM(BJ6:BJ35)</f>
        <v>219.09133008832657</v>
      </c>
      <c r="BT36" s="38">
        <v>4.38</v>
      </c>
      <c r="BU36" s="33">
        <f>SUM(BU6:BU35)</f>
        <v>10404.835505976624</v>
      </c>
      <c r="CD36" s="2">
        <v>44591</v>
      </c>
      <c r="CE36" s="1">
        <v>1474.48</v>
      </c>
      <c r="CF36" s="1"/>
      <c r="CG36" s="24">
        <v>1463.42</v>
      </c>
      <c r="CI36" s="1">
        <v>1463.42</v>
      </c>
      <c r="CJ36">
        <v>29.268400000000003</v>
      </c>
      <c r="CK36" s="1">
        <v>1434.1516000000001</v>
      </c>
      <c r="CL36" s="24">
        <v>4.55</v>
      </c>
      <c r="CM36">
        <v>315.1981538461539</v>
      </c>
    </row>
    <row r="37" spans="1:91" x14ac:dyDescent="0.25">
      <c r="B37" s="25">
        <f>SUM(B6:B36)</f>
        <v>46558.400000000001</v>
      </c>
      <c r="I37" s="70">
        <f>SUM(I6:I36)</f>
        <v>10117.143414583012</v>
      </c>
      <c r="J37" s="37">
        <f>SUM(J6:J36)</f>
        <v>202.34286829166024</v>
      </c>
      <c r="Q37" s="67"/>
      <c r="R37" s="67"/>
      <c r="S37" s="67"/>
      <c r="T37" s="67"/>
      <c r="U37" s="67"/>
      <c r="V37" s="67"/>
      <c r="W37" s="67"/>
      <c r="X37" s="67"/>
      <c r="Y37" s="70">
        <f>SUM(Y6:Y36)</f>
        <v>9529.9102512326499</v>
      </c>
      <c r="Z37" s="30">
        <f>SUM(Z5:Z36)</f>
        <v>190.598205024653</v>
      </c>
      <c r="AD37" s="25">
        <f>SUM(AD6:AD36)</f>
        <v>51904.009999999995</v>
      </c>
      <c r="AE37">
        <f>SUM(AE6:AE36)</f>
        <v>975.20999999999992</v>
      </c>
      <c r="AF37" s="25">
        <f>SUM(AF6:AF36)</f>
        <v>51513.51999999999</v>
      </c>
      <c r="AG37">
        <f>SUM(AG6:AG36)</f>
        <v>908.79</v>
      </c>
      <c r="AK37" s="70">
        <f>SUM(AK6:AK36)</f>
        <v>12120.993911401398</v>
      </c>
      <c r="AL37" s="37">
        <f>SUM(AL6:AL36)</f>
        <v>242.41987822802798</v>
      </c>
      <c r="AO37" s="72">
        <f>AO36-AQ36</f>
        <v>0</v>
      </c>
      <c r="AW37" s="70">
        <f>SUM(AW6:AW36)</f>
        <v>10174.471605490979</v>
      </c>
      <c r="AX37" s="37">
        <f>SUM(AX6:AX36)</f>
        <v>203.48943210981955</v>
      </c>
      <c r="CG37" s="25">
        <f>SUM(CG6:CG36)</f>
        <v>10684.988081228474</v>
      </c>
      <c r="CL37" s="25">
        <f>SUM(CL6:CL36)</f>
        <v>106.64269958911132</v>
      </c>
    </row>
    <row r="39" spans="1:91" x14ac:dyDescent="0.25">
      <c r="E39" t="s">
        <v>26</v>
      </c>
      <c r="I39" t="s">
        <v>34</v>
      </c>
      <c r="P39" t="s">
        <v>32</v>
      </c>
      <c r="S39" t="s">
        <v>27</v>
      </c>
      <c r="X39" t="s">
        <v>34</v>
      </c>
      <c r="AC39" t="s">
        <v>32</v>
      </c>
      <c r="AF39" t="s">
        <v>27</v>
      </c>
      <c r="AJ39" t="s">
        <v>34</v>
      </c>
      <c r="AR39" t="s">
        <v>26</v>
      </c>
      <c r="AW39" t="s">
        <v>34</v>
      </c>
      <c r="AZ39" t="s">
        <v>32</v>
      </c>
      <c r="BC39" t="s">
        <v>27</v>
      </c>
      <c r="BH39" t="s">
        <v>34</v>
      </c>
      <c r="BP39" t="s">
        <v>26</v>
      </c>
      <c r="BU39" t="s">
        <v>34</v>
      </c>
    </row>
    <row r="41" spans="1:91" ht="60" x14ac:dyDescent="0.25">
      <c r="A41" s="5" t="s">
        <v>0</v>
      </c>
      <c r="B41" s="5" t="s">
        <v>15</v>
      </c>
      <c r="C41" s="5" t="s">
        <v>16</v>
      </c>
      <c r="D41" s="7" t="s">
        <v>17</v>
      </c>
      <c r="E41" s="7" t="s">
        <v>18</v>
      </c>
      <c r="F41" s="5" t="s">
        <v>1</v>
      </c>
      <c r="G41" s="7" t="s">
        <v>2</v>
      </c>
      <c r="H41" s="5" t="s">
        <v>4</v>
      </c>
      <c r="I41" s="5" t="s">
        <v>3</v>
      </c>
      <c r="J41" s="5" t="s">
        <v>67</v>
      </c>
      <c r="P41" s="5" t="s">
        <v>0</v>
      </c>
      <c r="Q41" s="3" t="s">
        <v>23</v>
      </c>
      <c r="R41" s="5" t="s">
        <v>20</v>
      </c>
      <c r="S41" s="3" t="s">
        <v>24</v>
      </c>
      <c r="T41" s="5" t="s">
        <v>25</v>
      </c>
      <c r="U41" s="5" t="s">
        <v>1</v>
      </c>
      <c r="V41" s="3">
        <v>0.02</v>
      </c>
      <c r="W41" s="5" t="s">
        <v>2</v>
      </c>
      <c r="X41" s="5" t="s">
        <v>4</v>
      </c>
      <c r="Y41" s="5" t="s">
        <v>3</v>
      </c>
      <c r="Z41" s="5" t="s">
        <v>67</v>
      </c>
      <c r="AC41" s="83" t="s">
        <v>0</v>
      </c>
      <c r="AD41" s="78" t="s">
        <v>23</v>
      </c>
      <c r="AE41" s="83" t="s">
        <v>20</v>
      </c>
      <c r="AF41" s="78" t="s">
        <v>24</v>
      </c>
      <c r="AG41" s="83" t="s">
        <v>25</v>
      </c>
      <c r="AH41" s="83" t="s">
        <v>1</v>
      </c>
      <c r="AI41" s="81" t="s">
        <v>2</v>
      </c>
      <c r="AJ41" s="83" t="s">
        <v>4</v>
      </c>
      <c r="AK41" s="83" t="s">
        <v>3</v>
      </c>
      <c r="AL41" s="78" t="s">
        <v>67</v>
      </c>
      <c r="AN41" s="5" t="s">
        <v>0</v>
      </c>
      <c r="AO41" s="5" t="s">
        <v>15</v>
      </c>
      <c r="AP41" s="5" t="s">
        <v>16</v>
      </c>
      <c r="AQ41" s="7" t="s">
        <v>17</v>
      </c>
      <c r="AR41" s="7" t="s">
        <v>18</v>
      </c>
      <c r="AS41" s="5" t="s">
        <v>1</v>
      </c>
      <c r="AT41" s="6">
        <v>0.02</v>
      </c>
      <c r="AU41" s="7" t="s">
        <v>2</v>
      </c>
      <c r="AV41" s="5" t="s">
        <v>4</v>
      </c>
      <c r="AW41" s="5" t="s">
        <v>3</v>
      </c>
      <c r="AZ41" s="5" t="s">
        <v>0</v>
      </c>
      <c r="BA41" s="3" t="s">
        <v>23</v>
      </c>
      <c r="BB41" s="5" t="s">
        <v>20</v>
      </c>
      <c r="BC41" s="3" t="s">
        <v>24</v>
      </c>
      <c r="BD41" s="5" t="s">
        <v>25</v>
      </c>
      <c r="BE41" s="5" t="s">
        <v>1</v>
      </c>
      <c r="BF41" s="3"/>
      <c r="BG41" s="5" t="s">
        <v>2</v>
      </c>
      <c r="BH41" s="5" t="s">
        <v>4</v>
      </c>
      <c r="BI41" s="5" t="s">
        <v>3</v>
      </c>
      <c r="BJ41" s="96" t="s">
        <v>67</v>
      </c>
      <c r="BL41" s="5" t="s">
        <v>0</v>
      </c>
      <c r="BM41" s="5" t="s">
        <v>15</v>
      </c>
      <c r="BN41" s="5" t="s">
        <v>16</v>
      </c>
      <c r="BO41" s="7" t="s">
        <v>17</v>
      </c>
      <c r="BP41" s="7" t="s">
        <v>18</v>
      </c>
      <c r="BQ41" s="5" t="s">
        <v>1</v>
      </c>
      <c r="BR41" s="6"/>
      <c r="BS41" s="7" t="s">
        <v>2</v>
      </c>
      <c r="BT41" s="5" t="s">
        <v>4</v>
      </c>
      <c r="BU41" s="5" t="s">
        <v>3</v>
      </c>
      <c r="BV41" s="3" t="s">
        <v>67</v>
      </c>
      <c r="CJ41">
        <v>9221.57</v>
      </c>
    </row>
    <row r="42" spans="1:91" x14ac:dyDescent="0.25">
      <c r="A42" s="2">
        <v>44562</v>
      </c>
      <c r="B42" s="1">
        <v>275.87</v>
      </c>
      <c r="C42" s="1">
        <v>940.61</v>
      </c>
      <c r="D42" s="8">
        <v>273.8</v>
      </c>
      <c r="E42" s="8">
        <v>926.5</v>
      </c>
      <c r="F42" s="24">
        <f t="shared" ref="F42:F72" si="25">D42+E42</f>
        <v>1200.3</v>
      </c>
      <c r="G42" s="24">
        <f t="shared" ref="G42:G72" si="26">D42+E42</f>
        <v>1200.3</v>
      </c>
      <c r="H42" s="13">
        <v>4.5999999999999996</v>
      </c>
      <c r="I42" s="24">
        <f>G42/H42</f>
        <v>260.93478260869568</v>
      </c>
      <c r="J42" s="24">
        <f>I42*2%</f>
        <v>5.2186956521739134</v>
      </c>
      <c r="P42" s="2">
        <v>44562</v>
      </c>
      <c r="Q42" s="1">
        <v>2642.91</v>
      </c>
      <c r="R42" s="1">
        <v>76.319999999999993</v>
      </c>
      <c r="S42" s="8">
        <v>2623.09</v>
      </c>
      <c r="T42" s="8">
        <v>71.12</v>
      </c>
      <c r="U42" s="24">
        <f t="shared" ref="U42:U72" si="27">S42+T42</f>
        <v>2694.21</v>
      </c>
      <c r="V42" s="24"/>
      <c r="W42" s="24">
        <f t="shared" ref="W42:W72" si="28">S42+T42</f>
        <v>2694.21</v>
      </c>
      <c r="X42" s="13">
        <v>4.5999999999999996</v>
      </c>
      <c r="Y42" s="24">
        <f>W42/X42</f>
        <v>585.69782608695652</v>
      </c>
      <c r="Z42" s="24">
        <f>Y42*2%</f>
        <v>11.713956521739131</v>
      </c>
      <c r="AC42" s="2">
        <v>44621</v>
      </c>
      <c r="AD42" s="1">
        <v>2555.06</v>
      </c>
      <c r="AE42" s="1">
        <v>5.0599999999999996</v>
      </c>
      <c r="AF42" s="8">
        <v>2535.9</v>
      </c>
      <c r="AG42" s="8">
        <v>4.9840999999999998</v>
      </c>
      <c r="AH42" s="24">
        <f>AF42+AG42</f>
        <v>2540.8841000000002</v>
      </c>
      <c r="AI42" s="24">
        <f>AF42+AG42</f>
        <v>2540.8841000000002</v>
      </c>
      <c r="AJ42" s="13">
        <v>4.4000000000000004</v>
      </c>
      <c r="AK42" s="24">
        <f>AI42/AJ42</f>
        <v>577.47365909090911</v>
      </c>
      <c r="AL42" s="24">
        <f>AK42*2%</f>
        <v>11.549473181818183</v>
      </c>
      <c r="AN42" s="2">
        <v>44621</v>
      </c>
      <c r="AO42" s="1">
        <v>344.89</v>
      </c>
      <c r="AP42" s="1">
        <v>918.59</v>
      </c>
      <c r="AQ42" s="8">
        <v>342.3</v>
      </c>
      <c r="AR42" s="8">
        <v>904.81</v>
      </c>
      <c r="AS42" s="24">
        <f>AQ42+AR42</f>
        <v>1247.1099999999999</v>
      </c>
      <c r="AT42" s="24">
        <f>AS42*2%</f>
        <v>24.9422</v>
      </c>
      <c r="AU42" s="1">
        <f>AS42-2%</f>
        <v>1247.0899999999999</v>
      </c>
      <c r="AV42" s="13">
        <v>4.4000000000000004</v>
      </c>
      <c r="AW42" s="24">
        <f>AU42/AV42</f>
        <v>283.4295454545454</v>
      </c>
      <c r="AZ42" s="2">
        <v>44652</v>
      </c>
      <c r="BA42" s="8">
        <v>3948.42</v>
      </c>
      <c r="BB42" s="1">
        <v>83.85</v>
      </c>
      <c r="BC42" s="8">
        <v>3918.81</v>
      </c>
      <c r="BD42" s="8">
        <v>78.14</v>
      </c>
      <c r="BE42" s="24">
        <f>BC42+BD42</f>
        <v>3996.95</v>
      </c>
      <c r="BF42" s="24"/>
      <c r="BG42" s="24">
        <f>BE42</f>
        <v>3996.95</v>
      </c>
      <c r="BH42" s="13">
        <v>4.42</v>
      </c>
      <c r="BI42" s="97">
        <f>BG42/BH42</f>
        <v>904.2873303167421</v>
      </c>
      <c r="BJ42" s="24">
        <f>BI42*2%</f>
        <v>18.085746606334844</v>
      </c>
      <c r="BL42" s="2">
        <v>44652</v>
      </c>
      <c r="BM42" s="8">
        <v>1341</v>
      </c>
      <c r="BN42" s="1">
        <v>258.88</v>
      </c>
      <c r="BO42" s="8">
        <v>1330.94</v>
      </c>
      <c r="BP42" s="8">
        <v>255</v>
      </c>
      <c r="BQ42" s="24">
        <f>BO42+BP42</f>
        <v>1585.94</v>
      </c>
      <c r="BR42" s="24"/>
      <c r="BS42" s="24">
        <f>BQ42</f>
        <v>1585.94</v>
      </c>
      <c r="BT42" s="13">
        <v>4.42</v>
      </c>
      <c r="BU42" s="24">
        <f>BS42/BT42</f>
        <v>358.80995475113122</v>
      </c>
      <c r="BV42" s="24">
        <f>BU42*2%</f>
        <v>7.1761990950226249</v>
      </c>
      <c r="CJ42">
        <v>102.09</v>
      </c>
    </row>
    <row r="43" spans="1:91" x14ac:dyDescent="0.25">
      <c r="A43" s="2">
        <v>44563</v>
      </c>
      <c r="B43" s="1">
        <v>240.73</v>
      </c>
      <c r="C43" s="8">
        <v>1080.18</v>
      </c>
      <c r="D43" s="8">
        <v>238.92</v>
      </c>
      <c r="E43" s="8">
        <v>1063.98</v>
      </c>
      <c r="F43" s="24">
        <f t="shared" si="25"/>
        <v>1302.9000000000001</v>
      </c>
      <c r="G43" s="24">
        <f t="shared" si="26"/>
        <v>1302.9000000000001</v>
      </c>
      <c r="H43" s="13">
        <v>4.5999999999999996</v>
      </c>
      <c r="I43" s="24">
        <f t="shared" ref="I43:I72" si="29">G43/H43</f>
        <v>283.23913043478262</v>
      </c>
      <c r="J43" s="24">
        <f t="shared" ref="J43:J72" si="30">I43*2%</f>
        <v>5.6647826086956528</v>
      </c>
      <c r="M43" s="42"/>
      <c r="N43" s="25"/>
      <c r="P43" s="2">
        <v>44563</v>
      </c>
      <c r="Q43" s="1">
        <v>2275.81</v>
      </c>
      <c r="R43" s="1">
        <v>49.68</v>
      </c>
      <c r="S43" s="8">
        <v>2258.7399999999998</v>
      </c>
      <c r="T43" s="1">
        <v>46.3</v>
      </c>
      <c r="U43" s="24">
        <f t="shared" si="27"/>
        <v>2305.04</v>
      </c>
      <c r="V43" s="24"/>
      <c r="W43" s="24">
        <f t="shared" si="28"/>
        <v>2305.04</v>
      </c>
      <c r="X43" s="13">
        <v>4.5999999999999996</v>
      </c>
      <c r="Y43" s="24">
        <f t="shared" ref="Y43:Y70" si="31">W43/X43</f>
        <v>501.09565217391309</v>
      </c>
      <c r="Z43" s="24">
        <f t="shared" ref="Z43:Z72" si="32">Y43*2%</f>
        <v>10.021913043478262</v>
      </c>
      <c r="AC43" s="2">
        <v>44622</v>
      </c>
      <c r="AD43" s="1">
        <v>1711.82</v>
      </c>
      <c r="AE43" s="1">
        <v>78.89</v>
      </c>
      <c r="AF43" s="8">
        <v>1698.98</v>
      </c>
      <c r="AG43" s="8">
        <v>77.706649999999996</v>
      </c>
      <c r="AH43" s="24">
        <f t="shared" ref="AH43:AH72" si="33">AF43+AG43</f>
        <v>1776.6866500000001</v>
      </c>
      <c r="AI43" s="24">
        <f>AF43+AG43</f>
        <v>1776.6866500000001</v>
      </c>
      <c r="AJ43" s="13">
        <v>4.4000000000000004</v>
      </c>
      <c r="AK43" s="24">
        <f>AI43/AJ43</f>
        <v>403.79242045454544</v>
      </c>
      <c r="AL43" s="24">
        <f t="shared" ref="AL43:AL72" si="34">AK43*2%</f>
        <v>8.0758484090909093</v>
      </c>
      <c r="AN43" s="2">
        <v>44622</v>
      </c>
      <c r="AO43" s="1">
        <v>462.37</v>
      </c>
      <c r="AP43" s="8">
        <v>1310.95</v>
      </c>
      <c r="AQ43" s="8">
        <v>458.9</v>
      </c>
      <c r="AR43" s="8">
        <v>1291.29</v>
      </c>
      <c r="AS43" s="24">
        <f t="shared" ref="AS43:AS72" si="35">AQ43+AR43</f>
        <v>1750.19</v>
      </c>
      <c r="AT43" s="24">
        <f t="shared" ref="AT43:AT72" si="36">AS43*2%</f>
        <v>35.003800000000005</v>
      </c>
      <c r="AU43" s="1">
        <f t="shared" ref="AU43:AU72" si="37">AS43-2%</f>
        <v>1750.17</v>
      </c>
      <c r="AV43" s="13">
        <v>4.4000000000000004</v>
      </c>
      <c r="AW43" s="24">
        <f t="shared" ref="AW43:AW72" si="38">AU43/AV43</f>
        <v>397.76590909090908</v>
      </c>
      <c r="AZ43" s="2">
        <v>44653</v>
      </c>
      <c r="BA43" s="8">
        <v>1218.3399999999999</v>
      </c>
      <c r="BB43" s="1"/>
      <c r="BC43" s="8">
        <v>1209.2</v>
      </c>
      <c r="BD43" s="1"/>
      <c r="BE43" s="24">
        <f>BC43+BD43</f>
        <v>1209.2</v>
      </c>
      <c r="BF43" s="24"/>
      <c r="BG43" s="24">
        <f t="shared" ref="BG43:BG72" si="39">BE43</f>
        <v>1209.2</v>
      </c>
      <c r="BH43" s="13">
        <v>4.42</v>
      </c>
      <c r="BI43" s="97">
        <f t="shared" ref="BI43:BI69" si="40">BG43/BH43</f>
        <v>273.5746606334842</v>
      </c>
      <c r="BJ43" s="24">
        <f t="shared" ref="BJ43:BJ71" si="41">BI43*2%</f>
        <v>5.4714932126696842</v>
      </c>
      <c r="BL43" s="2">
        <v>44653</v>
      </c>
      <c r="BM43" s="1">
        <v>1852.52</v>
      </c>
      <c r="BN43" s="8">
        <v>342.34</v>
      </c>
      <c r="BO43" s="8">
        <v>1838.63</v>
      </c>
      <c r="BP43" s="8">
        <v>337.2</v>
      </c>
      <c r="BQ43" s="24">
        <f>BO43+BP43</f>
        <v>2175.83</v>
      </c>
      <c r="BR43" s="24"/>
      <c r="BS43" s="24">
        <f t="shared" ref="BS43:BS72" si="42">BQ43</f>
        <v>2175.83</v>
      </c>
      <c r="BT43" s="13">
        <v>4.42</v>
      </c>
      <c r="BU43" s="24">
        <f t="shared" ref="BU43:BU71" si="43">BS43/BT43</f>
        <v>492.26923076923077</v>
      </c>
      <c r="BV43" s="24">
        <f t="shared" ref="BV43:BV72" si="44">BU43*2%</f>
        <v>9.8453846153846154</v>
      </c>
      <c r="CJ43" s="36">
        <f>SUM(CJ41:CJ42)</f>
        <v>9323.66</v>
      </c>
      <c r="CK43" s="43">
        <f>CJ43*2%</f>
        <v>186.47319999999999</v>
      </c>
      <c r="CL43" s="43">
        <f>CJ43-CK43</f>
        <v>9137.1867999999995</v>
      </c>
    </row>
    <row r="44" spans="1:91" x14ac:dyDescent="0.25">
      <c r="A44" s="2">
        <v>44564</v>
      </c>
      <c r="B44" s="1">
        <v>340.53</v>
      </c>
      <c r="C44" s="1">
        <v>895.67</v>
      </c>
      <c r="D44" s="8">
        <v>337.98</v>
      </c>
      <c r="E44" s="8">
        <v>882.23</v>
      </c>
      <c r="F44" s="24">
        <f t="shared" si="25"/>
        <v>1220.21</v>
      </c>
      <c r="G44" s="24">
        <f t="shared" si="26"/>
        <v>1220.21</v>
      </c>
      <c r="H44" s="13">
        <v>4.5999999999999996</v>
      </c>
      <c r="I44" s="24">
        <f t="shared" si="29"/>
        <v>265.2630434782609</v>
      </c>
      <c r="J44" s="24">
        <f t="shared" si="30"/>
        <v>5.3052608695652177</v>
      </c>
      <c r="M44" s="42"/>
      <c r="N44" s="25"/>
      <c r="P44" s="2">
        <v>44564</v>
      </c>
      <c r="Q44" s="8">
        <v>2619.7399999999998</v>
      </c>
      <c r="R44" s="1">
        <v>184.49</v>
      </c>
      <c r="S44" s="8">
        <v>2600.09</v>
      </c>
      <c r="T44" s="8">
        <v>171.93</v>
      </c>
      <c r="U44" s="24">
        <f t="shared" si="27"/>
        <v>2772.02</v>
      </c>
      <c r="V44" s="24"/>
      <c r="W44" s="24">
        <f t="shared" si="28"/>
        <v>2772.02</v>
      </c>
      <c r="X44" s="13">
        <v>4.5999999999999996</v>
      </c>
      <c r="Y44" s="24">
        <f t="shared" si="31"/>
        <v>602.61304347826092</v>
      </c>
      <c r="Z44" s="24">
        <f t="shared" si="32"/>
        <v>12.052260869565218</v>
      </c>
      <c r="AC44" s="2">
        <v>44623</v>
      </c>
      <c r="AD44" s="8">
        <v>626.98</v>
      </c>
      <c r="AE44" s="1">
        <v>21.64</v>
      </c>
      <c r="AF44" s="8">
        <v>622.28</v>
      </c>
      <c r="AG44" s="8">
        <v>21.3154</v>
      </c>
      <c r="AH44" s="24">
        <f t="shared" si="33"/>
        <v>643.59539999999993</v>
      </c>
      <c r="AI44" s="24">
        <f t="shared" ref="AI44:AI72" si="45">AF44+AG44</f>
        <v>643.59539999999993</v>
      </c>
      <c r="AJ44" s="13">
        <v>4.38</v>
      </c>
      <c r="AK44" s="24">
        <f t="shared" ref="AK44:AK72" si="46">AI44/AJ44</f>
        <v>146.93958904109587</v>
      </c>
      <c r="AL44" s="24">
        <f t="shared" si="34"/>
        <v>2.9387917808219175</v>
      </c>
      <c r="AN44" s="2">
        <v>44623</v>
      </c>
      <c r="AO44" s="1">
        <v>318.88</v>
      </c>
      <c r="AP44" s="1">
        <v>526.78</v>
      </c>
      <c r="AQ44" s="8">
        <v>316.49</v>
      </c>
      <c r="AR44" s="8">
        <v>518.88</v>
      </c>
      <c r="AS44" s="24">
        <f t="shared" si="35"/>
        <v>835.37</v>
      </c>
      <c r="AT44" s="24">
        <f t="shared" si="36"/>
        <v>16.7074</v>
      </c>
      <c r="AU44" s="1">
        <f t="shared" si="37"/>
        <v>835.35</v>
      </c>
      <c r="AV44" s="13">
        <v>4.38</v>
      </c>
      <c r="AW44" s="24">
        <f t="shared" si="38"/>
        <v>190.7191780821918</v>
      </c>
      <c r="AZ44" s="2">
        <v>44654</v>
      </c>
      <c r="BA44" s="8">
        <v>1063.6199999999999</v>
      </c>
      <c r="BB44" s="1">
        <v>67.94</v>
      </c>
      <c r="BC44" s="8">
        <v>1055.6400000000001</v>
      </c>
      <c r="BD44" s="8">
        <v>63.11</v>
      </c>
      <c r="BE44" s="24">
        <f>BC44+BD44</f>
        <v>1118.75</v>
      </c>
      <c r="BF44" s="24"/>
      <c r="BG44" s="24">
        <f t="shared" si="39"/>
        <v>1118.75</v>
      </c>
      <c r="BH44" s="13">
        <v>4.42</v>
      </c>
      <c r="BI44" s="97">
        <f t="shared" si="40"/>
        <v>253.1108597285068</v>
      </c>
      <c r="BJ44" s="24">
        <f t="shared" si="41"/>
        <v>5.0622171945701364</v>
      </c>
      <c r="BL44" s="2">
        <v>44654</v>
      </c>
      <c r="BM44" s="1">
        <v>2029.28</v>
      </c>
      <c r="BN44" s="1">
        <v>230.55</v>
      </c>
      <c r="BO44" s="8">
        <v>2014.06</v>
      </c>
      <c r="BP44" s="8">
        <v>227.09</v>
      </c>
      <c r="BQ44" s="24">
        <f t="shared" ref="BQ44:BQ72" si="47">BO44+BP44</f>
        <v>2241.15</v>
      </c>
      <c r="BR44" s="24"/>
      <c r="BS44" s="24">
        <f t="shared" si="42"/>
        <v>2241.15</v>
      </c>
      <c r="BT44" s="13">
        <v>4.42</v>
      </c>
      <c r="BU44" s="24">
        <f t="shared" si="43"/>
        <v>507.04751131221724</v>
      </c>
      <c r="BV44" s="24">
        <f t="shared" si="44"/>
        <v>10.140950226244344</v>
      </c>
    </row>
    <row r="45" spans="1:91" x14ac:dyDescent="0.25">
      <c r="A45" s="2">
        <v>44565</v>
      </c>
      <c r="B45" s="1">
        <v>618.39</v>
      </c>
      <c r="C45" s="1">
        <v>650.67999999999995</v>
      </c>
      <c r="D45" s="8">
        <v>613.75</v>
      </c>
      <c r="E45" s="8">
        <v>640.91999999999996</v>
      </c>
      <c r="F45" s="24">
        <f t="shared" si="25"/>
        <v>1254.67</v>
      </c>
      <c r="G45" s="24">
        <f t="shared" si="26"/>
        <v>1254.67</v>
      </c>
      <c r="H45" s="13">
        <v>4.5999999999999996</v>
      </c>
      <c r="I45" s="24">
        <f t="shared" si="29"/>
        <v>272.75434782608698</v>
      </c>
      <c r="J45" s="24">
        <f t="shared" si="30"/>
        <v>5.4550869565217397</v>
      </c>
      <c r="M45" s="42"/>
      <c r="N45" s="25"/>
      <c r="P45" s="2">
        <v>44565</v>
      </c>
      <c r="Q45" s="8">
        <v>2443.7800000000002</v>
      </c>
      <c r="R45" s="1">
        <v>31.05</v>
      </c>
      <c r="S45" s="8">
        <v>2425.4499999999998</v>
      </c>
      <c r="T45" s="8">
        <v>28.94</v>
      </c>
      <c r="U45" s="24">
        <f t="shared" si="27"/>
        <v>2454.39</v>
      </c>
      <c r="V45" s="24"/>
      <c r="W45" s="24">
        <f t="shared" si="28"/>
        <v>2454.39</v>
      </c>
      <c r="X45" s="13">
        <v>4.5999999999999996</v>
      </c>
      <c r="Y45" s="24">
        <f t="shared" si="31"/>
        <v>533.56304347826085</v>
      </c>
      <c r="Z45" s="24">
        <f t="shared" si="32"/>
        <v>10.671260869565216</v>
      </c>
      <c r="AC45" s="2">
        <v>44624</v>
      </c>
      <c r="AD45" s="8">
        <v>0</v>
      </c>
      <c r="AE45" s="1">
        <v>0</v>
      </c>
      <c r="AF45" s="8">
        <v>0</v>
      </c>
      <c r="AG45" s="8">
        <v>0</v>
      </c>
      <c r="AH45" s="24">
        <f t="shared" si="33"/>
        <v>0</v>
      </c>
      <c r="AI45" s="24">
        <f t="shared" si="45"/>
        <v>0</v>
      </c>
      <c r="AJ45" s="13">
        <v>4.38</v>
      </c>
      <c r="AK45" s="24">
        <f t="shared" si="46"/>
        <v>0</v>
      </c>
      <c r="AL45" s="24">
        <f t="shared" si="34"/>
        <v>0</v>
      </c>
      <c r="AN45" s="2">
        <v>44624</v>
      </c>
      <c r="AO45" s="1">
        <v>1950.07</v>
      </c>
      <c r="AP45" s="1">
        <v>843.73</v>
      </c>
      <c r="AQ45" s="8">
        <v>1935.44</v>
      </c>
      <c r="AR45" s="8">
        <v>831.07</v>
      </c>
      <c r="AS45" s="24">
        <f t="shared" si="35"/>
        <v>2766.51</v>
      </c>
      <c r="AT45" s="24">
        <f t="shared" si="36"/>
        <v>55.330200000000005</v>
      </c>
      <c r="AU45" s="1">
        <f t="shared" si="37"/>
        <v>2766.4900000000002</v>
      </c>
      <c r="AV45" s="13">
        <v>4.38</v>
      </c>
      <c r="AW45" s="24">
        <f t="shared" si="38"/>
        <v>631.61872146118731</v>
      </c>
      <c r="AZ45" s="2">
        <v>44655</v>
      </c>
      <c r="BA45" s="8"/>
      <c r="BB45" s="1"/>
      <c r="BC45" s="8"/>
      <c r="BD45" s="8"/>
      <c r="BE45" s="24">
        <f t="shared" ref="BE45:BE72" si="48">BC45+BD45</f>
        <v>0</v>
      </c>
      <c r="BF45" s="24"/>
      <c r="BG45" s="24">
        <f t="shared" si="39"/>
        <v>0</v>
      </c>
      <c r="BH45" s="13">
        <v>4.42</v>
      </c>
      <c r="BI45" s="97">
        <f t="shared" si="40"/>
        <v>0</v>
      </c>
      <c r="BJ45" s="24">
        <f t="shared" si="41"/>
        <v>0</v>
      </c>
      <c r="BL45" s="2">
        <v>44655</v>
      </c>
      <c r="BM45" s="1"/>
      <c r="BN45" s="1"/>
      <c r="BO45" s="8"/>
      <c r="BP45" s="8"/>
      <c r="BQ45" s="24">
        <f t="shared" si="47"/>
        <v>0</v>
      </c>
      <c r="BR45" s="24"/>
      <c r="BS45" s="24">
        <f t="shared" si="42"/>
        <v>0</v>
      </c>
      <c r="BT45" s="13">
        <v>4.42</v>
      </c>
      <c r="BU45" s="24">
        <f t="shared" si="43"/>
        <v>0</v>
      </c>
      <c r="BV45" s="24">
        <f t="shared" si="44"/>
        <v>0</v>
      </c>
    </row>
    <row r="46" spans="1:91" x14ac:dyDescent="0.25">
      <c r="A46" s="2">
        <v>44566</v>
      </c>
      <c r="B46" s="8">
        <v>458.99</v>
      </c>
      <c r="C46" s="1">
        <v>413.87</v>
      </c>
      <c r="D46" s="8">
        <v>455.55</v>
      </c>
      <c r="E46" s="8">
        <v>407.66</v>
      </c>
      <c r="F46" s="24">
        <f t="shared" si="25"/>
        <v>863.21</v>
      </c>
      <c r="G46" s="24">
        <f t="shared" si="26"/>
        <v>863.21</v>
      </c>
      <c r="H46" s="13">
        <v>4.5999999999999996</v>
      </c>
      <c r="I46" s="24">
        <f t="shared" si="29"/>
        <v>187.65434782608699</v>
      </c>
      <c r="J46" s="24">
        <f t="shared" si="30"/>
        <v>3.7530869565217397</v>
      </c>
      <c r="M46" s="42"/>
      <c r="N46" s="25"/>
      <c r="P46" s="2">
        <v>44566</v>
      </c>
      <c r="Q46" s="8">
        <v>2594.87</v>
      </c>
      <c r="R46" s="8"/>
      <c r="S46" s="8">
        <v>2575.41</v>
      </c>
      <c r="T46" s="8"/>
      <c r="U46" s="24">
        <f t="shared" si="27"/>
        <v>2575.41</v>
      </c>
      <c r="V46" s="24"/>
      <c r="W46" s="24">
        <f t="shared" si="28"/>
        <v>2575.41</v>
      </c>
      <c r="X46" s="13">
        <v>4.5999999999999996</v>
      </c>
      <c r="Y46" s="24">
        <f t="shared" si="31"/>
        <v>559.87173913043478</v>
      </c>
      <c r="Z46" s="24">
        <f t="shared" si="32"/>
        <v>11.197434782608696</v>
      </c>
      <c r="AC46" s="2">
        <v>44625</v>
      </c>
      <c r="AD46" s="8">
        <v>0</v>
      </c>
      <c r="AE46" s="8">
        <v>0</v>
      </c>
      <c r="AF46" s="8">
        <v>0</v>
      </c>
      <c r="AG46" s="8">
        <v>0</v>
      </c>
      <c r="AH46" s="24">
        <f t="shared" si="33"/>
        <v>0</v>
      </c>
      <c r="AI46" s="24">
        <f t="shared" si="45"/>
        <v>0</v>
      </c>
      <c r="AJ46" s="13">
        <v>4.38</v>
      </c>
      <c r="AK46" s="24">
        <f t="shared" si="46"/>
        <v>0</v>
      </c>
      <c r="AL46" s="24">
        <f t="shared" si="34"/>
        <v>0</v>
      </c>
      <c r="AN46" s="2">
        <v>44625</v>
      </c>
      <c r="AO46" s="8">
        <v>1716.45</v>
      </c>
      <c r="AP46" s="1">
        <v>667.4</v>
      </c>
      <c r="AQ46" s="8">
        <v>1703.58</v>
      </c>
      <c r="AR46" s="8">
        <v>657.39</v>
      </c>
      <c r="AS46" s="24">
        <f t="shared" si="35"/>
        <v>2360.9699999999998</v>
      </c>
      <c r="AT46" s="24">
        <f t="shared" si="36"/>
        <v>47.2194</v>
      </c>
      <c r="AU46" s="1">
        <f t="shared" si="37"/>
        <v>2360.9499999999998</v>
      </c>
      <c r="AV46" s="13">
        <v>4.38</v>
      </c>
      <c r="AW46" s="24">
        <f t="shared" si="38"/>
        <v>539.02968036529683</v>
      </c>
      <c r="AZ46" s="2">
        <v>44656</v>
      </c>
      <c r="BA46" s="8">
        <v>1426.52</v>
      </c>
      <c r="BB46" s="8">
        <v>16.46</v>
      </c>
      <c r="BC46" s="8">
        <v>1415.82</v>
      </c>
      <c r="BD46" s="8">
        <v>15.34</v>
      </c>
      <c r="BE46" s="24">
        <f t="shared" si="48"/>
        <v>1431.1599999999999</v>
      </c>
      <c r="BF46" s="24"/>
      <c r="BG46" s="24">
        <f t="shared" si="39"/>
        <v>1431.1599999999999</v>
      </c>
      <c r="BH46" s="13">
        <v>4.42</v>
      </c>
      <c r="BI46" s="97">
        <f t="shared" si="40"/>
        <v>323.79185520361989</v>
      </c>
      <c r="BJ46" s="24">
        <f t="shared" si="41"/>
        <v>6.4758371040723981</v>
      </c>
      <c r="BL46" s="2">
        <v>44656</v>
      </c>
      <c r="BM46" s="1">
        <v>461.19</v>
      </c>
      <c r="BN46" s="1">
        <v>530.80999999999995</v>
      </c>
      <c r="BO46" s="8">
        <v>457.73</v>
      </c>
      <c r="BP46" s="8">
        <v>522.85</v>
      </c>
      <c r="BQ46" s="24">
        <f t="shared" si="47"/>
        <v>980.58</v>
      </c>
      <c r="BR46" s="24"/>
      <c r="BS46" s="24">
        <f t="shared" si="42"/>
        <v>980.58</v>
      </c>
      <c r="BT46" s="13">
        <v>4.42</v>
      </c>
      <c r="BU46" s="24">
        <f t="shared" si="43"/>
        <v>221.85067873303169</v>
      </c>
      <c r="BV46" s="24">
        <f t="shared" si="44"/>
        <v>4.4370135746606341</v>
      </c>
    </row>
    <row r="47" spans="1:91" x14ac:dyDescent="0.25">
      <c r="A47" s="2">
        <v>44567</v>
      </c>
      <c r="B47" s="1">
        <v>808.13</v>
      </c>
      <c r="C47" s="8">
        <v>700.98</v>
      </c>
      <c r="D47" s="8">
        <v>802.07</v>
      </c>
      <c r="E47" s="8">
        <v>690.47</v>
      </c>
      <c r="F47" s="24">
        <f t="shared" si="25"/>
        <v>1492.54</v>
      </c>
      <c r="G47" s="24">
        <f t="shared" si="26"/>
        <v>1492.54</v>
      </c>
      <c r="H47" s="13">
        <v>4.5999999999999996</v>
      </c>
      <c r="I47" s="24">
        <f t="shared" si="29"/>
        <v>324.46521739130435</v>
      </c>
      <c r="J47" s="24">
        <f t="shared" si="30"/>
        <v>6.4893043478260868</v>
      </c>
      <c r="M47" s="42"/>
      <c r="N47" s="25"/>
      <c r="P47" s="2">
        <v>44567</v>
      </c>
      <c r="Q47" s="8">
        <v>235.04</v>
      </c>
      <c r="R47" s="1"/>
      <c r="S47" s="8">
        <v>233.28</v>
      </c>
      <c r="T47" s="8"/>
      <c r="U47" s="24">
        <f t="shared" si="27"/>
        <v>233.28</v>
      </c>
      <c r="V47" s="24"/>
      <c r="W47" s="24">
        <f t="shared" si="28"/>
        <v>233.28</v>
      </c>
      <c r="X47" s="13">
        <v>4.5999999999999996</v>
      </c>
      <c r="Y47" s="24">
        <f t="shared" si="31"/>
        <v>50.713043478260872</v>
      </c>
      <c r="Z47" s="24">
        <f t="shared" si="32"/>
        <v>1.0142608695652175</v>
      </c>
      <c r="AC47" s="2">
        <v>44626</v>
      </c>
      <c r="AD47" s="8">
        <v>2743.34</v>
      </c>
      <c r="AE47" s="1">
        <v>77.760000000000005</v>
      </c>
      <c r="AF47" s="8">
        <v>2722.76</v>
      </c>
      <c r="AG47" s="8">
        <v>76.593600000000009</v>
      </c>
      <c r="AH47" s="24">
        <f t="shared" si="33"/>
        <v>2799.3536000000004</v>
      </c>
      <c r="AI47" s="24">
        <f t="shared" si="45"/>
        <v>2799.3536000000004</v>
      </c>
      <c r="AJ47" s="13">
        <v>4.34</v>
      </c>
      <c r="AK47" s="24">
        <f t="shared" si="46"/>
        <v>645.01235023041488</v>
      </c>
      <c r="AL47" s="24">
        <f t="shared" si="34"/>
        <v>12.900247004608298</v>
      </c>
      <c r="AN47" s="2">
        <v>44626</v>
      </c>
      <c r="AO47" s="1">
        <v>613.9</v>
      </c>
      <c r="AP47" s="8">
        <v>435.95</v>
      </c>
      <c r="AQ47" s="8">
        <v>609.29999999999995</v>
      </c>
      <c r="AR47" s="8">
        <v>429.41</v>
      </c>
      <c r="AS47" s="24">
        <f t="shared" si="35"/>
        <v>1038.71</v>
      </c>
      <c r="AT47" s="24">
        <f t="shared" si="36"/>
        <v>20.7742</v>
      </c>
      <c r="AU47" s="1">
        <f t="shared" si="37"/>
        <v>1038.69</v>
      </c>
      <c r="AV47" s="13">
        <v>4.34</v>
      </c>
      <c r="AW47" s="24">
        <f t="shared" si="38"/>
        <v>239.32949308755764</v>
      </c>
      <c r="AZ47" s="2">
        <v>44657</v>
      </c>
      <c r="BA47" s="8">
        <v>1096.05</v>
      </c>
      <c r="BB47" s="1">
        <v>22.94</v>
      </c>
      <c r="BC47" s="8">
        <v>1087.83</v>
      </c>
      <c r="BD47" s="8">
        <v>21.38</v>
      </c>
      <c r="BE47" s="24">
        <f t="shared" si="48"/>
        <v>1109.21</v>
      </c>
      <c r="BF47" s="24"/>
      <c r="BG47" s="24">
        <f t="shared" si="39"/>
        <v>1109.21</v>
      </c>
      <c r="BH47" s="13">
        <v>4.42</v>
      </c>
      <c r="BI47" s="97">
        <f t="shared" si="40"/>
        <v>250.95248868778282</v>
      </c>
      <c r="BJ47" s="24">
        <f t="shared" si="41"/>
        <v>5.0190497737556568</v>
      </c>
      <c r="BL47" s="2">
        <v>44657</v>
      </c>
      <c r="BM47" s="1">
        <v>800.32</v>
      </c>
      <c r="BN47" s="8">
        <v>1322.85</v>
      </c>
      <c r="BO47" s="8">
        <v>794.32</v>
      </c>
      <c r="BP47" s="8">
        <v>1303.01</v>
      </c>
      <c r="BQ47" s="24">
        <f t="shared" si="47"/>
        <v>2097.33</v>
      </c>
      <c r="BR47" s="24"/>
      <c r="BS47" s="24">
        <f t="shared" si="42"/>
        <v>2097.33</v>
      </c>
      <c r="BT47" s="13">
        <v>4.42</v>
      </c>
      <c r="BU47" s="24">
        <f t="shared" si="43"/>
        <v>474.50904977375563</v>
      </c>
      <c r="BV47" s="24">
        <f t="shared" si="44"/>
        <v>9.4901809954751126</v>
      </c>
    </row>
    <row r="48" spans="1:91" x14ac:dyDescent="0.25">
      <c r="A48" s="2">
        <v>44568</v>
      </c>
      <c r="B48" s="1">
        <v>1236.8800000000001</v>
      </c>
      <c r="C48" s="1">
        <v>1031.51</v>
      </c>
      <c r="D48" s="8">
        <v>1227.5999999999999</v>
      </c>
      <c r="E48" s="8">
        <v>1016.04</v>
      </c>
      <c r="F48" s="24">
        <f t="shared" si="25"/>
        <v>2243.64</v>
      </c>
      <c r="G48" s="24">
        <f t="shared" si="26"/>
        <v>2243.64</v>
      </c>
      <c r="H48" s="10">
        <v>4.62</v>
      </c>
      <c r="I48" s="24">
        <f t="shared" si="29"/>
        <v>485.63636363636363</v>
      </c>
      <c r="J48" s="24">
        <f t="shared" si="30"/>
        <v>9.7127272727272729</v>
      </c>
      <c r="M48" s="42"/>
      <c r="N48" s="25"/>
      <c r="P48" s="2">
        <v>44568</v>
      </c>
      <c r="Q48" s="8">
        <v>1278.05</v>
      </c>
      <c r="R48" s="1">
        <v>95.279999999999987</v>
      </c>
      <c r="S48" s="8">
        <v>1268.46</v>
      </c>
      <c r="T48" s="8">
        <v>88.79</v>
      </c>
      <c r="U48" s="24">
        <f t="shared" si="27"/>
        <v>1357.25</v>
      </c>
      <c r="V48" s="24"/>
      <c r="W48" s="24">
        <f t="shared" si="28"/>
        <v>1357.25</v>
      </c>
      <c r="X48" s="10">
        <v>4.62</v>
      </c>
      <c r="Y48" s="24">
        <f t="shared" si="31"/>
        <v>293.77705627705626</v>
      </c>
      <c r="Z48" s="24">
        <f t="shared" si="32"/>
        <v>5.8755411255411252</v>
      </c>
      <c r="AC48" s="2">
        <v>44627</v>
      </c>
      <c r="AD48" s="8">
        <v>2294.71</v>
      </c>
      <c r="AE48" s="1">
        <v>56.73</v>
      </c>
      <c r="AF48" s="8">
        <v>2277.5</v>
      </c>
      <c r="AG48" s="8">
        <v>55.879049999999999</v>
      </c>
      <c r="AH48" s="24">
        <f t="shared" si="33"/>
        <v>2333.37905</v>
      </c>
      <c r="AI48" s="24">
        <f t="shared" si="45"/>
        <v>2333.37905</v>
      </c>
      <c r="AJ48" s="10">
        <v>4.34</v>
      </c>
      <c r="AK48" s="24">
        <f t="shared" si="46"/>
        <v>537.64494239631335</v>
      </c>
      <c r="AL48" s="24">
        <f t="shared" si="34"/>
        <v>10.752898847926268</v>
      </c>
      <c r="AN48" s="2">
        <v>44627</v>
      </c>
      <c r="AO48" s="1">
        <v>246.98</v>
      </c>
      <c r="AP48" s="1">
        <v>547.88</v>
      </c>
      <c r="AQ48" s="8">
        <v>245.13</v>
      </c>
      <c r="AR48" s="8">
        <v>539.66</v>
      </c>
      <c r="AS48" s="24">
        <f t="shared" si="35"/>
        <v>784.79</v>
      </c>
      <c r="AT48" s="24">
        <f t="shared" si="36"/>
        <v>15.6958</v>
      </c>
      <c r="AU48" s="1">
        <f t="shared" si="37"/>
        <v>784.77</v>
      </c>
      <c r="AV48" s="10">
        <v>4.34</v>
      </c>
      <c r="AW48" s="24">
        <f t="shared" si="38"/>
        <v>180.82258064516128</v>
      </c>
      <c r="AZ48" s="2">
        <v>44658</v>
      </c>
      <c r="BA48" s="8">
        <v>1965.78</v>
      </c>
      <c r="BB48" s="1">
        <v>8.66</v>
      </c>
      <c r="BC48" s="8">
        <v>1951.04</v>
      </c>
      <c r="BD48" s="8">
        <v>8.07</v>
      </c>
      <c r="BE48" s="24">
        <f t="shared" si="48"/>
        <v>1959.11</v>
      </c>
      <c r="BF48" s="24"/>
      <c r="BG48" s="24">
        <f t="shared" si="39"/>
        <v>1959.11</v>
      </c>
      <c r="BH48" s="10">
        <v>4.42</v>
      </c>
      <c r="BI48" s="97">
        <f t="shared" si="40"/>
        <v>443.23755656108597</v>
      </c>
      <c r="BJ48" s="24">
        <f t="shared" si="41"/>
        <v>8.8647511312217198</v>
      </c>
      <c r="BL48" s="2">
        <v>44658</v>
      </c>
      <c r="BM48" s="1">
        <v>802.33</v>
      </c>
      <c r="BN48" s="1">
        <v>528.61</v>
      </c>
      <c r="BO48" s="8">
        <v>796.31</v>
      </c>
      <c r="BP48" s="8">
        <v>520.67999999999995</v>
      </c>
      <c r="BQ48" s="24">
        <f t="shared" si="47"/>
        <v>1316.9899999999998</v>
      </c>
      <c r="BR48" s="24"/>
      <c r="BS48" s="24">
        <f t="shared" si="42"/>
        <v>1316.9899999999998</v>
      </c>
      <c r="BT48" s="10">
        <v>4.42</v>
      </c>
      <c r="BU48" s="24">
        <f t="shared" si="43"/>
        <v>297.9615384615384</v>
      </c>
      <c r="BV48" s="24">
        <f t="shared" si="44"/>
        <v>5.9592307692307678</v>
      </c>
    </row>
    <row r="49" spans="1:74" x14ac:dyDescent="0.25">
      <c r="A49" s="2">
        <v>44569</v>
      </c>
      <c r="B49" s="1">
        <v>289.93</v>
      </c>
      <c r="C49" s="1">
        <v>1569.36</v>
      </c>
      <c r="D49" s="8">
        <v>287.76</v>
      </c>
      <c r="E49" s="8">
        <v>1545.82</v>
      </c>
      <c r="F49" s="24">
        <f t="shared" si="25"/>
        <v>1833.58</v>
      </c>
      <c r="G49" s="24">
        <f t="shared" si="26"/>
        <v>1833.58</v>
      </c>
      <c r="H49" s="10">
        <v>4.6399999999999997</v>
      </c>
      <c r="I49" s="24">
        <f t="shared" si="29"/>
        <v>395.16810344827587</v>
      </c>
      <c r="J49" s="24">
        <f t="shared" si="30"/>
        <v>7.9033620689655173</v>
      </c>
      <c r="M49" s="42"/>
      <c r="N49" s="25"/>
      <c r="P49" s="2">
        <v>44569</v>
      </c>
      <c r="Q49" s="1">
        <v>3625.85</v>
      </c>
      <c r="R49" s="1">
        <v>117.02999999999999</v>
      </c>
      <c r="S49" s="8">
        <v>3598.66</v>
      </c>
      <c r="T49" s="8">
        <v>109.06</v>
      </c>
      <c r="U49" s="24">
        <f t="shared" si="27"/>
        <v>3707.72</v>
      </c>
      <c r="V49" s="24"/>
      <c r="W49" s="24">
        <f t="shared" si="28"/>
        <v>3707.72</v>
      </c>
      <c r="X49" s="10">
        <v>4.6399999999999997</v>
      </c>
      <c r="Y49" s="24">
        <f t="shared" si="31"/>
        <v>799.07758620689651</v>
      </c>
      <c r="Z49" s="24">
        <f t="shared" si="32"/>
        <v>15.981551724137931</v>
      </c>
      <c r="AC49" s="2">
        <v>44628</v>
      </c>
      <c r="AD49" s="1">
        <v>1849.62</v>
      </c>
      <c r="AE49" s="1">
        <v>45.61</v>
      </c>
      <c r="AF49" s="8">
        <v>1835.75</v>
      </c>
      <c r="AG49" s="8">
        <v>44.925849999999997</v>
      </c>
      <c r="AH49" s="24">
        <f t="shared" si="33"/>
        <v>1880.6758500000001</v>
      </c>
      <c r="AI49" s="24">
        <f t="shared" si="45"/>
        <v>1880.6758500000001</v>
      </c>
      <c r="AJ49" s="10">
        <v>4.34</v>
      </c>
      <c r="AK49" s="24">
        <f t="shared" si="46"/>
        <v>433.33544930875581</v>
      </c>
      <c r="AL49" s="24">
        <f t="shared" si="34"/>
        <v>8.6667089861751165</v>
      </c>
      <c r="AN49" s="2">
        <v>44628</v>
      </c>
      <c r="AO49" s="1">
        <v>284.04000000000002</v>
      </c>
      <c r="AP49" s="1">
        <v>741.06</v>
      </c>
      <c r="AQ49" s="8">
        <v>281.91000000000003</v>
      </c>
      <c r="AR49" s="8">
        <v>729.94</v>
      </c>
      <c r="AS49" s="24">
        <f t="shared" si="35"/>
        <v>1011.8500000000001</v>
      </c>
      <c r="AT49" s="24">
        <f t="shared" si="36"/>
        <v>20.237000000000002</v>
      </c>
      <c r="AU49" s="1">
        <f t="shared" si="37"/>
        <v>1011.8300000000002</v>
      </c>
      <c r="AV49" s="10">
        <v>4.34</v>
      </c>
      <c r="AW49" s="24">
        <f t="shared" si="38"/>
        <v>233.14055299539174</v>
      </c>
      <c r="AZ49" s="2">
        <v>44659</v>
      </c>
      <c r="BA49" s="8">
        <v>2523</v>
      </c>
      <c r="BB49" s="1">
        <v>272.16000000000003</v>
      </c>
      <c r="BC49" s="8">
        <v>2504.08</v>
      </c>
      <c r="BD49" s="8">
        <v>253.62</v>
      </c>
      <c r="BE49" s="24">
        <f t="shared" si="48"/>
        <v>2757.7</v>
      </c>
      <c r="BF49" s="24"/>
      <c r="BG49" s="24">
        <f t="shared" si="39"/>
        <v>2757.7</v>
      </c>
      <c r="BH49" s="10">
        <v>4.42</v>
      </c>
      <c r="BI49" s="97">
        <f t="shared" si="40"/>
        <v>623.91402714932121</v>
      </c>
      <c r="BJ49" s="24">
        <f t="shared" si="41"/>
        <v>12.478280542986425</v>
      </c>
      <c r="BL49" s="2">
        <v>44659</v>
      </c>
      <c r="BM49" s="1">
        <v>830.79</v>
      </c>
      <c r="BN49" s="1">
        <v>324.64</v>
      </c>
      <c r="BO49" s="8">
        <v>824.56</v>
      </c>
      <c r="BP49" s="8">
        <v>319.77</v>
      </c>
      <c r="BQ49" s="24">
        <f t="shared" si="47"/>
        <v>1144.33</v>
      </c>
      <c r="BR49" s="24"/>
      <c r="BS49" s="24">
        <f t="shared" si="42"/>
        <v>1144.33</v>
      </c>
      <c r="BT49" s="10">
        <v>4.42</v>
      </c>
      <c r="BU49" s="24">
        <f t="shared" si="43"/>
        <v>258.89819004524884</v>
      </c>
      <c r="BV49" s="24">
        <f t="shared" si="44"/>
        <v>5.1779638009049771</v>
      </c>
    </row>
    <row r="50" spans="1:74" x14ac:dyDescent="0.25">
      <c r="A50" s="2">
        <v>44570</v>
      </c>
      <c r="B50" s="8">
        <v>353.1</v>
      </c>
      <c r="C50" s="1">
        <v>875.31</v>
      </c>
      <c r="D50" s="8">
        <v>350.45</v>
      </c>
      <c r="E50" s="8">
        <v>862.18</v>
      </c>
      <c r="F50" s="24">
        <f t="shared" si="25"/>
        <v>1212.6299999999999</v>
      </c>
      <c r="G50" s="24">
        <f t="shared" si="26"/>
        <v>1212.6299999999999</v>
      </c>
      <c r="H50" s="10">
        <v>4.6399999999999997</v>
      </c>
      <c r="I50" s="24">
        <f t="shared" si="29"/>
        <v>261.34267241379308</v>
      </c>
      <c r="J50" s="24">
        <f t="shared" si="30"/>
        <v>5.226853448275862</v>
      </c>
      <c r="M50" s="42"/>
      <c r="N50" s="25"/>
      <c r="P50" s="2">
        <v>44570</v>
      </c>
      <c r="Q50" s="1">
        <v>1958.73</v>
      </c>
      <c r="R50" s="1">
        <v>122.38</v>
      </c>
      <c r="S50" s="8">
        <v>1944.04</v>
      </c>
      <c r="T50" s="1">
        <v>114.05</v>
      </c>
      <c r="U50" s="24">
        <f t="shared" si="27"/>
        <v>2058.09</v>
      </c>
      <c r="V50" s="24"/>
      <c r="W50" s="24">
        <f t="shared" si="28"/>
        <v>2058.09</v>
      </c>
      <c r="X50" s="10">
        <v>4.6399999999999997</v>
      </c>
      <c r="Y50" s="24">
        <f t="shared" si="31"/>
        <v>443.55387931034488</v>
      </c>
      <c r="Z50" s="24">
        <f t="shared" si="32"/>
        <v>8.8710775862068978</v>
      </c>
      <c r="AC50" s="2">
        <v>44629</v>
      </c>
      <c r="AD50" s="1">
        <v>1363.22</v>
      </c>
      <c r="AE50" s="1">
        <v>172.68</v>
      </c>
      <c r="AF50" s="8">
        <v>1353</v>
      </c>
      <c r="AG50" s="8">
        <v>170.0898</v>
      </c>
      <c r="AH50" s="24">
        <f t="shared" si="33"/>
        <v>1523.0898</v>
      </c>
      <c r="AI50" s="24">
        <f t="shared" si="45"/>
        <v>1523.0898</v>
      </c>
      <c r="AJ50" s="13">
        <v>4.34</v>
      </c>
      <c r="AK50" s="24">
        <f t="shared" si="46"/>
        <v>350.94235023041477</v>
      </c>
      <c r="AL50" s="24">
        <f t="shared" si="34"/>
        <v>7.018847004608296</v>
      </c>
      <c r="AN50" s="2">
        <v>44629</v>
      </c>
      <c r="AO50" s="8">
        <v>372.95</v>
      </c>
      <c r="AP50" s="1">
        <v>870.63</v>
      </c>
      <c r="AQ50" s="8">
        <v>370.15</v>
      </c>
      <c r="AR50" s="8">
        <v>857.57</v>
      </c>
      <c r="AS50" s="24">
        <f t="shared" si="35"/>
        <v>1227.72</v>
      </c>
      <c r="AT50" s="24">
        <f t="shared" si="36"/>
        <v>24.554400000000001</v>
      </c>
      <c r="AU50" s="1">
        <f t="shared" si="37"/>
        <v>1227.7</v>
      </c>
      <c r="AV50" s="13">
        <v>4.34</v>
      </c>
      <c r="AW50" s="24">
        <f t="shared" si="38"/>
        <v>282.88018433179724</v>
      </c>
      <c r="AZ50" s="2">
        <v>44660</v>
      </c>
      <c r="BA50" s="8">
        <v>2467.3000000000002</v>
      </c>
      <c r="BB50" s="1">
        <v>324.45</v>
      </c>
      <c r="BC50" s="8">
        <v>2448.8000000000002</v>
      </c>
      <c r="BD50" s="1">
        <v>302.35000000000002</v>
      </c>
      <c r="BE50" s="24">
        <f t="shared" si="48"/>
        <v>2751.15</v>
      </c>
      <c r="BF50" s="24"/>
      <c r="BG50" s="24">
        <f t="shared" si="39"/>
        <v>2751.15</v>
      </c>
      <c r="BH50" s="13">
        <v>4.42</v>
      </c>
      <c r="BI50" s="97">
        <f t="shared" si="40"/>
        <v>622.4321266968326</v>
      </c>
      <c r="BJ50" s="24">
        <f t="shared" si="41"/>
        <v>12.448642533936653</v>
      </c>
      <c r="BL50" s="2">
        <v>44660</v>
      </c>
      <c r="BM50" s="8">
        <v>1073.8800000000001</v>
      </c>
      <c r="BN50" s="1">
        <v>292.25</v>
      </c>
      <c r="BO50" s="8">
        <v>1065.83</v>
      </c>
      <c r="BP50" s="8">
        <v>287.87</v>
      </c>
      <c r="BQ50" s="24">
        <f t="shared" si="47"/>
        <v>1353.6999999999998</v>
      </c>
      <c r="BR50" s="24"/>
      <c r="BS50" s="24">
        <f t="shared" si="42"/>
        <v>1353.6999999999998</v>
      </c>
      <c r="BT50" s="13">
        <v>4.42</v>
      </c>
      <c r="BU50" s="24">
        <f t="shared" si="43"/>
        <v>306.26696832579182</v>
      </c>
      <c r="BV50" s="24">
        <f t="shared" si="44"/>
        <v>6.1253393665158367</v>
      </c>
    </row>
    <row r="51" spans="1:74" x14ac:dyDescent="0.25">
      <c r="A51" s="2">
        <v>44571</v>
      </c>
      <c r="B51" s="1">
        <v>169.96</v>
      </c>
      <c r="C51" s="1">
        <v>1050.1600000000001</v>
      </c>
      <c r="D51" s="8">
        <v>168.69</v>
      </c>
      <c r="E51" s="8">
        <v>1034.4100000000001</v>
      </c>
      <c r="F51" s="24">
        <f t="shared" si="25"/>
        <v>1203.1000000000001</v>
      </c>
      <c r="G51" s="24">
        <f t="shared" si="26"/>
        <v>1203.1000000000001</v>
      </c>
      <c r="H51" s="10">
        <v>4.6399999999999997</v>
      </c>
      <c r="I51" s="24">
        <f t="shared" si="29"/>
        <v>259.28879310344831</v>
      </c>
      <c r="J51" s="24">
        <f t="shared" si="30"/>
        <v>5.185775862068966</v>
      </c>
      <c r="M51" s="42"/>
      <c r="N51" s="25"/>
      <c r="P51" s="2">
        <v>44571</v>
      </c>
      <c r="Q51" s="1">
        <v>1600.17</v>
      </c>
      <c r="R51" s="1">
        <v>5.95</v>
      </c>
      <c r="S51" s="1">
        <v>1588.17</v>
      </c>
      <c r="T51" s="1">
        <v>5.54</v>
      </c>
      <c r="U51" s="24">
        <f t="shared" si="27"/>
        <v>1593.71</v>
      </c>
      <c r="V51" s="24"/>
      <c r="W51" s="24">
        <f t="shared" si="28"/>
        <v>1593.71</v>
      </c>
      <c r="X51" s="10">
        <v>4.6399999999999997</v>
      </c>
      <c r="Y51" s="24">
        <f t="shared" si="31"/>
        <v>343.4719827586207</v>
      </c>
      <c r="Z51" s="24">
        <f t="shared" si="32"/>
        <v>6.8694396551724139</v>
      </c>
      <c r="AC51" s="2">
        <v>44630</v>
      </c>
      <c r="AD51" s="8">
        <v>2480.5300000000002</v>
      </c>
      <c r="AE51" s="1">
        <v>61.74</v>
      </c>
      <c r="AF51" s="1">
        <v>2461.9299999999998</v>
      </c>
      <c r="AG51" s="8">
        <v>60.813900000000004</v>
      </c>
      <c r="AH51" s="24">
        <f t="shared" si="33"/>
        <v>2522.7438999999999</v>
      </c>
      <c r="AI51" s="24">
        <f t="shared" si="45"/>
        <v>2522.7438999999999</v>
      </c>
      <c r="AJ51" s="13">
        <v>4.2300000000000004</v>
      </c>
      <c r="AK51" s="24">
        <f t="shared" si="46"/>
        <v>596.3933569739952</v>
      </c>
      <c r="AL51" s="24">
        <f t="shared" si="34"/>
        <v>11.927867139479904</v>
      </c>
      <c r="AN51" s="2">
        <v>44630</v>
      </c>
      <c r="AO51" s="1">
        <v>250.75</v>
      </c>
      <c r="AP51" s="1">
        <v>1300.03</v>
      </c>
      <c r="AQ51" s="8">
        <v>248.87</v>
      </c>
      <c r="AR51" s="8">
        <v>1280.53</v>
      </c>
      <c r="AS51" s="24">
        <f t="shared" si="35"/>
        <v>1529.4</v>
      </c>
      <c r="AT51" s="24">
        <f t="shared" si="36"/>
        <v>30.588000000000001</v>
      </c>
      <c r="AU51" s="1">
        <f t="shared" si="37"/>
        <v>1529.38</v>
      </c>
      <c r="AV51" s="13">
        <v>4.2300000000000004</v>
      </c>
      <c r="AW51" s="24">
        <f t="shared" si="38"/>
        <v>361.55555555555554</v>
      </c>
      <c r="AZ51" s="2">
        <v>44661</v>
      </c>
      <c r="BA51" s="1">
        <v>2789.44</v>
      </c>
      <c r="BB51" s="1">
        <v>240.62</v>
      </c>
      <c r="BC51" s="1">
        <v>2768.52</v>
      </c>
      <c r="BD51" s="1">
        <v>224.23</v>
      </c>
      <c r="BE51" s="24">
        <f t="shared" si="48"/>
        <v>2992.75</v>
      </c>
      <c r="BF51" s="24"/>
      <c r="BG51" s="24">
        <f t="shared" si="39"/>
        <v>2992.75</v>
      </c>
      <c r="BH51" s="13">
        <v>4.42</v>
      </c>
      <c r="BI51" s="97">
        <f t="shared" si="40"/>
        <v>677.09276018099547</v>
      </c>
      <c r="BJ51" s="24">
        <f t="shared" si="41"/>
        <v>13.54185520361991</v>
      </c>
      <c r="BL51" s="2">
        <v>44661</v>
      </c>
      <c r="BM51" s="1">
        <v>978.52</v>
      </c>
      <c r="BN51" s="1">
        <v>218.02</v>
      </c>
      <c r="BO51" s="8">
        <v>971.18</v>
      </c>
      <c r="BP51" s="8">
        <v>214.75</v>
      </c>
      <c r="BQ51" s="24">
        <f t="shared" si="47"/>
        <v>1185.9299999999998</v>
      </c>
      <c r="BR51" s="24"/>
      <c r="BS51" s="24">
        <f t="shared" si="42"/>
        <v>1185.9299999999998</v>
      </c>
      <c r="BT51" s="13">
        <v>4.42</v>
      </c>
      <c r="BU51" s="24">
        <f t="shared" si="43"/>
        <v>268.30995475113122</v>
      </c>
      <c r="BV51" s="24">
        <f t="shared" si="44"/>
        <v>5.3661990950226244</v>
      </c>
    </row>
    <row r="52" spans="1:74" x14ac:dyDescent="0.25">
      <c r="A52" s="2">
        <v>44572</v>
      </c>
      <c r="B52" s="1">
        <v>468.8</v>
      </c>
      <c r="C52" s="1">
        <v>800.02</v>
      </c>
      <c r="D52" s="8">
        <v>465.28</v>
      </c>
      <c r="E52" s="8">
        <v>788.02</v>
      </c>
      <c r="F52" s="24">
        <f t="shared" si="25"/>
        <v>1253.3</v>
      </c>
      <c r="G52" s="24">
        <f t="shared" si="26"/>
        <v>1253.3</v>
      </c>
      <c r="H52" s="1">
        <v>4.6399999999999997</v>
      </c>
      <c r="I52" s="24">
        <f t="shared" si="29"/>
        <v>270.10775862068965</v>
      </c>
      <c r="J52" s="24">
        <f t="shared" si="30"/>
        <v>5.4021551724137931</v>
      </c>
      <c r="M52" s="42"/>
      <c r="N52" s="25"/>
      <c r="P52" s="2">
        <v>44572</v>
      </c>
      <c r="Q52" s="8">
        <v>2714.48</v>
      </c>
      <c r="R52" s="1">
        <v>35.82</v>
      </c>
      <c r="S52" s="8">
        <v>2694.12</v>
      </c>
      <c r="T52" s="8">
        <v>33.380000000000003</v>
      </c>
      <c r="U52" s="24">
        <f t="shared" si="27"/>
        <v>2727.5</v>
      </c>
      <c r="V52" s="24"/>
      <c r="W52" s="24">
        <f t="shared" si="28"/>
        <v>2727.5</v>
      </c>
      <c r="X52" s="1">
        <v>4.6399999999999997</v>
      </c>
      <c r="Y52" s="24">
        <f t="shared" si="31"/>
        <v>587.82327586206895</v>
      </c>
      <c r="Z52" s="24">
        <f t="shared" si="32"/>
        <v>11.756465517241379</v>
      </c>
      <c r="AC52" s="2">
        <v>44631</v>
      </c>
      <c r="AD52" s="8">
        <v>2862.25</v>
      </c>
      <c r="AE52" s="1"/>
      <c r="AF52" s="8">
        <v>2840.78</v>
      </c>
      <c r="AG52" s="8">
        <v>0</v>
      </c>
      <c r="AH52" s="24">
        <f t="shared" si="33"/>
        <v>2840.78</v>
      </c>
      <c r="AI52" s="24">
        <f t="shared" si="45"/>
        <v>2840.78</v>
      </c>
      <c r="AJ52" s="1">
        <v>4.34</v>
      </c>
      <c r="AK52" s="24">
        <f t="shared" si="46"/>
        <v>654.55760368663596</v>
      </c>
      <c r="AL52" s="24">
        <f t="shared" si="34"/>
        <v>13.091152073732719</v>
      </c>
      <c r="AN52" s="2">
        <v>44631</v>
      </c>
      <c r="AO52" s="1">
        <v>104.18</v>
      </c>
      <c r="AP52" s="1">
        <v>820.4</v>
      </c>
      <c r="AQ52" s="8">
        <v>103.4</v>
      </c>
      <c r="AR52" s="8">
        <v>808.09</v>
      </c>
      <c r="AS52" s="24">
        <f t="shared" si="35"/>
        <v>911.49</v>
      </c>
      <c r="AT52" s="24">
        <f t="shared" si="36"/>
        <v>18.229800000000001</v>
      </c>
      <c r="AU52" s="1">
        <f t="shared" si="37"/>
        <v>911.47</v>
      </c>
      <c r="AV52" s="1">
        <v>4.34</v>
      </c>
      <c r="AW52" s="24">
        <f t="shared" si="38"/>
        <v>210.01612903225808</v>
      </c>
      <c r="AZ52" s="2">
        <v>44662</v>
      </c>
      <c r="BA52" s="8">
        <v>658.21</v>
      </c>
      <c r="BB52" s="1">
        <v>132.32</v>
      </c>
      <c r="BC52" s="8">
        <v>653.27</v>
      </c>
      <c r="BD52" s="8">
        <v>123.31</v>
      </c>
      <c r="BE52" s="24">
        <f t="shared" si="48"/>
        <v>776.57999999999993</v>
      </c>
      <c r="BF52" s="24"/>
      <c r="BG52" s="24">
        <f t="shared" si="39"/>
        <v>776.57999999999993</v>
      </c>
      <c r="BH52" s="1">
        <v>4.42</v>
      </c>
      <c r="BI52" s="97">
        <f t="shared" si="40"/>
        <v>175.6968325791855</v>
      </c>
      <c r="BJ52" s="24">
        <f t="shared" si="41"/>
        <v>3.5139366515837098</v>
      </c>
      <c r="BL52" s="2">
        <v>44662</v>
      </c>
      <c r="BM52" s="1">
        <v>496.11</v>
      </c>
      <c r="BN52" s="1">
        <v>206.5</v>
      </c>
      <c r="BO52" s="8">
        <v>492.39</v>
      </c>
      <c r="BP52" s="8">
        <v>203.4</v>
      </c>
      <c r="BQ52" s="24">
        <f t="shared" si="47"/>
        <v>695.79</v>
      </c>
      <c r="BR52" s="24"/>
      <c r="BS52" s="24">
        <f t="shared" si="42"/>
        <v>695.79</v>
      </c>
      <c r="BT52" s="1">
        <v>4.42</v>
      </c>
      <c r="BU52" s="24">
        <f t="shared" si="43"/>
        <v>157.41855203619909</v>
      </c>
      <c r="BV52" s="24">
        <f t="shared" si="44"/>
        <v>3.148371040723982</v>
      </c>
    </row>
    <row r="53" spans="1:74" x14ac:dyDescent="0.25">
      <c r="A53" s="2">
        <v>44573</v>
      </c>
      <c r="B53" s="8">
        <v>530.55999999999995</v>
      </c>
      <c r="C53" s="1">
        <v>1188.28</v>
      </c>
      <c r="D53" s="8">
        <v>526.58000000000004</v>
      </c>
      <c r="E53" s="1">
        <v>1170.46</v>
      </c>
      <c r="F53" s="24">
        <f t="shared" si="25"/>
        <v>1697.04</v>
      </c>
      <c r="G53" s="24">
        <f t="shared" si="26"/>
        <v>1697.04</v>
      </c>
      <c r="H53" s="1">
        <v>4.6399999999999997</v>
      </c>
      <c r="I53" s="24">
        <f t="shared" si="29"/>
        <v>365.74137931034483</v>
      </c>
      <c r="J53" s="24">
        <f t="shared" si="30"/>
        <v>7.3148275862068965</v>
      </c>
      <c r="M53" s="42"/>
      <c r="N53" s="25"/>
      <c r="P53" s="2">
        <v>44573</v>
      </c>
      <c r="Q53" s="8">
        <v>1795.02</v>
      </c>
      <c r="R53" s="1">
        <v>46.54</v>
      </c>
      <c r="S53" s="8">
        <v>1781.56</v>
      </c>
      <c r="T53" s="1">
        <v>43.37</v>
      </c>
      <c r="U53" s="24">
        <f t="shared" si="27"/>
        <v>1824.9299999999998</v>
      </c>
      <c r="V53" s="24"/>
      <c r="W53" s="24">
        <f t="shared" si="28"/>
        <v>1824.9299999999998</v>
      </c>
      <c r="X53" s="1">
        <v>4.6399999999999997</v>
      </c>
      <c r="Y53" s="24">
        <f t="shared" si="31"/>
        <v>393.30387931034483</v>
      </c>
      <c r="Z53" s="24">
        <f t="shared" si="32"/>
        <v>7.866077586206897</v>
      </c>
      <c r="AC53" s="2">
        <v>44632</v>
      </c>
      <c r="AD53" s="8">
        <v>3192.22</v>
      </c>
      <c r="AE53" s="1">
        <v>40.700000000000003</v>
      </c>
      <c r="AF53" s="8">
        <v>3168.28</v>
      </c>
      <c r="AG53" s="8">
        <v>40.089500000000001</v>
      </c>
      <c r="AH53" s="24">
        <f t="shared" si="33"/>
        <v>3208.3695000000002</v>
      </c>
      <c r="AI53" s="24">
        <f t="shared" si="45"/>
        <v>3208.3695000000002</v>
      </c>
      <c r="AJ53" s="1">
        <v>4.2300000000000004</v>
      </c>
      <c r="AK53" s="24">
        <f t="shared" si="46"/>
        <v>758.47978723404253</v>
      </c>
      <c r="AL53" s="24">
        <f t="shared" si="34"/>
        <v>15.169595744680851</v>
      </c>
      <c r="AN53" s="2">
        <v>44632</v>
      </c>
      <c r="AO53" s="8">
        <v>906.26</v>
      </c>
      <c r="AP53" s="1">
        <v>2236.58</v>
      </c>
      <c r="AQ53" s="8">
        <v>899.46</v>
      </c>
      <c r="AR53" s="1">
        <v>2203.0300000000002</v>
      </c>
      <c r="AS53" s="24">
        <f t="shared" si="35"/>
        <v>3102.4900000000002</v>
      </c>
      <c r="AT53" s="24">
        <f t="shared" si="36"/>
        <v>62.049800000000005</v>
      </c>
      <c r="AU53" s="1">
        <f t="shared" si="37"/>
        <v>3102.4700000000003</v>
      </c>
      <c r="AV53" s="1">
        <v>4.2300000000000004</v>
      </c>
      <c r="AW53" s="24">
        <f t="shared" si="38"/>
        <v>733.44444444444446</v>
      </c>
      <c r="AZ53" s="2">
        <v>44663</v>
      </c>
      <c r="BA53" s="8">
        <v>2063.17</v>
      </c>
      <c r="BB53" s="1">
        <v>484.04</v>
      </c>
      <c r="BC53" s="8">
        <v>2047.7</v>
      </c>
      <c r="BD53" s="1">
        <v>451.08</v>
      </c>
      <c r="BE53" s="24">
        <f t="shared" si="48"/>
        <v>2498.7800000000002</v>
      </c>
      <c r="BF53" s="24"/>
      <c r="BG53" s="24">
        <f t="shared" si="39"/>
        <v>2498.7800000000002</v>
      </c>
      <c r="BH53" s="1">
        <v>4.42</v>
      </c>
      <c r="BI53" s="97">
        <f t="shared" si="40"/>
        <v>565.33484162895934</v>
      </c>
      <c r="BJ53" s="24">
        <f t="shared" si="41"/>
        <v>11.306696832579187</v>
      </c>
      <c r="BL53" s="2">
        <v>44663</v>
      </c>
      <c r="BM53" s="8">
        <v>1076.07</v>
      </c>
      <c r="BN53" s="1">
        <v>789.52</v>
      </c>
      <c r="BO53" s="8">
        <v>1068</v>
      </c>
      <c r="BP53" s="1">
        <v>777.68</v>
      </c>
      <c r="BQ53" s="24">
        <f t="shared" si="47"/>
        <v>1845.6799999999998</v>
      </c>
      <c r="BR53" s="24"/>
      <c r="BS53" s="24">
        <f t="shared" si="42"/>
        <v>1845.6799999999998</v>
      </c>
      <c r="BT53" s="1">
        <v>4.42</v>
      </c>
      <c r="BU53" s="24">
        <f t="shared" si="43"/>
        <v>417.57466063348414</v>
      </c>
      <c r="BV53" s="24">
        <f t="shared" si="44"/>
        <v>8.3514932126696824</v>
      </c>
    </row>
    <row r="54" spans="1:74" x14ac:dyDescent="0.25">
      <c r="A54" s="2">
        <v>44574</v>
      </c>
      <c r="B54" s="1">
        <v>993.22</v>
      </c>
      <c r="C54" s="8">
        <v>1205.28</v>
      </c>
      <c r="D54" s="8">
        <v>985.77</v>
      </c>
      <c r="E54" s="8">
        <v>1187.2</v>
      </c>
      <c r="F54" s="24">
        <f t="shared" si="25"/>
        <v>2172.9700000000003</v>
      </c>
      <c r="G54" s="24">
        <f t="shared" si="26"/>
        <v>2172.9700000000003</v>
      </c>
      <c r="H54" s="1">
        <v>4.6399999999999997</v>
      </c>
      <c r="I54" s="24">
        <f t="shared" si="29"/>
        <v>468.31250000000011</v>
      </c>
      <c r="J54" s="24">
        <f t="shared" si="30"/>
        <v>9.3662500000000026</v>
      </c>
      <c r="M54" s="42"/>
      <c r="N54" s="25"/>
      <c r="P54" s="2">
        <v>44574</v>
      </c>
      <c r="Q54" s="8">
        <v>1256.24</v>
      </c>
      <c r="R54" s="1"/>
      <c r="S54" s="8">
        <v>1246.82</v>
      </c>
      <c r="T54" s="8"/>
      <c r="U54" s="24">
        <f t="shared" si="27"/>
        <v>1246.82</v>
      </c>
      <c r="V54" s="24"/>
      <c r="W54" s="24">
        <f t="shared" si="28"/>
        <v>1246.82</v>
      </c>
      <c r="X54" s="1">
        <v>4.6399999999999997</v>
      </c>
      <c r="Y54" s="24">
        <f t="shared" si="31"/>
        <v>268.71120689655174</v>
      </c>
      <c r="Z54" s="24">
        <f t="shared" si="32"/>
        <v>5.3742241379310354</v>
      </c>
      <c r="AC54" s="2">
        <v>44633</v>
      </c>
      <c r="AD54" s="8">
        <v>2347.16</v>
      </c>
      <c r="AE54" s="1">
        <v>56.53</v>
      </c>
      <c r="AF54" s="8">
        <v>2329.56</v>
      </c>
      <c r="AG54" s="8">
        <v>55.682050000000004</v>
      </c>
      <c r="AH54" s="24">
        <f t="shared" si="33"/>
        <v>2385.2420499999998</v>
      </c>
      <c r="AI54" s="24">
        <f t="shared" si="45"/>
        <v>2385.2420499999998</v>
      </c>
      <c r="AJ54" s="1">
        <v>4.2300000000000004</v>
      </c>
      <c r="AK54" s="24">
        <f t="shared" si="46"/>
        <v>563.88700945626465</v>
      </c>
      <c r="AL54" s="24">
        <f t="shared" si="34"/>
        <v>11.277740189125293</v>
      </c>
      <c r="AN54" s="2">
        <v>44633</v>
      </c>
      <c r="AO54" s="1">
        <v>736.62</v>
      </c>
      <c r="AP54" s="8">
        <v>790.94</v>
      </c>
      <c r="AQ54" s="8">
        <v>731.1</v>
      </c>
      <c r="AR54" s="8">
        <v>779.08</v>
      </c>
      <c r="AS54" s="24">
        <f t="shared" si="35"/>
        <v>1510.18</v>
      </c>
      <c r="AT54" s="24">
        <f t="shared" si="36"/>
        <v>30.203600000000002</v>
      </c>
      <c r="AU54" s="1">
        <f t="shared" si="37"/>
        <v>1510.16</v>
      </c>
      <c r="AV54" s="1">
        <v>4.2300000000000004</v>
      </c>
      <c r="AW54" s="24">
        <f t="shared" si="38"/>
        <v>357.01182033096927</v>
      </c>
      <c r="AZ54" s="2">
        <v>44664</v>
      </c>
      <c r="BA54" s="8">
        <v>2148.2399999999998</v>
      </c>
      <c r="BB54" s="1"/>
      <c r="BC54" s="8">
        <v>2132.13</v>
      </c>
      <c r="BD54" s="8"/>
      <c r="BE54" s="24">
        <f t="shared" si="48"/>
        <v>2132.13</v>
      </c>
      <c r="BF54" s="24"/>
      <c r="BG54" s="24">
        <f t="shared" si="39"/>
        <v>2132.13</v>
      </c>
      <c r="BH54" s="1">
        <v>4.4400000000000004</v>
      </c>
      <c r="BI54" s="97">
        <f t="shared" si="40"/>
        <v>480.20945945945942</v>
      </c>
      <c r="BJ54" s="24">
        <f t="shared" si="41"/>
        <v>9.6041891891891886</v>
      </c>
      <c r="BL54" s="2">
        <v>44664</v>
      </c>
      <c r="BM54" s="1">
        <v>1094.67</v>
      </c>
      <c r="BN54" s="8">
        <v>586.13</v>
      </c>
      <c r="BO54" s="8">
        <v>1086.46</v>
      </c>
      <c r="BP54" s="8">
        <v>577.34</v>
      </c>
      <c r="BQ54" s="24">
        <f t="shared" si="47"/>
        <v>1663.8000000000002</v>
      </c>
      <c r="BR54" s="24"/>
      <c r="BS54" s="24">
        <f t="shared" si="42"/>
        <v>1663.8000000000002</v>
      </c>
      <c r="BT54" s="1">
        <v>4.4400000000000004</v>
      </c>
      <c r="BU54" s="24">
        <f t="shared" si="43"/>
        <v>374.72972972972974</v>
      </c>
      <c r="BV54" s="24">
        <f t="shared" si="44"/>
        <v>7.4945945945945951</v>
      </c>
    </row>
    <row r="55" spans="1:74" x14ac:dyDescent="0.25">
      <c r="A55" s="2">
        <v>44575</v>
      </c>
      <c r="B55" s="1">
        <v>861.56</v>
      </c>
      <c r="C55" s="1">
        <v>1124.45</v>
      </c>
      <c r="D55" s="8">
        <v>855.1</v>
      </c>
      <c r="E55" s="8">
        <v>1107.58</v>
      </c>
      <c r="F55" s="24">
        <f t="shared" si="25"/>
        <v>1962.6799999999998</v>
      </c>
      <c r="G55" s="24">
        <f t="shared" si="26"/>
        <v>1962.6799999999998</v>
      </c>
      <c r="H55" s="1">
        <v>4.6399999999999997</v>
      </c>
      <c r="I55" s="24">
        <f t="shared" si="29"/>
        <v>422.99137931034483</v>
      </c>
      <c r="J55" s="24">
        <f t="shared" si="30"/>
        <v>8.459827586206897</v>
      </c>
      <c r="M55" s="42"/>
      <c r="N55" s="25"/>
      <c r="P55" s="2">
        <v>44575</v>
      </c>
      <c r="Q55" s="8">
        <v>2429.79</v>
      </c>
      <c r="R55" s="8"/>
      <c r="S55" s="8">
        <v>2411.5700000000002</v>
      </c>
      <c r="T55" s="8"/>
      <c r="U55" s="24">
        <f t="shared" si="27"/>
        <v>2411.5700000000002</v>
      </c>
      <c r="V55" s="24"/>
      <c r="W55" s="24">
        <f t="shared" si="28"/>
        <v>2411.5700000000002</v>
      </c>
      <c r="X55" s="1">
        <v>4.6399999999999997</v>
      </c>
      <c r="Y55" s="24">
        <f t="shared" si="31"/>
        <v>519.73491379310349</v>
      </c>
      <c r="Z55" s="24">
        <f t="shared" si="32"/>
        <v>10.394698275862069</v>
      </c>
      <c r="AC55" s="2">
        <v>44634</v>
      </c>
      <c r="AD55" s="8">
        <v>1822.53</v>
      </c>
      <c r="AE55" s="8">
        <v>44.08</v>
      </c>
      <c r="AF55" s="8">
        <v>1808.86</v>
      </c>
      <c r="AG55" s="8">
        <v>43.418799999999997</v>
      </c>
      <c r="AH55" s="24">
        <f t="shared" si="33"/>
        <v>1852.2787999999998</v>
      </c>
      <c r="AI55" s="24">
        <f t="shared" si="45"/>
        <v>1852.2787999999998</v>
      </c>
      <c r="AJ55" s="1">
        <v>4.2300000000000004</v>
      </c>
      <c r="AK55" s="24">
        <f t="shared" si="46"/>
        <v>437.89096926713938</v>
      </c>
      <c r="AL55" s="24">
        <f t="shared" si="34"/>
        <v>8.7578193853427884</v>
      </c>
      <c r="AN55" s="2">
        <v>44634</v>
      </c>
      <c r="AO55" s="1">
        <v>424.6</v>
      </c>
      <c r="AP55" s="1">
        <v>1178.54</v>
      </c>
      <c r="AQ55" s="8">
        <v>421.42</v>
      </c>
      <c r="AR55" s="8">
        <v>1160.8599999999999</v>
      </c>
      <c r="AS55" s="24">
        <f t="shared" si="35"/>
        <v>1582.28</v>
      </c>
      <c r="AT55" s="24">
        <f t="shared" si="36"/>
        <v>31.645600000000002</v>
      </c>
      <c r="AU55" s="1">
        <f t="shared" si="37"/>
        <v>1582.26</v>
      </c>
      <c r="AV55" s="1">
        <v>4.2300000000000004</v>
      </c>
      <c r="AW55" s="24">
        <f t="shared" si="38"/>
        <v>374.05673758865242</v>
      </c>
      <c r="AZ55" s="2">
        <v>44665</v>
      </c>
      <c r="BA55" s="8">
        <v>5371.66</v>
      </c>
      <c r="BB55" s="8">
        <v>153.79</v>
      </c>
      <c r="BC55" s="8">
        <v>5331.37</v>
      </c>
      <c r="BD55" s="8">
        <v>143.32</v>
      </c>
      <c r="BE55" s="24">
        <f t="shared" si="48"/>
        <v>5474.69</v>
      </c>
      <c r="BF55" s="24"/>
      <c r="BG55" s="24">
        <f t="shared" si="39"/>
        <v>5474.69</v>
      </c>
      <c r="BH55" s="1">
        <v>4.4400000000000004</v>
      </c>
      <c r="BI55" s="97">
        <f t="shared" si="40"/>
        <v>1233.0382882882882</v>
      </c>
      <c r="BJ55" s="24">
        <f t="shared" si="41"/>
        <v>24.660765765765763</v>
      </c>
      <c r="BL55" s="2">
        <v>44665</v>
      </c>
      <c r="BM55" s="1">
        <v>1814.74</v>
      </c>
      <c r="BN55" s="1">
        <v>1433.71</v>
      </c>
      <c r="BO55" s="8">
        <v>1801.13</v>
      </c>
      <c r="BP55" s="8">
        <v>1412.2</v>
      </c>
      <c r="BQ55" s="24">
        <f t="shared" si="47"/>
        <v>3213.33</v>
      </c>
      <c r="BR55" s="24"/>
      <c r="BS55" s="24">
        <f t="shared" si="42"/>
        <v>3213.33</v>
      </c>
      <c r="BT55" s="1">
        <v>4.4400000000000004</v>
      </c>
      <c r="BU55" s="24">
        <f t="shared" si="43"/>
        <v>723.72297297297291</v>
      </c>
      <c r="BV55" s="24">
        <f t="shared" si="44"/>
        <v>14.474459459459458</v>
      </c>
    </row>
    <row r="56" spans="1:74" x14ac:dyDescent="0.25">
      <c r="A56" s="2">
        <v>44576</v>
      </c>
      <c r="B56" s="1">
        <v>1013.74</v>
      </c>
      <c r="C56" s="8">
        <v>817.3</v>
      </c>
      <c r="D56" s="8">
        <v>1006.14</v>
      </c>
      <c r="E56" s="8">
        <v>805.04</v>
      </c>
      <c r="F56" s="24">
        <f t="shared" si="25"/>
        <v>1811.1799999999998</v>
      </c>
      <c r="G56" s="24">
        <f t="shared" si="26"/>
        <v>1811.1799999999998</v>
      </c>
      <c r="H56" s="1">
        <v>4.6399999999999997</v>
      </c>
      <c r="I56" s="24">
        <f t="shared" si="29"/>
        <v>390.3405172413793</v>
      </c>
      <c r="J56" s="24">
        <f t="shared" si="30"/>
        <v>7.8068103448275865</v>
      </c>
      <c r="M56" s="42"/>
      <c r="N56" s="25"/>
      <c r="P56" s="2">
        <v>44576</v>
      </c>
      <c r="Q56" s="1">
        <v>2977.64</v>
      </c>
      <c r="R56" s="1">
        <v>103.02</v>
      </c>
      <c r="S56" s="8">
        <v>2955.31</v>
      </c>
      <c r="T56" s="1">
        <v>96</v>
      </c>
      <c r="U56" s="24">
        <f t="shared" si="27"/>
        <v>3051.31</v>
      </c>
      <c r="V56" s="24"/>
      <c r="W56" s="24">
        <f t="shared" si="28"/>
        <v>3051.31</v>
      </c>
      <c r="X56" s="1">
        <v>4.6399999999999997</v>
      </c>
      <c r="Y56" s="24">
        <f t="shared" si="31"/>
        <v>657.60991379310349</v>
      </c>
      <c r="Z56" s="24">
        <f t="shared" si="32"/>
        <v>13.152198275862069</v>
      </c>
      <c r="AC56" s="2">
        <v>44635</v>
      </c>
      <c r="AD56" s="1">
        <v>2878.09</v>
      </c>
      <c r="AE56" s="1"/>
      <c r="AF56" s="8">
        <v>2856.5</v>
      </c>
      <c r="AG56" s="1">
        <v>0</v>
      </c>
      <c r="AH56" s="24">
        <f t="shared" si="33"/>
        <v>2856.5</v>
      </c>
      <c r="AI56" s="24">
        <f t="shared" si="45"/>
        <v>2856.5</v>
      </c>
      <c r="AJ56" s="1">
        <v>4.2300000000000004</v>
      </c>
      <c r="AK56" s="24">
        <f t="shared" si="46"/>
        <v>675.29550827423157</v>
      </c>
      <c r="AL56" s="24">
        <f t="shared" si="34"/>
        <v>13.505910165484632</v>
      </c>
      <c r="AN56" s="2">
        <v>44635</v>
      </c>
      <c r="AO56" s="1">
        <v>435.91</v>
      </c>
      <c r="AP56" s="8">
        <v>615.15</v>
      </c>
      <c r="AQ56" s="8">
        <v>432.64</v>
      </c>
      <c r="AR56" s="8">
        <v>605.91999999999996</v>
      </c>
      <c r="AS56" s="24">
        <f t="shared" si="35"/>
        <v>1038.56</v>
      </c>
      <c r="AT56" s="24">
        <f t="shared" si="36"/>
        <v>20.7712</v>
      </c>
      <c r="AU56" s="1">
        <f t="shared" si="37"/>
        <v>1038.54</v>
      </c>
      <c r="AV56" s="1">
        <v>4.2300000000000004</v>
      </c>
      <c r="AW56" s="24">
        <f t="shared" si="38"/>
        <v>245.51773049645388</v>
      </c>
      <c r="AZ56" s="2">
        <v>44666</v>
      </c>
      <c r="BA56" s="8">
        <v>4652.4799999999996</v>
      </c>
      <c r="BB56" s="1">
        <v>150.07</v>
      </c>
      <c r="BC56" s="8">
        <v>4617.59</v>
      </c>
      <c r="BD56" s="1">
        <v>139.85</v>
      </c>
      <c r="BE56" s="24">
        <f t="shared" si="48"/>
        <v>4757.4400000000005</v>
      </c>
      <c r="BF56" s="24"/>
      <c r="BG56" s="24">
        <f t="shared" si="39"/>
        <v>4757.4400000000005</v>
      </c>
      <c r="BH56" s="1">
        <v>4.4400000000000004</v>
      </c>
      <c r="BI56" s="97">
        <f t="shared" si="40"/>
        <v>1071.4954954954956</v>
      </c>
      <c r="BJ56" s="24">
        <f t="shared" si="41"/>
        <v>21.429909909909913</v>
      </c>
      <c r="BL56" s="2">
        <v>44666</v>
      </c>
      <c r="BM56" s="1">
        <v>1497.28</v>
      </c>
      <c r="BN56" s="8">
        <v>1482.72</v>
      </c>
      <c r="BO56" s="8">
        <v>1486.05</v>
      </c>
      <c r="BP56" s="8">
        <v>1460.48</v>
      </c>
      <c r="BQ56" s="24">
        <f t="shared" si="47"/>
        <v>2946.5299999999997</v>
      </c>
      <c r="BR56" s="24"/>
      <c r="BS56" s="24">
        <f t="shared" si="42"/>
        <v>2946.5299999999997</v>
      </c>
      <c r="BT56" s="1">
        <v>4.4400000000000004</v>
      </c>
      <c r="BU56" s="24">
        <f t="shared" si="43"/>
        <v>663.63288288288277</v>
      </c>
      <c r="BV56" s="24">
        <f t="shared" si="44"/>
        <v>13.272657657657655</v>
      </c>
    </row>
    <row r="57" spans="1:74" x14ac:dyDescent="0.25">
      <c r="A57" s="2">
        <v>44577</v>
      </c>
      <c r="B57" s="8">
        <v>886.7</v>
      </c>
      <c r="C57" s="1">
        <v>668.75</v>
      </c>
      <c r="D57" s="8">
        <v>880.05</v>
      </c>
      <c r="E57" s="8">
        <v>658.72</v>
      </c>
      <c r="F57" s="24">
        <f t="shared" si="25"/>
        <v>1538.77</v>
      </c>
      <c r="G57" s="24">
        <f t="shared" si="26"/>
        <v>1538.77</v>
      </c>
      <c r="H57" s="1">
        <v>4.6399999999999997</v>
      </c>
      <c r="I57" s="24">
        <f t="shared" si="29"/>
        <v>331.63146551724139</v>
      </c>
      <c r="J57" s="24">
        <f t="shared" si="30"/>
        <v>6.6326293103448277</v>
      </c>
      <c r="M57" s="42"/>
      <c r="N57" s="25"/>
      <c r="P57" s="2">
        <v>44577</v>
      </c>
      <c r="Q57" s="8">
        <v>2592.06</v>
      </c>
      <c r="R57" s="1">
        <v>19.79</v>
      </c>
      <c r="S57" s="8">
        <v>2572.62</v>
      </c>
      <c r="T57" s="8">
        <v>18.440000000000001</v>
      </c>
      <c r="U57" s="24">
        <f t="shared" si="27"/>
        <v>2591.06</v>
      </c>
      <c r="V57" s="24"/>
      <c r="W57" s="24">
        <f t="shared" si="28"/>
        <v>2591.06</v>
      </c>
      <c r="X57" s="1">
        <v>4.6399999999999997</v>
      </c>
      <c r="Y57" s="24">
        <f t="shared" si="31"/>
        <v>558.41810344827593</v>
      </c>
      <c r="Z57" s="24">
        <f t="shared" si="32"/>
        <v>11.16836206896552</v>
      </c>
      <c r="AC57" s="2">
        <v>44636</v>
      </c>
      <c r="AD57" s="8">
        <v>2098.5</v>
      </c>
      <c r="AE57" s="8">
        <v>111.05</v>
      </c>
      <c r="AF57" s="8">
        <v>2082.7600000000002</v>
      </c>
      <c r="AG57" s="8">
        <v>109.38424999999999</v>
      </c>
      <c r="AH57" s="24">
        <f t="shared" si="33"/>
        <v>2192.1442500000003</v>
      </c>
      <c r="AI57" s="24">
        <f t="shared" si="45"/>
        <v>2192.1442500000003</v>
      </c>
      <c r="AJ57" s="1">
        <v>4.28</v>
      </c>
      <c r="AK57" s="24">
        <f t="shared" si="46"/>
        <v>512.18323598130848</v>
      </c>
      <c r="AL57" s="24">
        <f t="shared" si="34"/>
        <v>10.243664719626169</v>
      </c>
      <c r="AN57" s="2">
        <v>44636</v>
      </c>
      <c r="AO57" s="8">
        <v>458.29</v>
      </c>
      <c r="AP57" s="1">
        <v>403.09</v>
      </c>
      <c r="AQ57" s="8">
        <v>454.85</v>
      </c>
      <c r="AR57" s="8">
        <v>397.04</v>
      </c>
      <c r="AS57" s="24">
        <f t="shared" si="35"/>
        <v>851.8900000000001</v>
      </c>
      <c r="AT57" s="24">
        <f t="shared" si="36"/>
        <v>17.037800000000001</v>
      </c>
      <c r="AU57" s="1">
        <f t="shared" si="37"/>
        <v>851.87000000000012</v>
      </c>
      <c r="AV57" s="1">
        <v>4.28</v>
      </c>
      <c r="AW57" s="24">
        <f t="shared" si="38"/>
        <v>199.03504672897199</v>
      </c>
      <c r="AZ57" s="2">
        <v>44667</v>
      </c>
      <c r="BA57" s="8">
        <v>2589.9899999999998</v>
      </c>
      <c r="BB57" s="8">
        <v>170.39</v>
      </c>
      <c r="BC57" s="8">
        <v>2570.5700000000002</v>
      </c>
      <c r="BD57" s="8">
        <v>158.79</v>
      </c>
      <c r="BE57" s="24">
        <f t="shared" si="48"/>
        <v>2729.36</v>
      </c>
      <c r="BF57" s="24"/>
      <c r="BG57" s="24">
        <f t="shared" si="39"/>
        <v>2729.36</v>
      </c>
      <c r="BH57" s="1">
        <v>4.4400000000000004</v>
      </c>
      <c r="BI57" s="97">
        <f t="shared" si="40"/>
        <v>614.72072072072069</v>
      </c>
      <c r="BJ57" s="24">
        <f t="shared" si="41"/>
        <v>12.294414414414414</v>
      </c>
      <c r="BL57" s="2">
        <v>44667</v>
      </c>
      <c r="BM57" s="8">
        <v>1260.1099999999999</v>
      </c>
      <c r="BN57" s="1">
        <v>1134.52</v>
      </c>
      <c r="BO57" s="8">
        <v>1250.6600000000001</v>
      </c>
      <c r="BP57" s="8">
        <v>1117.5</v>
      </c>
      <c r="BQ57" s="24">
        <f t="shared" si="47"/>
        <v>2368.16</v>
      </c>
      <c r="BR57" s="24"/>
      <c r="BS57" s="24">
        <f t="shared" si="42"/>
        <v>2368.16</v>
      </c>
      <c r="BT57" s="1">
        <v>4.4400000000000004</v>
      </c>
      <c r="BU57" s="24">
        <f t="shared" si="43"/>
        <v>533.36936936936934</v>
      </c>
      <c r="BV57" s="24">
        <f t="shared" si="44"/>
        <v>10.667387387387388</v>
      </c>
    </row>
    <row r="58" spans="1:74" x14ac:dyDescent="0.25">
      <c r="A58" s="2">
        <v>44578</v>
      </c>
      <c r="B58" s="1">
        <v>183.17</v>
      </c>
      <c r="C58" s="8">
        <v>482.74</v>
      </c>
      <c r="D58" s="8">
        <v>181.8</v>
      </c>
      <c r="E58" s="8">
        <v>475.5</v>
      </c>
      <c r="F58" s="24">
        <f t="shared" si="25"/>
        <v>657.3</v>
      </c>
      <c r="G58" s="24">
        <f t="shared" si="26"/>
        <v>657.3</v>
      </c>
      <c r="H58" s="1">
        <v>4.6399999999999997</v>
      </c>
      <c r="I58" s="24">
        <f t="shared" si="29"/>
        <v>141.6594827586207</v>
      </c>
      <c r="J58" s="24">
        <f t="shared" si="30"/>
        <v>2.8331896551724141</v>
      </c>
      <c r="M58" s="42"/>
      <c r="N58" s="25"/>
      <c r="P58" s="2">
        <v>44578</v>
      </c>
      <c r="Q58" s="1">
        <v>1805.12</v>
      </c>
      <c r="R58" s="1">
        <v>124.54</v>
      </c>
      <c r="S58" s="1">
        <v>1791.58</v>
      </c>
      <c r="T58" s="1">
        <v>116.06</v>
      </c>
      <c r="U58" s="24">
        <f t="shared" si="27"/>
        <v>1907.6399999999999</v>
      </c>
      <c r="V58" s="24"/>
      <c r="W58" s="24">
        <f t="shared" si="28"/>
        <v>1907.6399999999999</v>
      </c>
      <c r="X58" s="1">
        <v>4.6399999999999997</v>
      </c>
      <c r="Y58" s="24">
        <f t="shared" si="31"/>
        <v>411.12931034482756</v>
      </c>
      <c r="Z58" s="24">
        <f t="shared" si="32"/>
        <v>8.2225862068965512</v>
      </c>
      <c r="AC58" s="2">
        <v>44637</v>
      </c>
      <c r="AD58" s="1">
        <v>2178.5300000000002</v>
      </c>
      <c r="AE58" s="1">
        <v>36.69</v>
      </c>
      <c r="AF58" s="1">
        <v>2162.19</v>
      </c>
      <c r="AG58" s="8">
        <v>36.139649999999996</v>
      </c>
      <c r="AH58" s="24">
        <f t="shared" si="33"/>
        <v>2198.3296500000001</v>
      </c>
      <c r="AI58" s="24">
        <f t="shared" si="45"/>
        <v>2198.3296500000001</v>
      </c>
      <c r="AJ58" s="1">
        <v>4.3</v>
      </c>
      <c r="AK58" s="24">
        <f t="shared" si="46"/>
        <v>511.23945348837213</v>
      </c>
      <c r="AL58" s="24">
        <f t="shared" si="34"/>
        <v>10.224789069767443</v>
      </c>
      <c r="AN58" s="2">
        <v>44637</v>
      </c>
      <c r="AO58" s="1">
        <v>195.72</v>
      </c>
      <c r="AP58" s="8">
        <v>435.66</v>
      </c>
      <c r="AQ58" s="8">
        <v>194.25</v>
      </c>
      <c r="AR58" s="8">
        <v>429.13</v>
      </c>
      <c r="AS58" s="24">
        <f t="shared" si="35"/>
        <v>623.38</v>
      </c>
      <c r="AT58" s="24">
        <f t="shared" si="36"/>
        <v>12.467600000000001</v>
      </c>
      <c r="AU58" s="1">
        <f t="shared" si="37"/>
        <v>623.36</v>
      </c>
      <c r="AV58" s="1">
        <v>4.3</v>
      </c>
      <c r="AW58" s="24">
        <f t="shared" si="38"/>
        <v>144.96744186046513</v>
      </c>
      <c r="AZ58" s="2">
        <v>44668</v>
      </c>
      <c r="BA58" s="1">
        <v>1392.51</v>
      </c>
      <c r="BB58" s="1">
        <v>83.68</v>
      </c>
      <c r="BC58" s="1">
        <v>1382.07</v>
      </c>
      <c r="BD58" s="1">
        <v>77.98</v>
      </c>
      <c r="BE58" s="24">
        <f t="shared" si="48"/>
        <v>1460.05</v>
      </c>
      <c r="BF58" s="24"/>
      <c r="BG58" s="24">
        <f t="shared" si="39"/>
        <v>1460.05</v>
      </c>
      <c r="BH58" s="1">
        <v>4.4400000000000004</v>
      </c>
      <c r="BI58" s="97">
        <f t="shared" si="40"/>
        <v>328.84009009009003</v>
      </c>
      <c r="BJ58" s="24">
        <f t="shared" si="41"/>
        <v>6.5768018018018006</v>
      </c>
      <c r="BL58" s="2">
        <v>44668</v>
      </c>
      <c r="BM58" s="1">
        <v>345.56</v>
      </c>
      <c r="BN58" s="8">
        <v>816.32</v>
      </c>
      <c r="BO58" s="8">
        <v>342.97</v>
      </c>
      <c r="BP58" s="8">
        <v>804.08</v>
      </c>
      <c r="BQ58" s="24">
        <f t="shared" si="47"/>
        <v>1147.0500000000002</v>
      </c>
      <c r="BR58" s="24"/>
      <c r="BS58" s="24">
        <f t="shared" si="42"/>
        <v>1147.0500000000002</v>
      </c>
      <c r="BT58" s="1">
        <v>4.4400000000000004</v>
      </c>
      <c r="BU58" s="24">
        <f t="shared" si="43"/>
        <v>258.34459459459464</v>
      </c>
      <c r="BV58" s="24">
        <f t="shared" si="44"/>
        <v>5.1668918918918925</v>
      </c>
    </row>
    <row r="59" spans="1:74" x14ac:dyDescent="0.25">
      <c r="A59" s="2">
        <v>44579</v>
      </c>
      <c r="B59" s="1">
        <v>267.98</v>
      </c>
      <c r="C59" s="1">
        <v>536.46</v>
      </c>
      <c r="D59" s="8">
        <v>265.97000000000003</v>
      </c>
      <c r="E59" s="8">
        <v>528.41</v>
      </c>
      <c r="F59" s="24">
        <f t="shared" si="25"/>
        <v>794.38</v>
      </c>
      <c r="G59" s="24">
        <f t="shared" si="26"/>
        <v>794.38</v>
      </c>
      <c r="H59" s="1">
        <v>4.6399999999999997</v>
      </c>
      <c r="I59" s="24">
        <f t="shared" si="29"/>
        <v>171.20258620689657</v>
      </c>
      <c r="J59" s="24">
        <f t="shared" si="30"/>
        <v>3.4240517241379314</v>
      </c>
      <c r="M59" s="42"/>
      <c r="N59" s="25"/>
      <c r="P59" s="2">
        <v>44579</v>
      </c>
      <c r="Q59" s="1">
        <v>1731.42</v>
      </c>
      <c r="R59" s="1">
        <v>65.209999999999994</v>
      </c>
      <c r="S59" s="1">
        <v>1718.43</v>
      </c>
      <c r="T59" s="1">
        <v>60.77</v>
      </c>
      <c r="U59" s="24">
        <f t="shared" si="27"/>
        <v>1779.2</v>
      </c>
      <c r="V59" s="24"/>
      <c r="W59" s="24">
        <f t="shared" si="28"/>
        <v>1779.2</v>
      </c>
      <c r="X59" s="1">
        <v>4.6399999999999997</v>
      </c>
      <c r="Y59" s="24">
        <f t="shared" si="31"/>
        <v>383.44827586206901</v>
      </c>
      <c r="Z59" s="24">
        <f t="shared" si="32"/>
        <v>7.6689655172413804</v>
      </c>
      <c r="AC59" s="2">
        <v>44638</v>
      </c>
      <c r="AD59" s="1">
        <v>2552.5</v>
      </c>
      <c r="AE59" s="1"/>
      <c r="AF59" s="1">
        <v>2533.36</v>
      </c>
      <c r="AG59" s="1">
        <v>0</v>
      </c>
      <c r="AH59" s="24">
        <f t="shared" si="33"/>
        <v>2533.36</v>
      </c>
      <c r="AI59" s="24">
        <f t="shared" si="45"/>
        <v>2533.36</v>
      </c>
      <c r="AJ59" s="1">
        <v>4.28</v>
      </c>
      <c r="AK59" s="24">
        <f t="shared" si="46"/>
        <v>591.90654205607473</v>
      </c>
      <c r="AL59" s="24">
        <f t="shared" si="34"/>
        <v>11.838130841121496</v>
      </c>
      <c r="AN59" s="2">
        <v>44638</v>
      </c>
      <c r="AO59" s="1">
        <v>878.91</v>
      </c>
      <c r="AP59" s="1">
        <v>1885.02</v>
      </c>
      <c r="AQ59" s="8">
        <v>872.32</v>
      </c>
      <c r="AR59" s="8">
        <v>1856.74</v>
      </c>
      <c r="AS59" s="24">
        <f t="shared" si="35"/>
        <v>2729.06</v>
      </c>
      <c r="AT59" s="24">
        <f t="shared" si="36"/>
        <v>54.581200000000003</v>
      </c>
      <c r="AU59" s="1">
        <f t="shared" si="37"/>
        <v>2729.04</v>
      </c>
      <c r="AV59" s="1">
        <v>4.28</v>
      </c>
      <c r="AW59" s="24">
        <f t="shared" si="38"/>
        <v>637.62616822429902</v>
      </c>
      <c r="AZ59" s="2">
        <v>44669</v>
      </c>
      <c r="BA59" s="1">
        <v>1010.78</v>
      </c>
      <c r="BB59" s="1"/>
      <c r="BC59" s="8">
        <v>1003.2</v>
      </c>
      <c r="BD59" s="1"/>
      <c r="BE59" s="24">
        <f t="shared" si="48"/>
        <v>1003.2</v>
      </c>
      <c r="BF59" s="24"/>
      <c r="BG59" s="24">
        <f t="shared" si="39"/>
        <v>1003.2</v>
      </c>
      <c r="BH59" s="1">
        <v>4.4400000000000004</v>
      </c>
      <c r="BI59" s="97">
        <f t="shared" si="40"/>
        <v>225.94594594594594</v>
      </c>
      <c r="BJ59" s="24">
        <f t="shared" si="41"/>
        <v>4.5189189189189189</v>
      </c>
      <c r="BL59" s="2">
        <v>44669</v>
      </c>
      <c r="BM59" s="1">
        <v>1083.49</v>
      </c>
      <c r="BN59" s="1">
        <v>704.59</v>
      </c>
      <c r="BO59" s="8">
        <v>1075.3599999999999</v>
      </c>
      <c r="BP59" s="8">
        <v>694.02</v>
      </c>
      <c r="BQ59" s="24">
        <f t="shared" si="47"/>
        <v>1769.3799999999999</v>
      </c>
      <c r="BR59" s="24"/>
      <c r="BS59" s="24">
        <f t="shared" si="42"/>
        <v>1769.3799999999999</v>
      </c>
      <c r="BT59" s="1">
        <v>4.4400000000000004</v>
      </c>
      <c r="BU59" s="24">
        <f t="shared" si="43"/>
        <v>398.50900900900893</v>
      </c>
      <c r="BV59" s="24">
        <f t="shared" si="44"/>
        <v>7.9701801801801793</v>
      </c>
    </row>
    <row r="60" spans="1:74" x14ac:dyDescent="0.25">
      <c r="A60" s="2">
        <v>44580</v>
      </c>
      <c r="B60" s="1">
        <v>1543.06</v>
      </c>
      <c r="C60" s="8">
        <v>121.23</v>
      </c>
      <c r="D60" s="8">
        <v>1531.49</v>
      </c>
      <c r="E60" s="8">
        <v>112.97</v>
      </c>
      <c r="F60" s="24">
        <f t="shared" si="25"/>
        <v>1644.46</v>
      </c>
      <c r="G60" s="24">
        <f t="shared" si="26"/>
        <v>1644.46</v>
      </c>
      <c r="H60" s="1">
        <v>4.6399999999999997</v>
      </c>
      <c r="I60" s="24">
        <f t="shared" si="29"/>
        <v>354.4094827586207</v>
      </c>
      <c r="J60" s="24">
        <f t="shared" si="30"/>
        <v>7.0881896551724139</v>
      </c>
      <c r="M60" s="42"/>
      <c r="N60" s="25"/>
      <c r="P60" s="2">
        <v>44580</v>
      </c>
      <c r="Q60" s="1">
        <v>1543.06</v>
      </c>
      <c r="R60" s="1">
        <v>121.23</v>
      </c>
      <c r="S60" s="1">
        <v>1531.49</v>
      </c>
      <c r="T60" s="1">
        <v>112.97</v>
      </c>
      <c r="U60" s="24">
        <f t="shared" si="27"/>
        <v>1644.46</v>
      </c>
      <c r="V60" s="24"/>
      <c r="W60" s="24">
        <f t="shared" si="28"/>
        <v>1644.46</v>
      </c>
      <c r="X60" s="1">
        <v>4.6399999999999997</v>
      </c>
      <c r="Y60" s="24">
        <f t="shared" si="31"/>
        <v>354.4094827586207</v>
      </c>
      <c r="Z60" s="24">
        <f t="shared" si="32"/>
        <v>7.0881896551724139</v>
      </c>
      <c r="AC60" s="2">
        <v>44639</v>
      </c>
      <c r="AD60" s="1">
        <v>2919.34</v>
      </c>
      <c r="AE60" s="1">
        <v>5.43</v>
      </c>
      <c r="AF60" s="1">
        <v>2897.44</v>
      </c>
      <c r="AG60" s="8">
        <v>5.3485499999999995</v>
      </c>
      <c r="AH60" s="24">
        <f t="shared" si="33"/>
        <v>2902.7885500000002</v>
      </c>
      <c r="AI60" s="24">
        <f t="shared" si="45"/>
        <v>2902.7885500000002</v>
      </c>
      <c r="AJ60" s="1">
        <v>4.3099999999999996</v>
      </c>
      <c r="AK60" s="24">
        <f t="shared" si="46"/>
        <v>673.50082366589334</v>
      </c>
      <c r="AL60" s="24">
        <f t="shared" si="34"/>
        <v>13.470016473317868</v>
      </c>
      <c r="AN60" s="2">
        <v>44639</v>
      </c>
      <c r="AO60" s="1">
        <v>1400.42</v>
      </c>
      <c r="AP60" s="8">
        <v>1489.33</v>
      </c>
      <c r="AQ60" s="8">
        <v>1389.92</v>
      </c>
      <c r="AR60" s="8">
        <v>1466.99</v>
      </c>
      <c r="AS60" s="24">
        <f t="shared" si="35"/>
        <v>2856.91</v>
      </c>
      <c r="AT60" s="24">
        <f t="shared" si="36"/>
        <v>57.138199999999998</v>
      </c>
      <c r="AU60" s="1">
        <f t="shared" si="37"/>
        <v>2856.89</v>
      </c>
      <c r="AV60" s="1">
        <v>4.3099999999999996</v>
      </c>
      <c r="AW60" s="24">
        <f t="shared" si="38"/>
        <v>662.85150812064967</v>
      </c>
      <c r="AZ60" s="2">
        <v>44670</v>
      </c>
      <c r="BA60" s="1">
        <v>1259.8800000000001</v>
      </c>
      <c r="BB60" s="1">
        <v>76.680000000000007</v>
      </c>
      <c r="BC60" s="8">
        <v>1250.43</v>
      </c>
      <c r="BD60" s="1">
        <v>71.459999999999994</v>
      </c>
      <c r="BE60" s="24">
        <f t="shared" si="48"/>
        <v>1321.89</v>
      </c>
      <c r="BF60" s="24"/>
      <c r="BG60" s="24">
        <f t="shared" si="39"/>
        <v>1321.89</v>
      </c>
      <c r="BH60" s="1">
        <v>4.4400000000000004</v>
      </c>
      <c r="BI60" s="97">
        <f t="shared" si="40"/>
        <v>297.72297297297297</v>
      </c>
      <c r="BJ60" s="24">
        <f t="shared" si="41"/>
        <v>5.9544594594594598</v>
      </c>
      <c r="BL60" s="2">
        <v>44670</v>
      </c>
      <c r="BM60" s="1">
        <v>317.43</v>
      </c>
      <c r="BN60" s="8">
        <v>611.12</v>
      </c>
      <c r="BO60" s="8">
        <v>315.05</v>
      </c>
      <c r="BP60" s="8">
        <v>601.95000000000005</v>
      </c>
      <c r="BQ60" s="24">
        <f t="shared" si="47"/>
        <v>917</v>
      </c>
      <c r="BR60" s="24"/>
      <c r="BS60" s="24">
        <f t="shared" si="42"/>
        <v>917</v>
      </c>
      <c r="BT60" s="1">
        <v>4.4400000000000004</v>
      </c>
      <c r="BU60" s="24">
        <f t="shared" si="43"/>
        <v>206.53153153153153</v>
      </c>
      <c r="BV60" s="24">
        <f t="shared" si="44"/>
        <v>4.1306306306306304</v>
      </c>
    </row>
    <row r="61" spans="1:74" x14ac:dyDescent="0.25">
      <c r="A61" s="2">
        <v>44581</v>
      </c>
      <c r="B61" s="1">
        <v>196.48</v>
      </c>
      <c r="C61" s="8">
        <v>613.96</v>
      </c>
      <c r="D61" s="8">
        <v>195.01</v>
      </c>
      <c r="E61" s="8">
        <v>604.75</v>
      </c>
      <c r="F61" s="24">
        <f t="shared" si="25"/>
        <v>799.76</v>
      </c>
      <c r="G61" s="24">
        <f t="shared" si="26"/>
        <v>799.76</v>
      </c>
      <c r="H61" s="1">
        <v>4.6399999999999997</v>
      </c>
      <c r="I61" s="24">
        <f t="shared" si="29"/>
        <v>172.36206896551724</v>
      </c>
      <c r="J61" s="24">
        <f t="shared" si="30"/>
        <v>3.4472413793103449</v>
      </c>
      <c r="M61" s="42"/>
      <c r="N61" s="25"/>
      <c r="P61" s="2">
        <v>44581</v>
      </c>
      <c r="Q61" s="1">
        <v>1382.61</v>
      </c>
      <c r="R61" s="1">
        <v>56.93</v>
      </c>
      <c r="S61" s="1">
        <v>1372.24</v>
      </c>
      <c r="T61" s="1">
        <v>53.05</v>
      </c>
      <c r="U61" s="24">
        <f t="shared" si="27"/>
        <v>1425.29</v>
      </c>
      <c r="V61" s="24"/>
      <c r="W61" s="24">
        <f t="shared" si="28"/>
        <v>1425.29</v>
      </c>
      <c r="X61" s="1">
        <v>4.6399999999999997</v>
      </c>
      <c r="Y61" s="24">
        <f t="shared" si="31"/>
        <v>307.17456896551727</v>
      </c>
      <c r="Z61" s="24">
        <f t="shared" si="32"/>
        <v>6.1434913793103458</v>
      </c>
      <c r="AC61" s="2">
        <v>44640</v>
      </c>
      <c r="AD61" s="8">
        <v>2417.81</v>
      </c>
      <c r="AE61" s="8">
        <v>48.44</v>
      </c>
      <c r="AF61" s="8">
        <v>2399.6799999999998</v>
      </c>
      <c r="AG61" s="8">
        <v>47.7134</v>
      </c>
      <c r="AH61" s="24">
        <f t="shared" si="33"/>
        <v>2447.3933999999999</v>
      </c>
      <c r="AI61" s="24">
        <f t="shared" si="45"/>
        <v>2447.3933999999999</v>
      </c>
      <c r="AJ61" s="1">
        <v>4.3099999999999996</v>
      </c>
      <c r="AK61" s="24">
        <f t="shared" si="46"/>
        <v>567.84069605568448</v>
      </c>
      <c r="AL61" s="24">
        <f t="shared" si="34"/>
        <v>11.356813921113689</v>
      </c>
      <c r="AN61" s="2">
        <v>44640</v>
      </c>
      <c r="AO61" s="1">
        <v>1044.8699999999999</v>
      </c>
      <c r="AP61" s="8">
        <v>971.73</v>
      </c>
      <c r="AQ61" s="8">
        <v>1037.03</v>
      </c>
      <c r="AR61" s="8">
        <v>957.15</v>
      </c>
      <c r="AS61" s="24">
        <f t="shared" si="35"/>
        <v>1994.1799999999998</v>
      </c>
      <c r="AT61" s="24">
        <f t="shared" si="36"/>
        <v>39.883599999999994</v>
      </c>
      <c r="AU61" s="1">
        <f t="shared" si="37"/>
        <v>1994.1599999999999</v>
      </c>
      <c r="AV61" s="1">
        <v>4.3099999999999996</v>
      </c>
      <c r="AW61" s="24">
        <f t="shared" si="38"/>
        <v>462.6821345707657</v>
      </c>
      <c r="AZ61" s="2">
        <v>44671</v>
      </c>
      <c r="BA61" s="8">
        <v>2148.42</v>
      </c>
      <c r="BB61" s="8"/>
      <c r="BC61" s="1">
        <v>2132.31</v>
      </c>
      <c r="BD61" s="1"/>
      <c r="BE61" s="24">
        <f t="shared" si="48"/>
        <v>2132.31</v>
      </c>
      <c r="BF61" s="24"/>
      <c r="BG61" s="24">
        <f t="shared" si="39"/>
        <v>2132.31</v>
      </c>
      <c r="BH61" s="1">
        <v>4.4400000000000004</v>
      </c>
      <c r="BI61" s="97">
        <f t="shared" si="40"/>
        <v>480.24999999999994</v>
      </c>
      <c r="BJ61" s="24">
        <f t="shared" si="41"/>
        <v>9.6049999999999986</v>
      </c>
      <c r="BL61" s="2">
        <v>44671</v>
      </c>
      <c r="BM61" s="1">
        <v>823.98</v>
      </c>
      <c r="BN61" s="8">
        <v>875.8</v>
      </c>
      <c r="BO61" s="8">
        <v>817.8</v>
      </c>
      <c r="BP61" s="8">
        <v>862.07</v>
      </c>
      <c r="BQ61" s="24">
        <f t="shared" si="47"/>
        <v>1679.87</v>
      </c>
      <c r="BR61" s="24"/>
      <c r="BS61" s="24">
        <f t="shared" si="42"/>
        <v>1679.87</v>
      </c>
      <c r="BT61" s="1">
        <v>4.4400000000000004</v>
      </c>
      <c r="BU61" s="24">
        <f t="shared" si="43"/>
        <v>378.34909909909902</v>
      </c>
      <c r="BV61" s="24">
        <f t="shared" si="44"/>
        <v>7.5669819819819804</v>
      </c>
    </row>
    <row r="62" spans="1:74" x14ac:dyDescent="0.25">
      <c r="A62" s="2">
        <v>44582</v>
      </c>
      <c r="B62" s="1">
        <v>782.94</v>
      </c>
      <c r="C62" s="1">
        <v>1436.86</v>
      </c>
      <c r="D62" s="8">
        <v>777.07</v>
      </c>
      <c r="E62" s="8">
        <v>1415.31</v>
      </c>
      <c r="F62" s="24">
        <f t="shared" si="25"/>
        <v>2192.38</v>
      </c>
      <c r="G62" s="24">
        <f t="shared" si="26"/>
        <v>2192.38</v>
      </c>
      <c r="H62" s="1">
        <v>4.62</v>
      </c>
      <c r="I62" s="24">
        <f t="shared" si="29"/>
        <v>474.54112554112555</v>
      </c>
      <c r="J62" s="24">
        <f t="shared" si="30"/>
        <v>9.490822510822511</v>
      </c>
      <c r="M62" s="42"/>
      <c r="N62" s="25"/>
      <c r="P62" s="2">
        <v>44582</v>
      </c>
      <c r="Q62" s="1">
        <v>2893.09</v>
      </c>
      <c r="R62" s="1"/>
      <c r="S62" s="1">
        <v>2871.39</v>
      </c>
      <c r="T62" s="1"/>
      <c r="U62" s="24">
        <f t="shared" si="27"/>
        <v>2871.39</v>
      </c>
      <c r="V62" s="24"/>
      <c r="W62" s="24">
        <f t="shared" si="28"/>
        <v>2871.39</v>
      </c>
      <c r="X62" s="1">
        <v>4.62</v>
      </c>
      <c r="Y62" s="24">
        <f t="shared" si="31"/>
        <v>621.51298701298697</v>
      </c>
      <c r="Z62" s="24">
        <f t="shared" si="32"/>
        <v>12.430259740259739</v>
      </c>
      <c r="AC62" s="2">
        <v>44641</v>
      </c>
      <c r="AD62" s="8">
        <v>3293</v>
      </c>
      <c r="AE62" s="1">
        <v>28.6</v>
      </c>
      <c r="AF62" s="8">
        <v>3268.3</v>
      </c>
      <c r="AG62" s="8">
        <v>28.171000000000003</v>
      </c>
      <c r="AH62" s="24">
        <f t="shared" si="33"/>
        <v>3296.471</v>
      </c>
      <c r="AI62" s="24">
        <f t="shared" si="45"/>
        <v>3296.471</v>
      </c>
      <c r="AJ62" s="1">
        <v>4.3099999999999996</v>
      </c>
      <c r="AK62" s="24">
        <f t="shared" si="46"/>
        <v>764.84245939675179</v>
      </c>
      <c r="AL62" s="24">
        <f t="shared" si="34"/>
        <v>15.296849187935036</v>
      </c>
      <c r="AN62" s="2">
        <v>44641</v>
      </c>
      <c r="AO62" s="1">
        <v>364.72</v>
      </c>
      <c r="AP62" s="1">
        <v>915.08</v>
      </c>
      <c r="AQ62" s="8">
        <v>361.98</v>
      </c>
      <c r="AR62" s="8">
        <v>901.35</v>
      </c>
      <c r="AS62" s="24">
        <f t="shared" si="35"/>
        <v>1263.33</v>
      </c>
      <c r="AT62" s="24">
        <f t="shared" si="36"/>
        <v>25.2666</v>
      </c>
      <c r="AU62" s="1">
        <f t="shared" si="37"/>
        <v>1263.31</v>
      </c>
      <c r="AV62" s="1">
        <v>4.3099999999999996</v>
      </c>
      <c r="AW62" s="24">
        <f t="shared" si="38"/>
        <v>293.11136890951275</v>
      </c>
      <c r="AZ62" s="2">
        <v>44672</v>
      </c>
      <c r="BA62" s="8">
        <v>691.35</v>
      </c>
      <c r="BB62" s="1"/>
      <c r="BC62" s="1">
        <v>686.16</v>
      </c>
      <c r="BD62" s="1"/>
      <c r="BE62" s="24">
        <f t="shared" si="48"/>
        <v>686.16</v>
      </c>
      <c r="BF62" s="24"/>
      <c r="BG62" s="24">
        <f t="shared" si="39"/>
        <v>686.16</v>
      </c>
      <c r="BH62" s="1">
        <v>4.4400000000000004</v>
      </c>
      <c r="BI62" s="97">
        <f t="shared" si="40"/>
        <v>154.54054054054052</v>
      </c>
      <c r="BJ62" s="24">
        <f t="shared" si="41"/>
        <v>3.0908108108108103</v>
      </c>
      <c r="BL62" s="2">
        <v>44672</v>
      </c>
      <c r="BM62" s="1">
        <v>485.62</v>
      </c>
      <c r="BN62" s="1">
        <v>701.29</v>
      </c>
      <c r="BO62" s="8">
        <v>481.98</v>
      </c>
      <c r="BP62" s="8">
        <v>690.77</v>
      </c>
      <c r="BQ62" s="24">
        <f t="shared" si="47"/>
        <v>1172.75</v>
      </c>
      <c r="BR62" s="24"/>
      <c r="BS62" s="24">
        <f t="shared" si="42"/>
        <v>1172.75</v>
      </c>
      <c r="BT62" s="1">
        <v>4.4400000000000004</v>
      </c>
      <c r="BU62" s="24">
        <f t="shared" si="43"/>
        <v>264.13288288288288</v>
      </c>
      <c r="BV62" s="24">
        <f t="shared" si="44"/>
        <v>5.2826576576576576</v>
      </c>
    </row>
    <row r="63" spans="1:74" x14ac:dyDescent="0.25">
      <c r="A63" s="2">
        <v>44583</v>
      </c>
      <c r="B63" s="1">
        <v>681.44</v>
      </c>
      <c r="C63" s="8">
        <v>1372.71</v>
      </c>
      <c r="D63" s="8">
        <v>676.33</v>
      </c>
      <c r="E63" s="8">
        <v>1352.12</v>
      </c>
      <c r="F63" s="24">
        <f t="shared" si="25"/>
        <v>2028.4499999999998</v>
      </c>
      <c r="G63" s="24">
        <f t="shared" si="26"/>
        <v>2028.4499999999998</v>
      </c>
      <c r="H63" s="1">
        <v>4.62</v>
      </c>
      <c r="I63" s="24">
        <f t="shared" si="29"/>
        <v>439.05844155844153</v>
      </c>
      <c r="J63" s="24">
        <f t="shared" si="30"/>
        <v>8.7811688311688307</v>
      </c>
      <c r="M63" s="42"/>
      <c r="N63" s="25"/>
      <c r="P63" s="2">
        <v>44583</v>
      </c>
      <c r="Q63" s="1">
        <v>3096.39</v>
      </c>
      <c r="R63" s="1">
        <v>64.78</v>
      </c>
      <c r="S63" s="8">
        <v>3073.17</v>
      </c>
      <c r="T63" s="8">
        <v>60.37</v>
      </c>
      <c r="U63" s="24">
        <f t="shared" si="27"/>
        <v>3133.54</v>
      </c>
      <c r="V63" s="24"/>
      <c r="W63" s="24">
        <f t="shared" si="28"/>
        <v>3133.54</v>
      </c>
      <c r="X63" s="1">
        <v>4.62</v>
      </c>
      <c r="Y63" s="24">
        <f t="shared" si="31"/>
        <v>678.25541125541122</v>
      </c>
      <c r="Z63" s="24">
        <f t="shared" si="32"/>
        <v>13.565108225108224</v>
      </c>
      <c r="AC63" s="2">
        <v>44642</v>
      </c>
      <c r="AD63" s="8">
        <v>2480.35</v>
      </c>
      <c r="AE63" s="1"/>
      <c r="AF63" s="8">
        <v>2461.75</v>
      </c>
      <c r="AG63" s="8">
        <v>0</v>
      </c>
      <c r="AH63" s="24">
        <f t="shared" si="33"/>
        <v>2461.75</v>
      </c>
      <c r="AI63" s="24">
        <f t="shared" si="45"/>
        <v>2461.75</v>
      </c>
      <c r="AJ63" s="1">
        <v>4.3099999999999996</v>
      </c>
      <c r="AK63" s="24">
        <f t="shared" si="46"/>
        <v>571.17169373549893</v>
      </c>
      <c r="AL63" s="24">
        <f t="shared" si="34"/>
        <v>11.423433874709978</v>
      </c>
      <c r="AN63" s="2">
        <v>44642</v>
      </c>
      <c r="AO63" s="1">
        <v>334.24</v>
      </c>
      <c r="AP63" s="8">
        <v>573.08000000000004</v>
      </c>
      <c r="AQ63" s="8">
        <v>331.73</v>
      </c>
      <c r="AR63" s="8">
        <v>564.48</v>
      </c>
      <c r="AS63" s="24">
        <f t="shared" si="35"/>
        <v>896.21</v>
      </c>
      <c r="AT63" s="24">
        <f t="shared" si="36"/>
        <v>17.924200000000003</v>
      </c>
      <c r="AU63" s="1">
        <f t="shared" si="37"/>
        <v>896.19</v>
      </c>
      <c r="AV63" s="1">
        <v>4.3099999999999996</v>
      </c>
      <c r="AW63" s="24">
        <f t="shared" si="38"/>
        <v>207.93271461716941</v>
      </c>
      <c r="AZ63" s="2">
        <v>44673</v>
      </c>
      <c r="BA63" s="1">
        <v>1871.65</v>
      </c>
      <c r="BB63" s="1">
        <v>37.25</v>
      </c>
      <c r="BC63" s="8">
        <v>1857.61</v>
      </c>
      <c r="BD63" s="8">
        <v>34.71</v>
      </c>
      <c r="BE63" s="24">
        <f t="shared" si="48"/>
        <v>1892.32</v>
      </c>
      <c r="BF63" s="24"/>
      <c r="BG63" s="24">
        <f t="shared" si="39"/>
        <v>1892.32</v>
      </c>
      <c r="BH63" s="1">
        <v>4.4400000000000004</v>
      </c>
      <c r="BI63" s="97">
        <f t="shared" si="40"/>
        <v>426.19819819819816</v>
      </c>
      <c r="BJ63" s="24">
        <f t="shared" si="41"/>
        <v>8.5239639639639631</v>
      </c>
      <c r="BL63" s="2">
        <v>44673</v>
      </c>
      <c r="BM63" s="1">
        <v>446.45</v>
      </c>
      <c r="BN63" s="8">
        <v>843.82</v>
      </c>
      <c r="BO63" s="8">
        <v>443.1</v>
      </c>
      <c r="BP63" s="8">
        <v>831.16</v>
      </c>
      <c r="BQ63" s="24">
        <f t="shared" si="47"/>
        <v>1274.26</v>
      </c>
      <c r="BR63" s="24"/>
      <c r="BS63" s="24">
        <f t="shared" si="42"/>
        <v>1274.26</v>
      </c>
      <c r="BT63" s="1">
        <v>4.4400000000000004</v>
      </c>
      <c r="BU63" s="24">
        <f t="shared" si="43"/>
        <v>286.99549549549545</v>
      </c>
      <c r="BV63" s="24">
        <f t="shared" si="44"/>
        <v>5.7399099099099091</v>
      </c>
    </row>
    <row r="64" spans="1:74" x14ac:dyDescent="0.25">
      <c r="A64" s="2">
        <v>44584</v>
      </c>
      <c r="B64" s="1">
        <v>1184.97</v>
      </c>
      <c r="C64" s="1">
        <v>624.77</v>
      </c>
      <c r="D64" s="8">
        <v>1176.08</v>
      </c>
      <c r="E64" s="8">
        <v>615.4</v>
      </c>
      <c r="F64" s="24">
        <f t="shared" si="25"/>
        <v>1791.48</v>
      </c>
      <c r="G64" s="24">
        <f t="shared" si="26"/>
        <v>1791.48</v>
      </c>
      <c r="H64" s="1">
        <v>4.62</v>
      </c>
      <c r="I64" s="24">
        <f t="shared" si="29"/>
        <v>387.76623376623377</v>
      </c>
      <c r="J64" s="24">
        <f t="shared" si="30"/>
        <v>7.7553246753246752</v>
      </c>
      <c r="M64" s="42"/>
      <c r="N64" s="25"/>
      <c r="P64" s="2">
        <v>44584</v>
      </c>
      <c r="Q64" s="8">
        <v>1532.39</v>
      </c>
      <c r="R64" s="8">
        <v>273.8</v>
      </c>
      <c r="S64" s="8">
        <v>1520.9</v>
      </c>
      <c r="T64" s="8">
        <v>255.15</v>
      </c>
      <c r="U64" s="24">
        <f t="shared" si="27"/>
        <v>1776.0500000000002</v>
      </c>
      <c r="V64" s="24"/>
      <c r="W64" s="24">
        <f t="shared" si="28"/>
        <v>1776.0500000000002</v>
      </c>
      <c r="X64" s="1">
        <v>4.62</v>
      </c>
      <c r="Y64" s="24">
        <f t="shared" si="31"/>
        <v>384.42640692640697</v>
      </c>
      <c r="Z64" s="24">
        <f t="shared" si="32"/>
        <v>7.6885281385281399</v>
      </c>
      <c r="AC64" s="2">
        <v>44643</v>
      </c>
      <c r="AD64" s="8">
        <v>1927.14</v>
      </c>
      <c r="AE64" s="8">
        <v>39.15</v>
      </c>
      <c r="AF64" s="8">
        <v>1912.69</v>
      </c>
      <c r="AG64" s="8">
        <v>38.562750000000001</v>
      </c>
      <c r="AH64" s="24">
        <f t="shared" si="33"/>
        <v>1951.2527500000001</v>
      </c>
      <c r="AI64" s="24">
        <f t="shared" si="45"/>
        <v>1951.2527500000001</v>
      </c>
      <c r="AJ64" s="1">
        <v>4.3099999999999996</v>
      </c>
      <c r="AK64" s="24">
        <f t="shared" si="46"/>
        <v>452.72685614849195</v>
      </c>
      <c r="AL64" s="24">
        <f t="shared" si="34"/>
        <v>9.0545371229698386</v>
      </c>
      <c r="AN64" s="2">
        <v>44643</v>
      </c>
      <c r="AO64" s="1">
        <v>241.22</v>
      </c>
      <c r="AP64" s="1">
        <v>586.20000000000005</v>
      </c>
      <c r="AQ64" s="8">
        <v>239.41</v>
      </c>
      <c r="AR64" s="8">
        <v>577.41</v>
      </c>
      <c r="AS64" s="24">
        <f t="shared" si="35"/>
        <v>816.81999999999994</v>
      </c>
      <c r="AT64" s="24">
        <f t="shared" si="36"/>
        <v>16.336399999999998</v>
      </c>
      <c r="AU64" s="1">
        <f t="shared" si="37"/>
        <v>816.8</v>
      </c>
      <c r="AV64" s="1">
        <v>4.3099999999999996</v>
      </c>
      <c r="AW64" s="24">
        <f t="shared" si="38"/>
        <v>189.51276102088167</v>
      </c>
      <c r="AZ64" s="2">
        <v>44674</v>
      </c>
      <c r="BA64" s="8">
        <v>1432.75</v>
      </c>
      <c r="BB64" s="8"/>
      <c r="BC64" s="8">
        <v>1422</v>
      </c>
      <c r="BD64" s="8"/>
      <c r="BE64" s="24">
        <f t="shared" si="48"/>
        <v>1422</v>
      </c>
      <c r="BF64" s="24"/>
      <c r="BG64" s="24">
        <f t="shared" si="39"/>
        <v>1422</v>
      </c>
      <c r="BH64" s="1">
        <v>4.4400000000000004</v>
      </c>
      <c r="BI64" s="97">
        <f t="shared" si="40"/>
        <v>320.27027027027026</v>
      </c>
      <c r="BJ64" s="24">
        <f t="shared" si="41"/>
        <v>6.4054054054054053</v>
      </c>
      <c r="BL64" s="2">
        <v>44674</v>
      </c>
      <c r="BM64" s="1">
        <v>486.96</v>
      </c>
      <c r="BN64" s="1">
        <v>1010.05</v>
      </c>
      <c r="BO64" s="8">
        <v>483.31</v>
      </c>
      <c r="BP64" s="8">
        <v>994.9</v>
      </c>
      <c r="BQ64" s="24">
        <f t="shared" si="47"/>
        <v>1478.21</v>
      </c>
      <c r="BR64" s="24"/>
      <c r="BS64" s="24">
        <f t="shared" si="42"/>
        <v>1478.21</v>
      </c>
      <c r="BT64" s="1">
        <v>4.4400000000000004</v>
      </c>
      <c r="BU64" s="24">
        <f t="shared" si="43"/>
        <v>332.93018018018017</v>
      </c>
      <c r="BV64" s="24">
        <f t="shared" si="44"/>
        <v>6.6586036036036038</v>
      </c>
    </row>
    <row r="65" spans="1:74" x14ac:dyDescent="0.25">
      <c r="A65" s="2">
        <v>44585</v>
      </c>
      <c r="B65" s="8">
        <v>817.12</v>
      </c>
      <c r="C65" s="1">
        <v>963.44</v>
      </c>
      <c r="D65" s="8">
        <v>810.99</v>
      </c>
      <c r="E65" s="8">
        <v>948.99</v>
      </c>
      <c r="F65" s="24">
        <f t="shared" si="25"/>
        <v>1759.98</v>
      </c>
      <c r="G65" s="24">
        <f t="shared" si="26"/>
        <v>1759.98</v>
      </c>
      <c r="H65" s="1">
        <v>4.59</v>
      </c>
      <c r="I65" s="24">
        <f t="shared" si="29"/>
        <v>383.43790849673206</v>
      </c>
      <c r="J65" s="24">
        <f t="shared" si="30"/>
        <v>7.668758169934641</v>
      </c>
      <c r="M65" s="42"/>
      <c r="N65" s="25"/>
      <c r="P65" s="2">
        <v>44585</v>
      </c>
      <c r="Q65" s="1">
        <v>1967.17</v>
      </c>
      <c r="R65" s="1"/>
      <c r="S65" s="8">
        <v>1952.42</v>
      </c>
      <c r="T65" s="8"/>
      <c r="U65" s="24">
        <f t="shared" si="27"/>
        <v>1952.42</v>
      </c>
      <c r="V65" s="24"/>
      <c r="W65" s="24">
        <f t="shared" si="28"/>
        <v>1952.42</v>
      </c>
      <c r="X65" s="1">
        <v>4.59</v>
      </c>
      <c r="Y65" s="24">
        <f t="shared" si="31"/>
        <v>425.36383442265799</v>
      </c>
      <c r="Z65" s="24">
        <f t="shared" si="32"/>
        <v>8.5072766884531603</v>
      </c>
      <c r="AC65" s="2">
        <v>44644</v>
      </c>
      <c r="AD65" s="1">
        <v>1359.63</v>
      </c>
      <c r="AE65" s="1">
        <v>66.31</v>
      </c>
      <c r="AF65" s="8">
        <v>1349.43</v>
      </c>
      <c r="AG65" s="8">
        <v>65.315349999999995</v>
      </c>
      <c r="AH65" s="24">
        <f t="shared" si="33"/>
        <v>1414.7453500000001</v>
      </c>
      <c r="AI65" s="24">
        <f t="shared" si="45"/>
        <v>1414.7453500000001</v>
      </c>
      <c r="AJ65" s="1">
        <v>4.34</v>
      </c>
      <c r="AK65" s="24">
        <f t="shared" si="46"/>
        <v>325.97819124423967</v>
      </c>
      <c r="AL65" s="24">
        <f t="shared" si="34"/>
        <v>6.5195638248847931</v>
      </c>
      <c r="AN65" s="2">
        <v>44644</v>
      </c>
      <c r="AO65" s="8">
        <v>307.27</v>
      </c>
      <c r="AP65" s="1">
        <v>388.57</v>
      </c>
      <c r="AQ65" s="8">
        <v>304.97000000000003</v>
      </c>
      <c r="AR65" s="8">
        <v>382.74</v>
      </c>
      <c r="AS65" s="24">
        <f t="shared" si="35"/>
        <v>687.71</v>
      </c>
      <c r="AT65" s="24">
        <f t="shared" si="36"/>
        <v>13.754200000000001</v>
      </c>
      <c r="AU65" s="1">
        <f t="shared" si="37"/>
        <v>687.69</v>
      </c>
      <c r="AV65" s="1">
        <v>4.34</v>
      </c>
      <c r="AW65" s="24">
        <f t="shared" si="38"/>
        <v>158.45391705069127</v>
      </c>
      <c r="AZ65" s="2">
        <v>44675</v>
      </c>
      <c r="BA65" s="1">
        <v>1502.5</v>
      </c>
      <c r="BB65" s="1">
        <v>141.01</v>
      </c>
      <c r="BC65" s="8"/>
      <c r="BD65" s="8"/>
      <c r="BE65" s="24">
        <f t="shared" si="48"/>
        <v>0</v>
      </c>
      <c r="BF65" s="24"/>
      <c r="BG65" s="24">
        <f t="shared" si="39"/>
        <v>0</v>
      </c>
      <c r="BH65" s="1">
        <v>4.4400000000000004</v>
      </c>
      <c r="BI65" s="97">
        <f t="shared" si="40"/>
        <v>0</v>
      </c>
      <c r="BJ65" s="24">
        <f t="shared" si="41"/>
        <v>0</v>
      </c>
      <c r="BL65" s="2">
        <v>44675</v>
      </c>
      <c r="BM65" s="8">
        <v>508.93</v>
      </c>
      <c r="BN65" s="1">
        <v>445.39</v>
      </c>
      <c r="BO65" s="8">
        <v>505.11</v>
      </c>
      <c r="BP65" s="8">
        <v>438.71</v>
      </c>
      <c r="BQ65" s="24">
        <f t="shared" si="47"/>
        <v>943.81999999999994</v>
      </c>
      <c r="BR65" s="24"/>
      <c r="BS65" s="24">
        <f t="shared" si="42"/>
        <v>943.81999999999994</v>
      </c>
      <c r="BT65" s="1">
        <v>4.4400000000000004</v>
      </c>
      <c r="BU65" s="24">
        <f t="shared" si="43"/>
        <v>212.57207207207205</v>
      </c>
      <c r="BV65" s="24">
        <f t="shared" si="44"/>
        <v>4.2514414414414414</v>
      </c>
    </row>
    <row r="66" spans="1:74" x14ac:dyDescent="0.25">
      <c r="A66" s="2">
        <v>44586</v>
      </c>
      <c r="B66" s="1">
        <v>517.33000000000004</v>
      </c>
      <c r="C66" s="1">
        <v>877.21</v>
      </c>
      <c r="D66" s="8">
        <v>513.45000000000005</v>
      </c>
      <c r="E66" s="8">
        <v>864.05</v>
      </c>
      <c r="F66" s="24">
        <f t="shared" si="25"/>
        <v>1377.5</v>
      </c>
      <c r="G66" s="24">
        <f t="shared" si="26"/>
        <v>1377.5</v>
      </c>
      <c r="H66" s="1">
        <v>4.59</v>
      </c>
      <c r="I66" s="24">
        <f t="shared" si="29"/>
        <v>300.10893246187362</v>
      </c>
      <c r="J66" s="24">
        <f t="shared" si="30"/>
        <v>6.0021786492374725</v>
      </c>
      <c r="M66" s="42"/>
      <c r="N66" s="25"/>
      <c r="P66" s="2">
        <v>44586</v>
      </c>
      <c r="Q66" s="1">
        <v>1980.03</v>
      </c>
      <c r="R66" s="1">
        <v>155.84</v>
      </c>
      <c r="S66" s="8">
        <v>1965.18</v>
      </c>
      <c r="T66" s="1">
        <v>145.22999999999999</v>
      </c>
      <c r="U66" s="24">
        <f t="shared" si="27"/>
        <v>2110.41</v>
      </c>
      <c r="V66" s="24"/>
      <c r="W66" s="24">
        <f t="shared" si="28"/>
        <v>2110.41</v>
      </c>
      <c r="X66" s="1">
        <v>4.59</v>
      </c>
      <c r="Y66" s="24">
        <f t="shared" si="31"/>
        <v>459.78431372549016</v>
      </c>
      <c r="Z66" s="24">
        <f t="shared" si="32"/>
        <v>9.1956862745098036</v>
      </c>
      <c r="AC66" s="2">
        <v>44645</v>
      </c>
      <c r="AD66" s="1">
        <v>1971.51</v>
      </c>
      <c r="AE66" s="1"/>
      <c r="AF66" s="8">
        <v>1956.72</v>
      </c>
      <c r="AG66" s="1">
        <v>0</v>
      </c>
      <c r="AH66" s="24">
        <f t="shared" si="33"/>
        <v>1956.72</v>
      </c>
      <c r="AI66" s="24">
        <f t="shared" si="45"/>
        <v>1956.72</v>
      </c>
      <c r="AJ66" s="1">
        <v>4.3499999999999996</v>
      </c>
      <c r="AK66" s="24">
        <f t="shared" si="46"/>
        <v>449.82068965517243</v>
      </c>
      <c r="AL66" s="24">
        <f t="shared" si="34"/>
        <v>8.9964137931034482</v>
      </c>
      <c r="AN66" s="2">
        <v>44645</v>
      </c>
      <c r="AO66" s="1">
        <v>944.05</v>
      </c>
      <c r="AP66" s="1">
        <v>272.12</v>
      </c>
      <c r="AQ66" s="8">
        <v>936.97</v>
      </c>
      <c r="AR66" s="8">
        <v>268.04000000000002</v>
      </c>
      <c r="AS66" s="24">
        <f t="shared" si="35"/>
        <v>1205.01</v>
      </c>
      <c r="AT66" s="24">
        <f t="shared" si="36"/>
        <v>24.100200000000001</v>
      </c>
      <c r="AU66" s="1">
        <f t="shared" si="37"/>
        <v>1204.99</v>
      </c>
      <c r="AV66" s="1">
        <v>4.3499999999999996</v>
      </c>
      <c r="AW66" s="24">
        <f t="shared" si="38"/>
        <v>277.00919540229887</v>
      </c>
      <c r="AZ66" s="2">
        <v>44676</v>
      </c>
      <c r="BA66" s="1">
        <v>1219.8900000000001</v>
      </c>
      <c r="BB66" s="1"/>
      <c r="BC66" s="8">
        <v>1210.74</v>
      </c>
      <c r="BD66" s="1"/>
      <c r="BE66" s="24">
        <f t="shared" si="48"/>
        <v>1210.74</v>
      </c>
      <c r="BF66" s="24"/>
      <c r="BG66" s="24">
        <f t="shared" si="39"/>
        <v>1210.74</v>
      </c>
      <c r="BH66" s="1">
        <v>4.4400000000000004</v>
      </c>
      <c r="BI66" s="97">
        <f t="shared" si="40"/>
        <v>272.68918918918916</v>
      </c>
      <c r="BJ66" s="24">
        <f t="shared" si="41"/>
        <v>5.4537837837837833</v>
      </c>
      <c r="BL66" s="2">
        <v>44676</v>
      </c>
      <c r="BM66" s="1">
        <v>242.65</v>
      </c>
      <c r="BN66" s="1">
        <v>597.08000000000004</v>
      </c>
      <c r="BO66" s="8">
        <v>240.83</v>
      </c>
      <c r="BP66" s="8">
        <v>588.12</v>
      </c>
      <c r="BQ66" s="24">
        <f t="shared" si="47"/>
        <v>828.95</v>
      </c>
      <c r="BR66" s="24"/>
      <c r="BS66" s="24">
        <f t="shared" si="42"/>
        <v>828.95</v>
      </c>
      <c r="BT66" s="1">
        <v>4.4400000000000004</v>
      </c>
      <c r="BU66" s="24">
        <f t="shared" si="43"/>
        <v>186.70045045045043</v>
      </c>
      <c r="BV66" s="24">
        <f t="shared" si="44"/>
        <v>3.7340090090090086</v>
      </c>
    </row>
    <row r="67" spans="1:74" x14ac:dyDescent="0.25">
      <c r="A67" s="2">
        <v>44587</v>
      </c>
      <c r="B67" s="1">
        <v>371.1</v>
      </c>
      <c r="C67" s="8">
        <v>786.89</v>
      </c>
      <c r="D67" s="8">
        <v>368.32</v>
      </c>
      <c r="E67" s="8">
        <v>775.09</v>
      </c>
      <c r="F67" s="24">
        <f t="shared" si="25"/>
        <v>1143.4100000000001</v>
      </c>
      <c r="G67" s="24">
        <f t="shared" si="26"/>
        <v>1143.4100000000001</v>
      </c>
      <c r="H67" s="1">
        <v>4.59</v>
      </c>
      <c r="I67" s="24">
        <f t="shared" si="29"/>
        <v>249.10893246187365</v>
      </c>
      <c r="J67" s="24">
        <f t="shared" si="30"/>
        <v>4.9821786492374729</v>
      </c>
      <c r="M67" s="42"/>
      <c r="N67" s="25"/>
      <c r="P67" s="2">
        <v>44587</v>
      </c>
      <c r="Q67" s="8">
        <v>2012.9</v>
      </c>
      <c r="R67" s="1">
        <v>32.11</v>
      </c>
      <c r="S67" s="8">
        <v>1997.8</v>
      </c>
      <c r="T67" s="1">
        <v>29.92</v>
      </c>
      <c r="U67" s="24">
        <f t="shared" si="27"/>
        <v>2027.72</v>
      </c>
      <c r="V67" s="24"/>
      <c r="W67" s="24">
        <f t="shared" si="28"/>
        <v>2027.72</v>
      </c>
      <c r="X67" s="1">
        <v>4.59</v>
      </c>
      <c r="Y67" s="24">
        <f t="shared" si="31"/>
        <v>441.76906318082791</v>
      </c>
      <c r="Z67" s="24">
        <f t="shared" si="32"/>
        <v>8.8353812636165578</v>
      </c>
      <c r="AC67" s="2">
        <v>44646</v>
      </c>
      <c r="AD67" s="8">
        <v>2301.9499999999998</v>
      </c>
      <c r="AE67" s="1">
        <v>204.85</v>
      </c>
      <c r="AF67" s="8">
        <v>2284.6889999999999</v>
      </c>
      <c r="AG67" s="8">
        <v>201.77724999999998</v>
      </c>
      <c r="AH67" s="24">
        <f t="shared" si="33"/>
        <v>2486.4662499999999</v>
      </c>
      <c r="AI67" s="24">
        <f t="shared" si="45"/>
        <v>2486.4662499999999</v>
      </c>
      <c r="AJ67" s="1">
        <v>4.37</v>
      </c>
      <c r="AK67" s="24">
        <f t="shared" si="46"/>
        <v>568.98541189931348</v>
      </c>
      <c r="AL67" s="24">
        <f t="shared" si="34"/>
        <v>11.37970823798627</v>
      </c>
      <c r="AN67" s="2">
        <v>44646</v>
      </c>
      <c r="AO67" s="1">
        <v>1429.3</v>
      </c>
      <c r="AP67" s="8">
        <v>786.74</v>
      </c>
      <c r="AQ67" s="8">
        <v>1418.58</v>
      </c>
      <c r="AR67" s="8">
        <v>774.94</v>
      </c>
      <c r="AS67" s="24">
        <f t="shared" si="35"/>
        <v>2193.52</v>
      </c>
      <c r="AT67" s="24">
        <f t="shared" si="36"/>
        <v>43.870400000000004</v>
      </c>
      <c r="AU67" s="1">
        <f t="shared" si="37"/>
        <v>2193.5</v>
      </c>
      <c r="AV67" s="1">
        <v>4.37</v>
      </c>
      <c r="AW67" s="24">
        <f t="shared" si="38"/>
        <v>501.94508009153316</v>
      </c>
      <c r="AZ67" s="2">
        <v>44677</v>
      </c>
      <c r="BA67" s="8">
        <v>496.66</v>
      </c>
      <c r="BB67" s="1"/>
      <c r="BC67" s="8">
        <v>492.94</v>
      </c>
      <c r="BD67" s="8"/>
      <c r="BE67" s="24">
        <f t="shared" si="48"/>
        <v>492.94</v>
      </c>
      <c r="BF67" s="24"/>
      <c r="BG67" s="24">
        <f t="shared" si="39"/>
        <v>492.94</v>
      </c>
      <c r="BH67" s="1">
        <v>4.4400000000000004</v>
      </c>
      <c r="BI67" s="97">
        <f t="shared" si="40"/>
        <v>111.02252252252251</v>
      </c>
      <c r="BJ67" s="24">
        <f t="shared" si="41"/>
        <v>2.2204504504504503</v>
      </c>
      <c r="BL67" s="2">
        <v>44677</v>
      </c>
      <c r="BM67" s="1">
        <v>907.43</v>
      </c>
      <c r="BN67" s="8">
        <v>461.75</v>
      </c>
      <c r="BO67" s="8">
        <v>900.62</v>
      </c>
      <c r="BP67" s="8">
        <v>454.82</v>
      </c>
      <c r="BQ67" s="24">
        <f t="shared" si="47"/>
        <v>1355.44</v>
      </c>
      <c r="BR67" s="24"/>
      <c r="BS67" s="24">
        <f t="shared" si="42"/>
        <v>1355.44</v>
      </c>
      <c r="BT67" s="1">
        <v>4.4400000000000004</v>
      </c>
      <c r="BU67" s="24">
        <f t="shared" si="43"/>
        <v>305.27927927927925</v>
      </c>
      <c r="BV67" s="24">
        <f t="shared" si="44"/>
        <v>6.105585585585585</v>
      </c>
    </row>
    <row r="68" spans="1:74" x14ac:dyDescent="0.25">
      <c r="A68" s="2">
        <v>44588</v>
      </c>
      <c r="B68" s="1">
        <v>311.48</v>
      </c>
      <c r="C68" s="8">
        <v>1365.4</v>
      </c>
      <c r="D68" s="8">
        <v>309.14</v>
      </c>
      <c r="E68" s="8">
        <v>1344.92</v>
      </c>
      <c r="F68" s="24">
        <f t="shared" si="25"/>
        <v>1654.06</v>
      </c>
      <c r="G68" s="24">
        <f t="shared" si="26"/>
        <v>1654.06</v>
      </c>
      <c r="H68" s="1">
        <v>4.59</v>
      </c>
      <c r="I68" s="24">
        <f t="shared" si="29"/>
        <v>360.36165577342047</v>
      </c>
      <c r="J68" s="24">
        <f t="shared" si="30"/>
        <v>7.2072331154684095</v>
      </c>
      <c r="M68" s="42"/>
      <c r="N68" s="25"/>
      <c r="P68" s="2">
        <v>44588</v>
      </c>
      <c r="Q68" s="8">
        <v>1908.6</v>
      </c>
      <c r="R68" s="1">
        <v>11.23</v>
      </c>
      <c r="S68" s="8">
        <v>1894.29</v>
      </c>
      <c r="T68" s="1">
        <v>10.47</v>
      </c>
      <c r="U68" s="24">
        <f t="shared" si="27"/>
        <v>1904.76</v>
      </c>
      <c r="V68" s="24"/>
      <c r="W68" s="24">
        <f t="shared" si="28"/>
        <v>1904.76</v>
      </c>
      <c r="X68" s="1">
        <v>4.59</v>
      </c>
      <c r="Y68" s="24">
        <f t="shared" si="31"/>
        <v>414.98039215686276</v>
      </c>
      <c r="Z68" s="24">
        <f t="shared" si="32"/>
        <v>8.299607843137256</v>
      </c>
      <c r="AC68" s="2">
        <v>44647</v>
      </c>
      <c r="AD68" s="8">
        <v>1656.04</v>
      </c>
      <c r="AE68" s="1">
        <v>8.74</v>
      </c>
      <c r="AF68" s="8">
        <v>1643.62</v>
      </c>
      <c r="AG68" s="8">
        <v>8.6089000000000002</v>
      </c>
      <c r="AH68" s="24">
        <f t="shared" si="33"/>
        <v>1652.2288999999998</v>
      </c>
      <c r="AI68" s="24">
        <f t="shared" si="45"/>
        <v>1652.2288999999998</v>
      </c>
      <c r="AJ68" s="1">
        <v>4.37</v>
      </c>
      <c r="AK68" s="24">
        <f t="shared" si="46"/>
        <v>378.08441647597249</v>
      </c>
      <c r="AL68" s="24">
        <f t="shared" si="34"/>
        <v>7.5616883295194501</v>
      </c>
      <c r="AN68" s="2">
        <v>44647</v>
      </c>
      <c r="AO68" s="1">
        <v>1034.81</v>
      </c>
      <c r="AP68" s="8">
        <v>235.95</v>
      </c>
      <c r="AQ68" s="8">
        <v>1027.05</v>
      </c>
      <c r="AR68" s="8">
        <v>232.41</v>
      </c>
      <c r="AS68" s="24">
        <f t="shared" si="35"/>
        <v>1259.46</v>
      </c>
      <c r="AT68" s="24">
        <f t="shared" si="36"/>
        <v>25.1892</v>
      </c>
      <c r="AU68" s="1">
        <f t="shared" si="37"/>
        <v>1259.44</v>
      </c>
      <c r="AV68" s="1">
        <v>4.37</v>
      </c>
      <c r="AW68" s="24">
        <f t="shared" si="38"/>
        <v>288.2013729977117</v>
      </c>
      <c r="AZ68" s="2">
        <v>44678</v>
      </c>
      <c r="BA68" s="8">
        <v>848.11</v>
      </c>
      <c r="BB68" s="1"/>
      <c r="BC68" s="8">
        <v>841.75</v>
      </c>
      <c r="BD68" s="1"/>
      <c r="BE68" s="24">
        <f t="shared" si="48"/>
        <v>841.75</v>
      </c>
      <c r="BF68" s="24"/>
      <c r="BG68" s="24">
        <f t="shared" si="39"/>
        <v>841.75</v>
      </c>
      <c r="BH68" s="1">
        <v>4.45</v>
      </c>
      <c r="BI68" s="97">
        <f t="shared" si="40"/>
        <v>189.15730337078651</v>
      </c>
      <c r="BJ68" s="24">
        <f t="shared" si="41"/>
        <v>3.7831460674157302</v>
      </c>
      <c r="BL68" s="2">
        <v>44678</v>
      </c>
      <c r="BM68" s="1">
        <v>268.02</v>
      </c>
      <c r="BN68" s="8">
        <v>501.48</v>
      </c>
      <c r="BO68" s="8">
        <v>266.01</v>
      </c>
      <c r="BP68" s="8">
        <v>493.96</v>
      </c>
      <c r="BQ68" s="24">
        <f t="shared" si="47"/>
        <v>759.97</v>
      </c>
      <c r="BR68" s="24"/>
      <c r="BS68" s="24">
        <f t="shared" si="42"/>
        <v>759.97</v>
      </c>
      <c r="BT68" s="1">
        <v>4.45</v>
      </c>
      <c r="BU68" s="24">
        <f t="shared" si="43"/>
        <v>170.77977528089889</v>
      </c>
      <c r="BV68" s="24">
        <f t="shared" si="44"/>
        <v>3.4155955056179779</v>
      </c>
    </row>
    <row r="69" spans="1:74" x14ac:dyDescent="0.25">
      <c r="A69" s="2">
        <v>44589</v>
      </c>
      <c r="B69" s="1">
        <v>972.95</v>
      </c>
      <c r="C69" s="1">
        <v>996.03</v>
      </c>
      <c r="D69" s="8">
        <v>965.65</v>
      </c>
      <c r="E69" s="8">
        <v>981.09</v>
      </c>
      <c r="F69" s="24">
        <f t="shared" si="25"/>
        <v>1946.74</v>
      </c>
      <c r="G69" s="24">
        <f t="shared" si="26"/>
        <v>1946.74</v>
      </c>
      <c r="H69" s="1">
        <v>4.59</v>
      </c>
      <c r="I69" s="24">
        <f t="shared" si="29"/>
        <v>424.12636165577345</v>
      </c>
      <c r="J69" s="24">
        <f t="shared" si="30"/>
        <v>8.4825272331154693</v>
      </c>
      <c r="M69" s="42"/>
      <c r="N69" s="25"/>
      <c r="P69" s="2">
        <v>44589</v>
      </c>
      <c r="Q69" s="8">
        <v>2684.86</v>
      </c>
      <c r="R69" s="1"/>
      <c r="S69" s="8">
        <v>2664.72</v>
      </c>
      <c r="T69" s="1"/>
      <c r="U69" s="24">
        <f t="shared" si="27"/>
        <v>2664.72</v>
      </c>
      <c r="V69" s="24"/>
      <c r="W69" s="24">
        <f t="shared" si="28"/>
        <v>2664.72</v>
      </c>
      <c r="X69" s="1">
        <v>4.59</v>
      </c>
      <c r="Y69" s="24">
        <f t="shared" si="31"/>
        <v>580.54901960784309</v>
      </c>
      <c r="Z69" s="24">
        <f t="shared" si="32"/>
        <v>11.610980392156861</v>
      </c>
      <c r="AC69" s="2">
        <v>44648</v>
      </c>
      <c r="AD69" s="8">
        <v>2409.48</v>
      </c>
      <c r="AE69" s="1">
        <v>145.08000000000001</v>
      </c>
      <c r="AF69" s="8">
        <v>2391.41</v>
      </c>
      <c r="AG69" s="8">
        <v>142.90380000000002</v>
      </c>
      <c r="AH69" s="24">
        <f t="shared" si="33"/>
        <v>2534.3137999999999</v>
      </c>
      <c r="AI69" s="24">
        <f t="shared" si="45"/>
        <v>2534.3137999999999</v>
      </c>
      <c r="AJ69" s="1">
        <v>4.37</v>
      </c>
      <c r="AK69" s="24">
        <f t="shared" si="46"/>
        <v>579.93450800915332</v>
      </c>
      <c r="AL69" s="24">
        <f t="shared" si="34"/>
        <v>11.598690160183066</v>
      </c>
      <c r="AN69" s="2">
        <v>44648</v>
      </c>
      <c r="AO69" s="1">
        <v>326.25</v>
      </c>
      <c r="AP69" s="1">
        <v>213.07</v>
      </c>
      <c r="AQ69" s="8">
        <v>323.8</v>
      </c>
      <c r="AR69" s="8">
        <v>209.87</v>
      </c>
      <c r="AS69" s="24">
        <f t="shared" si="35"/>
        <v>533.67000000000007</v>
      </c>
      <c r="AT69" s="24">
        <f t="shared" si="36"/>
        <v>10.673400000000001</v>
      </c>
      <c r="AU69" s="1">
        <f t="shared" si="37"/>
        <v>533.65000000000009</v>
      </c>
      <c r="AV69" s="1">
        <v>4.37</v>
      </c>
      <c r="AW69" s="24">
        <f t="shared" si="38"/>
        <v>122.11670480549201</v>
      </c>
      <c r="AZ69" s="2">
        <v>44679</v>
      </c>
      <c r="BA69" s="8">
        <v>2054.8000000000002</v>
      </c>
      <c r="BB69" s="1">
        <v>60.13</v>
      </c>
      <c r="BC69" s="8">
        <v>2039.39</v>
      </c>
      <c r="BD69" s="1">
        <v>56.03</v>
      </c>
      <c r="BE69" s="24">
        <f t="shared" si="48"/>
        <v>2095.42</v>
      </c>
      <c r="BF69" s="24"/>
      <c r="BG69" s="24">
        <f t="shared" si="39"/>
        <v>2095.42</v>
      </c>
      <c r="BH69" s="1">
        <v>4.47</v>
      </c>
      <c r="BI69" s="97">
        <f t="shared" si="40"/>
        <v>468.7740492170023</v>
      </c>
      <c r="BJ69" s="24">
        <f t="shared" si="41"/>
        <v>9.3754809843400455</v>
      </c>
      <c r="BL69" s="2">
        <v>44679</v>
      </c>
      <c r="BM69" s="1">
        <v>592.4</v>
      </c>
      <c r="BN69" s="1">
        <v>603.52</v>
      </c>
      <c r="BO69" s="8">
        <v>587.96</v>
      </c>
      <c r="BP69" s="8">
        <v>594.47</v>
      </c>
      <c r="BQ69" s="24">
        <f t="shared" si="47"/>
        <v>1182.43</v>
      </c>
      <c r="BR69" s="24"/>
      <c r="BS69" s="24">
        <f t="shared" si="42"/>
        <v>1182.43</v>
      </c>
      <c r="BT69" s="1">
        <v>4.47</v>
      </c>
      <c r="BU69" s="24">
        <f t="shared" si="43"/>
        <v>264.52572706935126</v>
      </c>
      <c r="BV69" s="24">
        <f t="shared" si="44"/>
        <v>5.2905145413870249</v>
      </c>
    </row>
    <row r="70" spans="1:74" x14ac:dyDescent="0.25">
      <c r="A70" s="2">
        <v>44590</v>
      </c>
      <c r="B70" s="1">
        <v>1170.57</v>
      </c>
      <c r="C70" s="1">
        <v>516.15</v>
      </c>
      <c r="D70" s="8">
        <v>1161.79</v>
      </c>
      <c r="E70" s="8">
        <v>508.41</v>
      </c>
      <c r="F70" s="24">
        <f t="shared" si="25"/>
        <v>1670.2</v>
      </c>
      <c r="G70" s="24">
        <f t="shared" si="26"/>
        <v>1670.2</v>
      </c>
      <c r="H70" s="1">
        <v>4.55</v>
      </c>
      <c r="I70" s="24">
        <f t="shared" si="29"/>
        <v>367.07692307692309</v>
      </c>
      <c r="J70" s="24">
        <f t="shared" si="30"/>
        <v>7.3415384615384625</v>
      </c>
      <c r="M70" s="42"/>
      <c r="N70" s="25"/>
      <c r="P70" s="2">
        <v>44590</v>
      </c>
      <c r="Q70" s="8">
        <v>2878.47</v>
      </c>
      <c r="R70" s="1">
        <v>17.11</v>
      </c>
      <c r="S70" s="8">
        <v>2856.88</v>
      </c>
      <c r="T70" s="8">
        <v>15.94</v>
      </c>
      <c r="U70" s="24">
        <f t="shared" si="27"/>
        <v>2872.82</v>
      </c>
      <c r="V70" s="24"/>
      <c r="W70" s="24">
        <f t="shared" si="28"/>
        <v>2872.82</v>
      </c>
      <c r="X70" s="1">
        <v>4.55</v>
      </c>
      <c r="Y70" s="24">
        <f t="shared" si="31"/>
        <v>631.38901098901101</v>
      </c>
      <c r="Z70" s="24">
        <f t="shared" si="32"/>
        <v>12.62778021978022</v>
      </c>
      <c r="AC70" s="2">
        <v>44649</v>
      </c>
      <c r="AD70" s="8">
        <v>2385.31</v>
      </c>
      <c r="AE70" s="1">
        <v>40.82</v>
      </c>
      <c r="AF70" s="8">
        <v>2367.42</v>
      </c>
      <c r="AG70" s="8">
        <v>40.207700000000003</v>
      </c>
      <c r="AH70" s="24">
        <f t="shared" si="33"/>
        <v>2407.6277</v>
      </c>
      <c r="AI70" s="24">
        <f t="shared" si="45"/>
        <v>2407.6277</v>
      </c>
      <c r="AJ70" s="1">
        <v>4.37</v>
      </c>
      <c r="AK70" s="24">
        <f t="shared" si="46"/>
        <v>550.94455377574366</v>
      </c>
      <c r="AL70" s="24">
        <f t="shared" si="34"/>
        <v>11.018891075514873</v>
      </c>
      <c r="AN70" s="2">
        <v>44649</v>
      </c>
      <c r="AO70" s="1">
        <v>801.54</v>
      </c>
      <c r="AP70" s="1">
        <v>318.93</v>
      </c>
      <c r="AQ70" s="8">
        <v>795.53</v>
      </c>
      <c r="AR70" s="8">
        <v>314.14999999999998</v>
      </c>
      <c r="AS70" s="24">
        <f t="shared" si="35"/>
        <v>1109.6799999999998</v>
      </c>
      <c r="AT70" s="24">
        <f t="shared" si="36"/>
        <v>22.193599999999996</v>
      </c>
      <c r="AU70" s="1">
        <f t="shared" si="37"/>
        <v>1109.6599999999999</v>
      </c>
      <c r="AV70" s="1">
        <v>4.37</v>
      </c>
      <c r="AW70" s="24">
        <f t="shared" si="38"/>
        <v>253.92677345537754</v>
      </c>
      <c r="AZ70" s="2">
        <v>44680</v>
      </c>
      <c r="BA70" s="8">
        <v>2235.4</v>
      </c>
      <c r="BB70" s="1"/>
      <c r="BC70" s="8">
        <v>2218.63</v>
      </c>
      <c r="BD70" s="8"/>
      <c r="BE70" s="24">
        <f t="shared" si="48"/>
        <v>2218.63</v>
      </c>
      <c r="BF70" s="24"/>
      <c r="BG70" s="24">
        <f t="shared" si="39"/>
        <v>2218.63</v>
      </c>
      <c r="BH70" s="1">
        <v>4.49</v>
      </c>
      <c r="BI70" s="97">
        <f>BG70/BH70</f>
        <v>494.12694877505567</v>
      </c>
      <c r="BJ70" s="24">
        <f t="shared" si="41"/>
        <v>9.882538975501113</v>
      </c>
      <c r="BL70" s="2">
        <v>44680</v>
      </c>
      <c r="BM70" s="1">
        <v>1022.05</v>
      </c>
      <c r="BN70" s="1">
        <v>631.29999999999995</v>
      </c>
      <c r="BO70" s="8">
        <v>1014.38</v>
      </c>
      <c r="BP70" s="8">
        <v>621.83000000000004</v>
      </c>
      <c r="BQ70" s="24">
        <f t="shared" si="47"/>
        <v>1636.21</v>
      </c>
      <c r="BR70" s="24"/>
      <c r="BS70" s="24">
        <f t="shared" si="42"/>
        <v>1636.21</v>
      </c>
      <c r="BT70" s="1">
        <v>4.49</v>
      </c>
      <c r="BU70" s="24">
        <f t="shared" si="43"/>
        <v>364.41202672605789</v>
      </c>
      <c r="BV70" s="24">
        <f t="shared" si="44"/>
        <v>7.2882405345211581</v>
      </c>
    </row>
    <row r="71" spans="1:74" x14ac:dyDescent="0.25">
      <c r="A71" s="2">
        <v>44591</v>
      </c>
      <c r="B71" s="1">
        <v>664.35</v>
      </c>
      <c r="C71" s="8">
        <v>695.05</v>
      </c>
      <c r="D71" s="8">
        <v>659.57</v>
      </c>
      <c r="E71" s="8">
        <v>684.62</v>
      </c>
      <c r="F71" s="24">
        <f t="shared" si="25"/>
        <v>1344.19</v>
      </c>
      <c r="G71" s="24">
        <f t="shared" si="26"/>
        <v>1344.19</v>
      </c>
      <c r="H71" s="1">
        <v>4.55</v>
      </c>
      <c r="I71" s="24">
        <f t="shared" si="29"/>
        <v>295.42637362637367</v>
      </c>
      <c r="J71" s="24">
        <f t="shared" si="30"/>
        <v>5.9085274725274735</v>
      </c>
      <c r="M71" s="42"/>
      <c r="N71" s="25"/>
      <c r="P71" s="2">
        <v>44591</v>
      </c>
      <c r="Q71" s="1">
        <v>3418.47</v>
      </c>
      <c r="R71" s="1">
        <v>8.2799999999999994</v>
      </c>
      <c r="S71" s="1">
        <v>3392.83</v>
      </c>
      <c r="T71" s="1">
        <v>7.72</v>
      </c>
      <c r="U71" s="24">
        <f t="shared" si="27"/>
        <v>3400.5499999999997</v>
      </c>
      <c r="V71" s="24"/>
      <c r="W71" s="24">
        <f t="shared" si="28"/>
        <v>3400.5499999999997</v>
      </c>
      <c r="X71" s="1">
        <v>4.55</v>
      </c>
      <c r="Y71" s="24">
        <f>W71/X71</f>
        <v>747.37362637362639</v>
      </c>
      <c r="Z71" s="24">
        <f t="shared" si="32"/>
        <v>14.947472527472527</v>
      </c>
      <c r="AC71" s="2">
        <v>44650</v>
      </c>
      <c r="AD71" s="8">
        <v>3004.87</v>
      </c>
      <c r="AE71" s="1">
        <v>40.71</v>
      </c>
      <c r="AF71" s="8">
        <v>2982.33</v>
      </c>
      <c r="AG71" s="8">
        <v>40.099350000000001</v>
      </c>
      <c r="AH71" s="24">
        <f t="shared" si="33"/>
        <v>3022.4293499999999</v>
      </c>
      <c r="AI71" s="24">
        <f t="shared" si="45"/>
        <v>3022.4293499999999</v>
      </c>
      <c r="AJ71" s="1">
        <v>4.38</v>
      </c>
      <c r="AK71" s="24">
        <f t="shared" si="46"/>
        <v>690.0523630136986</v>
      </c>
      <c r="AL71" s="24">
        <f t="shared" si="34"/>
        <v>13.801047260273972</v>
      </c>
      <c r="AN71" s="2">
        <v>44650</v>
      </c>
      <c r="AO71" s="8">
        <v>1042.5</v>
      </c>
      <c r="AP71" s="8">
        <v>67.48</v>
      </c>
      <c r="AQ71" s="8">
        <v>1034.68</v>
      </c>
      <c r="AR71" s="8">
        <v>66.47</v>
      </c>
      <c r="AS71" s="24">
        <f t="shared" si="35"/>
        <v>1101.1500000000001</v>
      </c>
      <c r="AT71" s="24">
        <f t="shared" si="36"/>
        <v>22.023000000000003</v>
      </c>
      <c r="AU71" s="1">
        <f t="shared" si="37"/>
        <v>1101.1300000000001</v>
      </c>
      <c r="AV71" s="1">
        <v>4.38</v>
      </c>
      <c r="AW71" s="24">
        <f t="shared" si="38"/>
        <v>251.39954337899547</v>
      </c>
      <c r="AZ71" s="2">
        <v>44681</v>
      </c>
      <c r="BA71" s="8">
        <v>2318.31</v>
      </c>
      <c r="BB71" s="1">
        <v>59.29</v>
      </c>
      <c r="BC71" s="8">
        <v>2300.92</v>
      </c>
      <c r="BD71" s="1">
        <v>54.32</v>
      </c>
      <c r="BE71" s="24">
        <f t="shared" si="48"/>
        <v>2355.2400000000002</v>
      </c>
      <c r="BF71" s="24"/>
      <c r="BG71" s="24">
        <f t="shared" si="39"/>
        <v>2355.2400000000002</v>
      </c>
      <c r="BH71" s="8">
        <v>4.5</v>
      </c>
      <c r="BI71" s="97">
        <f>BG71/BH71</f>
        <v>523.38666666666677</v>
      </c>
      <c r="BJ71" s="24">
        <f t="shared" si="41"/>
        <v>10.467733333333335</v>
      </c>
      <c r="BL71" s="2">
        <v>44681</v>
      </c>
      <c r="BM71" s="8">
        <v>1154.44</v>
      </c>
      <c r="BN71" s="8">
        <v>231.29</v>
      </c>
      <c r="BO71" s="8">
        <v>1145.78</v>
      </c>
      <c r="BP71" s="8">
        <v>227.82</v>
      </c>
      <c r="BQ71" s="24">
        <f t="shared" si="47"/>
        <v>1373.6</v>
      </c>
      <c r="BR71" s="24"/>
      <c r="BS71" s="24">
        <f t="shared" si="42"/>
        <v>1373.6</v>
      </c>
      <c r="BT71" s="1">
        <v>4.5</v>
      </c>
      <c r="BU71" s="24">
        <f t="shared" si="43"/>
        <v>305.24444444444441</v>
      </c>
      <c r="BV71" s="24">
        <f t="shared" si="44"/>
        <v>6.1048888888888886</v>
      </c>
    </row>
    <row r="72" spans="1:74" x14ac:dyDescent="0.25">
      <c r="A72" s="2">
        <v>44592</v>
      </c>
      <c r="B72" s="8">
        <v>228.67</v>
      </c>
      <c r="C72" s="8">
        <v>1736.84</v>
      </c>
      <c r="D72" s="1">
        <v>226.95</v>
      </c>
      <c r="E72" s="1">
        <v>1710.79</v>
      </c>
      <c r="F72" s="1">
        <f t="shared" si="25"/>
        <v>1937.74</v>
      </c>
      <c r="G72" s="24">
        <f t="shared" si="26"/>
        <v>1937.74</v>
      </c>
      <c r="H72" s="1">
        <v>4.55</v>
      </c>
      <c r="I72" s="24">
        <f t="shared" si="29"/>
        <v>425.87692307692311</v>
      </c>
      <c r="J72" s="24">
        <f t="shared" si="30"/>
        <v>8.5175384615384626</v>
      </c>
      <c r="M72" s="42"/>
      <c r="N72" s="25"/>
      <c r="P72" s="2">
        <v>44592</v>
      </c>
      <c r="Q72" s="1">
        <v>1488.45</v>
      </c>
      <c r="R72" s="1">
        <v>18.68</v>
      </c>
      <c r="S72" s="1">
        <v>1477.29</v>
      </c>
      <c r="T72" s="1">
        <v>17.41</v>
      </c>
      <c r="U72" s="24">
        <f t="shared" si="27"/>
        <v>1494.7</v>
      </c>
      <c r="V72" s="24"/>
      <c r="W72" s="24">
        <f t="shared" si="28"/>
        <v>1494.7</v>
      </c>
      <c r="X72" s="1">
        <v>4.55</v>
      </c>
      <c r="Y72" s="24">
        <f>W72/X72</f>
        <v>328.50549450549454</v>
      </c>
      <c r="Z72" s="24">
        <f t="shared" si="32"/>
        <v>6.5701098901098911</v>
      </c>
      <c r="AC72" s="2">
        <v>44651</v>
      </c>
      <c r="AD72" s="8">
        <v>4292.58</v>
      </c>
      <c r="AE72" s="1">
        <v>72.56</v>
      </c>
      <c r="AF72" s="8">
        <v>4260.3900000000003</v>
      </c>
      <c r="AG72" s="8">
        <v>71.471599999999995</v>
      </c>
      <c r="AH72" s="24">
        <f t="shared" si="33"/>
        <v>4331.8616000000002</v>
      </c>
      <c r="AI72" s="24">
        <f t="shared" si="45"/>
        <v>4331.8616000000002</v>
      </c>
      <c r="AJ72" s="1">
        <v>4.38</v>
      </c>
      <c r="AK72" s="24">
        <f t="shared" si="46"/>
        <v>989.009497716895</v>
      </c>
      <c r="AL72" s="24">
        <f t="shared" si="34"/>
        <v>19.780189954337899</v>
      </c>
      <c r="AN72" s="2">
        <v>44651</v>
      </c>
      <c r="AO72" s="8">
        <v>2044.57</v>
      </c>
      <c r="AP72" s="1">
        <v>68.8</v>
      </c>
      <c r="AQ72" s="1">
        <v>2029.24</v>
      </c>
      <c r="AR72" s="1">
        <v>67.77</v>
      </c>
      <c r="AS72" s="1">
        <f t="shared" si="35"/>
        <v>2097.0100000000002</v>
      </c>
      <c r="AT72" s="1">
        <f t="shared" si="36"/>
        <v>41.940200000000004</v>
      </c>
      <c r="AU72" s="1">
        <f t="shared" si="37"/>
        <v>2096.9900000000002</v>
      </c>
      <c r="AV72" s="1">
        <v>4.38</v>
      </c>
      <c r="AW72" s="24">
        <f t="shared" si="38"/>
        <v>478.76484018264847</v>
      </c>
      <c r="AZ72" s="2"/>
      <c r="BA72" s="8"/>
      <c r="BB72" s="1"/>
      <c r="BC72" s="1"/>
      <c r="BD72" s="1"/>
      <c r="BE72" s="24">
        <f t="shared" si="48"/>
        <v>0</v>
      </c>
      <c r="BF72" s="24"/>
      <c r="BG72" s="24">
        <f t="shared" si="39"/>
        <v>0</v>
      </c>
      <c r="BH72" s="1"/>
      <c r="BI72" s="97"/>
      <c r="BJ72" s="1"/>
      <c r="BL72" s="2"/>
      <c r="BM72" s="8"/>
      <c r="BN72" s="1"/>
      <c r="BO72" s="1"/>
      <c r="BP72" s="1"/>
      <c r="BQ72" s="1">
        <f t="shared" si="47"/>
        <v>0</v>
      </c>
      <c r="BR72" s="1"/>
      <c r="BS72" s="24">
        <f t="shared" si="42"/>
        <v>0</v>
      </c>
      <c r="BT72" s="1"/>
      <c r="BU72" s="41">
        <f>SUM(BU42:BU71)</f>
        <v>9991.6778126630634</v>
      </c>
      <c r="BV72" s="95">
        <f t="shared" si="44"/>
        <v>199.83355625326126</v>
      </c>
    </row>
    <row r="73" spans="1:74" x14ac:dyDescent="0.25">
      <c r="I73" s="37">
        <f>SUM(I42:I72)</f>
        <v>10191.395234352449</v>
      </c>
      <c r="J73" s="37">
        <f>SUM(J42:J72)</f>
        <v>203.82790468704894</v>
      </c>
      <c r="M73" s="42"/>
      <c r="N73" s="25"/>
      <c r="Q73">
        <f>SUM(Q42:Q72)</f>
        <v>67363.209999999992</v>
      </c>
      <c r="R73">
        <f>SUM(R42:R72)</f>
        <v>1837.0899999999997</v>
      </c>
      <c r="S73" s="25">
        <f>SUM(S44:S72)</f>
        <v>61976.17</v>
      </c>
      <c r="T73" s="25">
        <f>SUM(T42:T72)</f>
        <v>1711.9800000000002</v>
      </c>
      <c r="U73" s="25">
        <f>SUM(U42:U72)</f>
        <v>68569.98</v>
      </c>
      <c r="V73" s="71">
        <f>SUM(V42:V72)</f>
        <v>0</v>
      </c>
      <c r="W73" s="71">
        <f t="shared" ref="W73" si="49">U73-V73</f>
        <v>68569.98</v>
      </c>
      <c r="X73" s="36" t="s">
        <v>33</v>
      </c>
      <c r="Y73" s="37">
        <f>SUM(Y42:Y72)</f>
        <v>14869.107343570107</v>
      </c>
      <c r="Z73" s="37">
        <f>SUM(Z42:Z72)</f>
        <v>297.3821468714022</v>
      </c>
      <c r="AD73" s="42">
        <f>SUM(AD42:AD72)</f>
        <v>67976.069999999992</v>
      </c>
      <c r="AE73">
        <f>SUM(AE42:AE72)</f>
        <v>1509.8499999999997</v>
      </c>
      <c r="AF73" s="25">
        <f>SUM(AF42:AF72)</f>
        <v>67466.259000000005</v>
      </c>
      <c r="AG73" s="25">
        <f>SUM(AG42:AG72)</f>
        <v>1487.20225</v>
      </c>
      <c r="AI73" s="25">
        <f>SUM(AI42:AI72)</f>
        <v>68953.461249999993</v>
      </c>
      <c r="AJ73" s="67"/>
      <c r="AK73" s="37">
        <f>SUM(AK42:AK72)</f>
        <v>15959.866387963026</v>
      </c>
      <c r="AL73" s="45">
        <f>SUM(AL42:AL72)</f>
        <v>319.19732775926042</v>
      </c>
      <c r="AO73" s="42">
        <f>SUM(AO42:AO72)</f>
        <v>22017.530000000002</v>
      </c>
      <c r="AP73" s="42">
        <f>SUM(AP42:AP72)</f>
        <v>23415.460000000003</v>
      </c>
      <c r="AV73" s="37">
        <f>SUM(AV42:AV72)</f>
        <v>134.13000000000005</v>
      </c>
      <c r="AW73" s="37">
        <f>SUM(AW42:AW72)</f>
        <v>10389.874834379836</v>
      </c>
      <c r="BG73" s="37">
        <f>SUM(BG42:BG72)</f>
        <v>56827.61</v>
      </c>
      <c r="BI73" s="37">
        <f>SUM(BI42:BI72)</f>
        <v>12805.814001089722</v>
      </c>
      <c r="BJ73" s="24">
        <f>SUM(BJ42:BJ72)</f>
        <v>256.11628002179441</v>
      </c>
      <c r="BS73" s="36">
        <f>SUM(BS42:BS72)</f>
        <v>44334.009999999995</v>
      </c>
    </row>
    <row r="74" spans="1:74" x14ac:dyDescent="0.25">
      <c r="M74" s="42"/>
      <c r="N74" s="25"/>
    </row>
    <row r="77" spans="1:74" x14ac:dyDescent="0.25">
      <c r="AF77" s="42"/>
      <c r="AG77" s="25"/>
      <c r="AV77" t="s">
        <v>32</v>
      </c>
      <c r="AY77" t="s">
        <v>37</v>
      </c>
      <c r="BD77" t="s">
        <v>34</v>
      </c>
    </row>
    <row r="78" spans="1:74" x14ac:dyDescent="0.25">
      <c r="D78" t="s">
        <v>28</v>
      </c>
      <c r="I78" t="s">
        <v>34</v>
      </c>
      <c r="S78" t="s">
        <v>35</v>
      </c>
      <c r="T78" t="s">
        <v>31</v>
      </c>
      <c r="X78" t="s">
        <v>34</v>
      </c>
      <c r="AF78" s="42"/>
      <c r="AG78" s="25"/>
    </row>
    <row r="79" spans="1:74" x14ac:dyDescent="0.25">
      <c r="AE79" s="42"/>
      <c r="AF79" s="42"/>
      <c r="AG79" s="25"/>
      <c r="AV79" s="98" t="s">
        <v>0</v>
      </c>
      <c r="AW79" s="98" t="s">
        <v>23</v>
      </c>
      <c r="AX79" s="98" t="s">
        <v>20</v>
      </c>
      <c r="AY79" s="98" t="s">
        <v>24</v>
      </c>
      <c r="AZ79" s="92" t="s">
        <v>25</v>
      </c>
      <c r="BA79" s="89" t="s">
        <v>1</v>
      </c>
      <c r="BB79" s="92"/>
      <c r="BC79" s="89" t="s">
        <v>2</v>
      </c>
      <c r="BD79" s="92" t="s">
        <v>4</v>
      </c>
      <c r="BE79" s="92" t="s">
        <v>3</v>
      </c>
      <c r="BF79" s="99" t="s">
        <v>67</v>
      </c>
    </row>
    <row r="80" spans="1:74" ht="30" x14ac:dyDescent="0.25">
      <c r="A80" s="3" t="s">
        <v>0</v>
      </c>
      <c r="B80" s="7" t="s">
        <v>12</v>
      </c>
      <c r="C80" s="7" t="s">
        <v>11</v>
      </c>
      <c r="D80" s="11" t="s">
        <v>13</v>
      </c>
      <c r="E80" s="7" t="s">
        <v>14</v>
      </c>
      <c r="F80" s="5" t="s">
        <v>1</v>
      </c>
      <c r="G80" s="7" t="s">
        <v>2</v>
      </c>
      <c r="H80" s="7" t="s">
        <v>4</v>
      </c>
      <c r="I80" s="3" t="s">
        <v>3</v>
      </c>
      <c r="J80" s="7" t="s">
        <v>67</v>
      </c>
      <c r="P80" s="3" t="s">
        <v>0</v>
      </c>
      <c r="Q80" s="7" t="s">
        <v>12</v>
      </c>
      <c r="R80" s="7" t="s">
        <v>11</v>
      </c>
      <c r="S80" s="11" t="s">
        <v>13</v>
      </c>
      <c r="T80" s="7" t="s">
        <v>14</v>
      </c>
      <c r="U80" s="5" t="s">
        <v>1</v>
      </c>
      <c r="V80" s="6">
        <v>0.02</v>
      </c>
      <c r="W80" s="7" t="s">
        <v>2</v>
      </c>
      <c r="X80" s="7" t="s">
        <v>4</v>
      </c>
      <c r="Y80" s="3" t="s">
        <v>3</v>
      </c>
      <c r="Z80" s="3" t="s">
        <v>67</v>
      </c>
      <c r="AE80" s="42"/>
      <c r="AF80" s="42"/>
      <c r="AG80" s="25"/>
      <c r="AK80" s="42"/>
      <c r="AL80" s="25"/>
      <c r="AM80" s="25"/>
      <c r="AV80" s="2">
        <v>44652</v>
      </c>
      <c r="AW80" s="8"/>
      <c r="AX80" s="1"/>
      <c r="AY80" s="8"/>
      <c r="AZ80" s="8"/>
      <c r="BA80" s="24">
        <f>AY80+AZ80</f>
        <v>0</v>
      </c>
      <c r="BB80" s="24"/>
      <c r="BC80" s="24">
        <f>BA80-BB80</f>
        <v>0</v>
      </c>
      <c r="BD80" s="13">
        <v>4.42</v>
      </c>
      <c r="BE80" s="24">
        <f>BC80/BD80</f>
        <v>0</v>
      </c>
      <c r="BF80" s="1"/>
    </row>
    <row r="81" spans="1:58" x14ac:dyDescent="0.25">
      <c r="A81" s="2">
        <v>44593</v>
      </c>
      <c r="B81" s="13">
        <v>1347.49</v>
      </c>
      <c r="C81" s="13">
        <v>68.37</v>
      </c>
      <c r="D81" s="13">
        <v>1337.38</v>
      </c>
      <c r="E81" s="10">
        <v>63.71</v>
      </c>
      <c r="F81" s="19">
        <f t="shared" ref="F81:F110" si="50">D81+E81</f>
        <v>1401.0900000000001</v>
      </c>
      <c r="G81" s="19"/>
      <c r="H81" s="13">
        <v>4.55</v>
      </c>
      <c r="I81" s="31">
        <f>F81/H81</f>
        <v>307.93186813186816</v>
      </c>
      <c r="J81" s="8">
        <f>I81*2%</f>
        <v>6.1586373626373634</v>
      </c>
      <c r="P81" s="2">
        <v>44593</v>
      </c>
      <c r="Q81" s="13">
        <v>1027.96</v>
      </c>
      <c r="R81" s="15">
        <v>19.940000000000001</v>
      </c>
      <c r="S81" s="13">
        <v>1020.25</v>
      </c>
      <c r="T81" s="10">
        <v>18.579999999999998</v>
      </c>
      <c r="U81" s="19">
        <f t="shared" ref="U81:U109" si="51">S81+T81</f>
        <v>1038.83</v>
      </c>
      <c r="V81" s="19"/>
      <c r="W81" s="19">
        <f>U81-V81</f>
        <v>1038.83</v>
      </c>
      <c r="X81" s="13">
        <v>4.55</v>
      </c>
      <c r="Y81" s="31">
        <f>W81/X81</f>
        <v>228.31428571428572</v>
      </c>
      <c r="Z81" s="8">
        <f>Y81*2%</f>
        <v>4.5662857142857147</v>
      </c>
      <c r="AE81" s="42"/>
      <c r="AF81" s="42"/>
      <c r="AG81" s="25"/>
      <c r="AV81" s="2">
        <v>44653</v>
      </c>
      <c r="AW81" s="8"/>
      <c r="AX81" s="1"/>
      <c r="AY81" s="8"/>
      <c r="AZ81" s="1"/>
      <c r="BA81" s="24">
        <f t="shared" ref="BA81:BA108" si="52">AY81+AZ81</f>
        <v>0</v>
      </c>
      <c r="BB81" s="24"/>
      <c r="BC81" s="24">
        <f t="shared" ref="BC81:BC108" si="53">BA81-BB81</f>
        <v>0</v>
      </c>
      <c r="BD81" s="13">
        <v>4.42</v>
      </c>
      <c r="BE81" s="24">
        <f t="shared" ref="BE81:BE87" si="54">BC81/BD81</f>
        <v>0</v>
      </c>
      <c r="BF81" s="1"/>
    </row>
    <row r="82" spans="1:58" x14ac:dyDescent="0.25">
      <c r="A82" s="2">
        <v>44594</v>
      </c>
      <c r="B82" s="13">
        <v>1035.56</v>
      </c>
      <c r="C82" s="13"/>
      <c r="D82" s="13">
        <v>1027.79</v>
      </c>
      <c r="E82" s="13"/>
      <c r="F82" s="19">
        <f t="shared" si="50"/>
        <v>1027.79</v>
      </c>
      <c r="G82" s="19"/>
      <c r="H82" s="13">
        <v>4.53</v>
      </c>
      <c r="I82" s="31">
        <f t="shared" ref="I82:I108" si="55">F82/H82</f>
        <v>226.88520971302427</v>
      </c>
      <c r="J82" s="8">
        <f t="shared" ref="J82:J108" si="56">I82*2%</f>
        <v>4.5377041942604857</v>
      </c>
      <c r="P82" s="2">
        <v>44594</v>
      </c>
      <c r="Q82" s="13">
        <v>1459.11</v>
      </c>
      <c r="R82" s="13"/>
      <c r="S82" s="13">
        <v>1448.17</v>
      </c>
      <c r="T82" s="13"/>
      <c r="U82" s="19">
        <f t="shared" si="51"/>
        <v>1448.17</v>
      </c>
      <c r="V82" s="19"/>
      <c r="W82" s="19">
        <f>U82-V82</f>
        <v>1448.17</v>
      </c>
      <c r="X82" s="13">
        <v>4.53</v>
      </c>
      <c r="Y82" s="31">
        <f t="shared" ref="Y82:Y108" si="57">W82/X82</f>
        <v>319.68432671081678</v>
      </c>
      <c r="Z82" s="8">
        <f t="shared" ref="Z82:Z108" si="58">Y82*2%</f>
        <v>6.3936865342163358</v>
      </c>
      <c r="AE82" s="42"/>
      <c r="AF82" s="42"/>
      <c r="AG82" s="25"/>
      <c r="AV82" s="2">
        <v>44654</v>
      </c>
      <c r="AW82" s="8"/>
      <c r="AX82" s="1"/>
      <c r="AY82" s="8"/>
      <c r="AZ82" s="8"/>
      <c r="BA82" s="24">
        <f t="shared" si="52"/>
        <v>0</v>
      </c>
      <c r="BB82" s="24"/>
      <c r="BC82" s="24">
        <f t="shared" si="53"/>
        <v>0</v>
      </c>
      <c r="BD82" s="13">
        <v>4.42</v>
      </c>
      <c r="BE82" s="24">
        <f t="shared" si="54"/>
        <v>0</v>
      </c>
      <c r="BF82" s="1"/>
    </row>
    <row r="83" spans="1:58" x14ac:dyDescent="0.25">
      <c r="A83" s="2">
        <v>44595</v>
      </c>
      <c r="B83" s="10">
        <v>1105.3499999999999</v>
      </c>
      <c r="C83" s="13">
        <v>13.16</v>
      </c>
      <c r="D83" s="13">
        <v>1097.06</v>
      </c>
      <c r="E83" s="10">
        <v>12.26</v>
      </c>
      <c r="F83" s="19">
        <f t="shared" si="50"/>
        <v>1109.32</v>
      </c>
      <c r="G83" s="19"/>
      <c r="H83" s="13">
        <v>4.53</v>
      </c>
      <c r="I83" s="31">
        <f t="shared" si="55"/>
        <v>244.88300220750548</v>
      </c>
      <c r="J83" s="8">
        <f t="shared" si="56"/>
        <v>4.8976600441501095</v>
      </c>
      <c r="P83" s="2">
        <v>44595</v>
      </c>
      <c r="Q83" s="13">
        <v>1257.8</v>
      </c>
      <c r="R83" s="15">
        <v>67.34</v>
      </c>
      <c r="S83" s="13">
        <v>1248.3699999999999</v>
      </c>
      <c r="T83" s="10">
        <v>62.75</v>
      </c>
      <c r="U83" s="19">
        <f t="shared" si="51"/>
        <v>1311.12</v>
      </c>
      <c r="V83" s="19"/>
      <c r="W83" s="19">
        <f t="shared" ref="W83:W110" si="59">U83-V83</f>
        <v>1311.12</v>
      </c>
      <c r="X83" s="13">
        <v>4.53</v>
      </c>
      <c r="Y83" s="31">
        <f t="shared" si="57"/>
        <v>289.4304635761589</v>
      </c>
      <c r="Z83" s="8">
        <f t="shared" si="58"/>
        <v>5.7886092715231783</v>
      </c>
      <c r="AE83" s="42"/>
      <c r="AF83" s="42"/>
      <c r="AG83" s="25"/>
      <c r="AV83" s="2">
        <v>44655</v>
      </c>
      <c r="AW83" s="8"/>
      <c r="AX83" s="1"/>
      <c r="AY83" s="8"/>
      <c r="AZ83" s="8"/>
      <c r="BA83" s="24">
        <f t="shared" si="52"/>
        <v>0</v>
      </c>
      <c r="BB83" s="24"/>
      <c r="BC83" s="24">
        <f t="shared" si="53"/>
        <v>0</v>
      </c>
      <c r="BD83" s="13">
        <v>4.42</v>
      </c>
      <c r="BE83" s="24">
        <f t="shared" si="54"/>
        <v>0</v>
      </c>
      <c r="BF83" s="1"/>
    </row>
    <row r="84" spans="1:58" x14ac:dyDescent="0.25">
      <c r="A84" s="2">
        <v>44596</v>
      </c>
      <c r="B84" s="13">
        <v>1391.95</v>
      </c>
      <c r="C84" s="14"/>
      <c r="D84" s="13">
        <v>1381.51</v>
      </c>
      <c r="E84" s="10"/>
      <c r="F84" s="19">
        <f t="shared" si="50"/>
        <v>1381.51</v>
      </c>
      <c r="G84" s="19"/>
      <c r="H84" s="13">
        <v>4.53</v>
      </c>
      <c r="I84" s="31">
        <f t="shared" si="55"/>
        <v>304.96909492273727</v>
      </c>
      <c r="J84" s="8">
        <f t="shared" si="56"/>
        <v>6.0993818984547454</v>
      </c>
      <c r="P84" s="2">
        <v>44596</v>
      </c>
      <c r="Q84" s="13">
        <v>1033.71</v>
      </c>
      <c r="R84" s="15"/>
      <c r="S84" s="13">
        <v>1025.96</v>
      </c>
      <c r="T84" s="10"/>
      <c r="U84" s="19">
        <f t="shared" si="51"/>
        <v>1025.96</v>
      </c>
      <c r="V84" s="19"/>
      <c r="W84" s="19">
        <f t="shared" si="59"/>
        <v>1025.96</v>
      </c>
      <c r="X84" s="13">
        <v>4.53</v>
      </c>
      <c r="Y84" s="31">
        <f t="shared" si="57"/>
        <v>226.4812362030905</v>
      </c>
      <c r="Z84" s="8">
        <f t="shared" si="58"/>
        <v>4.5296247240618106</v>
      </c>
      <c r="AE84" s="42"/>
      <c r="AF84" s="42"/>
      <c r="AG84" s="25"/>
      <c r="AV84" s="2">
        <v>44656</v>
      </c>
      <c r="AW84" s="8"/>
      <c r="AX84" s="8"/>
      <c r="AY84" s="8"/>
      <c r="AZ84" s="8"/>
      <c r="BA84" s="24">
        <f t="shared" si="52"/>
        <v>0</v>
      </c>
      <c r="BB84" s="24"/>
      <c r="BC84" s="24">
        <f t="shared" si="53"/>
        <v>0</v>
      </c>
      <c r="BD84" s="13">
        <v>4.42</v>
      </c>
      <c r="BE84" s="24">
        <f t="shared" si="54"/>
        <v>0</v>
      </c>
      <c r="BF84" s="1"/>
    </row>
    <row r="85" spans="1:58" x14ac:dyDescent="0.25">
      <c r="A85" s="2">
        <v>44597</v>
      </c>
      <c r="B85" s="13">
        <v>1558.25</v>
      </c>
      <c r="C85" s="15"/>
      <c r="D85" s="13">
        <v>1546.56</v>
      </c>
      <c r="E85" s="13"/>
      <c r="F85" s="19">
        <f t="shared" si="50"/>
        <v>1546.56</v>
      </c>
      <c r="G85" s="19"/>
      <c r="H85" s="13">
        <v>4.53</v>
      </c>
      <c r="I85" s="31">
        <f t="shared" si="55"/>
        <v>341.40397350993373</v>
      </c>
      <c r="J85" s="8">
        <f t="shared" si="56"/>
        <v>6.8280794701986744</v>
      </c>
      <c r="P85" s="2">
        <v>44597</v>
      </c>
      <c r="Q85" s="13">
        <v>1864.39</v>
      </c>
      <c r="R85" s="15"/>
      <c r="S85" s="13">
        <v>1850.41</v>
      </c>
      <c r="T85" s="13"/>
      <c r="U85" s="19">
        <f t="shared" si="51"/>
        <v>1850.41</v>
      </c>
      <c r="V85" s="19"/>
      <c r="W85" s="19">
        <f t="shared" si="59"/>
        <v>1850.41</v>
      </c>
      <c r="X85" s="13">
        <v>4.53</v>
      </c>
      <c r="Y85" s="31">
        <f t="shared" si="57"/>
        <v>408.47902869757172</v>
      </c>
      <c r="Z85" s="8">
        <f t="shared" si="58"/>
        <v>8.1695805739514338</v>
      </c>
      <c r="AE85" s="42"/>
      <c r="AF85" s="42"/>
      <c r="AG85" s="25"/>
      <c r="AV85" s="2">
        <v>44657</v>
      </c>
      <c r="AW85" s="8"/>
      <c r="AX85" s="1"/>
      <c r="AY85" s="8"/>
      <c r="AZ85" s="8"/>
      <c r="BA85" s="24">
        <f t="shared" si="52"/>
        <v>0</v>
      </c>
      <c r="BB85" s="24"/>
      <c r="BC85" s="24">
        <f t="shared" si="53"/>
        <v>0</v>
      </c>
      <c r="BD85" s="13">
        <v>4.42</v>
      </c>
      <c r="BE85" s="24">
        <f t="shared" si="54"/>
        <v>0</v>
      </c>
      <c r="BF85" s="1"/>
    </row>
    <row r="86" spans="1:58" x14ac:dyDescent="0.25">
      <c r="A86" s="2">
        <v>44598</v>
      </c>
      <c r="B86" s="13">
        <v>1240.6400000000001</v>
      </c>
      <c r="C86" s="15"/>
      <c r="D86" s="13">
        <v>1231.3399999999999</v>
      </c>
      <c r="E86" s="13"/>
      <c r="F86" s="19">
        <f t="shared" si="50"/>
        <v>1231.3399999999999</v>
      </c>
      <c r="G86" s="19"/>
      <c r="H86" s="13">
        <v>4.53</v>
      </c>
      <c r="I86" s="31">
        <f t="shared" si="55"/>
        <v>271.81898454746135</v>
      </c>
      <c r="J86" s="8">
        <f t="shared" si="56"/>
        <v>5.4363796909492272</v>
      </c>
      <c r="P86" s="2">
        <v>44598</v>
      </c>
      <c r="Q86" s="13">
        <v>1198.83</v>
      </c>
      <c r="R86" s="15"/>
      <c r="S86" s="13">
        <v>1189.8399999999999</v>
      </c>
      <c r="T86" s="13"/>
      <c r="U86" s="19">
        <f t="shared" si="51"/>
        <v>1189.8399999999999</v>
      </c>
      <c r="V86" s="19"/>
      <c r="W86" s="19">
        <f t="shared" si="59"/>
        <v>1189.8399999999999</v>
      </c>
      <c r="X86" s="13">
        <v>4.53</v>
      </c>
      <c r="Y86" s="31">
        <f t="shared" si="57"/>
        <v>262.65783664459155</v>
      </c>
      <c r="Z86" s="8">
        <f t="shared" si="58"/>
        <v>5.2531567328918314</v>
      </c>
      <c r="AE86" s="42"/>
      <c r="AF86" s="42"/>
      <c r="AG86" s="25"/>
      <c r="AV86" s="2">
        <v>44658</v>
      </c>
      <c r="AW86" s="8"/>
      <c r="AX86" s="1"/>
      <c r="AY86" s="8"/>
      <c r="AZ86" s="8"/>
      <c r="BA86" s="24">
        <f t="shared" si="52"/>
        <v>0</v>
      </c>
      <c r="BB86" s="24"/>
      <c r="BC86" s="24">
        <f t="shared" si="53"/>
        <v>0</v>
      </c>
      <c r="BD86" s="10">
        <v>4.42</v>
      </c>
      <c r="BE86" s="24">
        <f t="shared" si="54"/>
        <v>0</v>
      </c>
      <c r="BF86" s="1"/>
    </row>
    <row r="87" spans="1:58" x14ac:dyDescent="0.25">
      <c r="A87" s="2">
        <v>44599</v>
      </c>
      <c r="B87" s="13">
        <v>1353.66</v>
      </c>
      <c r="C87" s="15"/>
      <c r="D87" s="13">
        <v>1343.51</v>
      </c>
      <c r="E87" s="10"/>
      <c r="F87" s="19">
        <f t="shared" si="50"/>
        <v>1343.51</v>
      </c>
      <c r="G87" s="19"/>
      <c r="H87" s="10">
        <v>4.53</v>
      </c>
      <c r="I87" s="31">
        <f t="shared" si="55"/>
        <v>296.58057395143487</v>
      </c>
      <c r="J87" s="8">
        <f t="shared" si="56"/>
        <v>5.9316114790286978</v>
      </c>
      <c r="P87" s="2">
        <v>44599</v>
      </c>
      <c r="Q87" s="13">
        <v>1112.8900000000001</v>
      </c>
      <c r="R87" s="15"/>
      <c r="S87" s="13">
        <v>1104.54</v>
      </c>
      <c r="T87" s="10"/>
      <c r="U87" s="19">
        <f t="shared" si="51"/>
        <v>1104.54</v>
      </c>
      <c r="V87" s="19"/>
      <c r="W87" s="19">
        <f t="shared" si="59"/>
        <v>1104.54</v>
      </c>
      <c r="X87" s="10">
        <v>4.53</v>
      </c>
      <c r="Y87" s="31">
        <f t="shared" si="57"/>
        <v>243.8278145695364</v>
      </c>
      <c r="Z87" s="8">
        <f t="shared" si="58"/>
        <v>4.8765562913907283</v>
      </c>
      <c r="AE87" s="42"/>
      <c r="AF87" s="42"/>
      <c r="AG87" s="25"/>
      <c r="AV87" s="2">
        <v>44659</v>
      </c>
      <c r="AW87" s="8"/>
      <c r="AX87" s="1"/>
      <c r="AY87" s="8"/>
      <c r="AZ87" s="8"/>
      <c r="BA87" s="24">
        <f t="shared" si="52"/>
        <v>0</v>
      </c>
      <c r="BB87" s="24"/>
      <c r="BC87" s="24">
        <f t="shared" si="53"/>
        <v>0</v>
      </c>
      <c r="BD87" s="10">
        <v>4.42</v>
      </c>
      <c r="BE87" s="24">
        <f t="shared" si="54"/>
        <v>0</v>
      </c>
      <c r="BF87" s="1"/>
    </row>
    <row r="88" spans="1:58" x14ac:dyDescent="0.25">
      <c r="A88" s="2">
        <v>44600</v>
      </c>
      <c r="B88" s="13">
        <v>1040.5999999999999</v>
      </c>
      <c r="C88" s="15">
        <v>121.53</v>
      </c>
      <c r="D88" s="13">
        <v>1032.8</v>
      </c>
      <c r="E88" s="13">
        <v>113.25</v>
      </c>
      <c r="F88" s="19">
        <f t="shared" si="50"/>
        <v>1146.05</v>
      </c>
      <c r="G88" s="19"/>
      <c r="H88" s="10">
        <v>4.5199999999999996</v>
      </c>
      <c r="I88" s="31">
        <f t="shared" si="55"/>
        <v>253.55088495575222</v>
      </c>
      <c r="J88" s="8">
        <f t="shared" si="56"/>
        <v>5.0710176991150444</v>
      </c>
      <c r="P88" s="2">
        <v>44600</v>
      </c>
      <c r="Q88" s="13">
        <v>1183.8399999999999</v>
      </c>
      <c r="R88" s="15"/>
      <c r="S88" s="13">
        <v>1174.96</v>
      </c>
      <c r="T88" s="13"/>
      <c r="U88" s="19">
        <f t="shared" si="51"/>
        <v>1174.96</v>
      </c>
      <c r="V88" s="19"/>
      <c r="W88" s="19">
        <f t="shared" si="59"/>
        <v>1174.96</v>
      </c>
      <c r="X88" s="10">
        <v>4.5199999999999996</v>
      </c>
      <c r="Y88" s="31">
        <f t="shared" si="57"/>
        <v>259.9469026548673</v>
      </c>
      <c r="Z88" s="8">
        <f t="shared" si="58"/>
        <v>5.1989380530973461</v>
      </c>
      <c r="AE88" s="42"/>
      <c r="AF88" s="42"/>
      <c r="AG88" s="25"/>
      <c r="AV88" s="2">
        <v>44660</v>
      </c>
      <c r="AW88" s="8">
        <v>2032.33</v>
      </c>
      <c r="AX88" s="1">
        <v>134.19</v>
      </c>
      <c r="AY88" s="8">
        <v>2017.09</v>
      </c>
      <c r="AZ88" s="8">
        <v>125.05</v>
      </c>
      <c r="BA88" s="24">
        <f>AY88+AZ88</f>
        <v>2142.14</v>
      </c>
      <c r="BB88" s="24"/>
      <c r="BC88" s="24">
        <f>BA88-BB88</f>
        <v>2142.14</v>
      </c>
      <c r="BD88" s="13">
        <v>4.42</v>
      </c>
      <c r="BE88" s="24">
        <f>BC88/BD88</f>
        <v>484.64705882352939</v>
      </c>
      <c r="BF88" s="24">
        <f>BE88*2%</f>
        <v>9.6929411764705886</v>
      </c>
    </row>
    <row r="89" spans="1:58" x14ac:dyDescent="0.25">
      <c r="A89" s="2">
        <v>44601</v>
      </c>
      <c r="B89" s="13">
        <v>1754.98</v>
      </c>
      <c r="C89" s="15">
        <v>63.58</v>
      </c>
      <c r="D89" s="13">
        <v>1741.82</v>
      </c>
      <c r="E89" s="13">
        <v>59.25</v>
      </c>
      <c r="F89" s="19">
        <f t="shared" si="50"/>
        <v>1801.07</v>
      </c>
      <c r="G89" s="19"/>
      <c r="H89" s="13">
        <v>4.5</v>
      </c>
      <c r="I89" s="31">
        <f t="shared" si="55"/>
        <v>400.23777777777775</v>
      </c>
      <c r="J89" s="8">
        <f t="shared" si="56"/>
        <v>8.0047555555555547</v>
      </c>
      <c r="P89" s="2">
        <v>44601</v>
      </c>
      <c r="Q89" s="13">
        <v>1679.95</v>
      </c>
      <c r="R89" s="15">
        <v>48.28</v>
      </c>
      <c r="S89" s="13">
        <v>1673.35</v>
      </c>
      <c r="T89" s="13">
        <v>44.99</v>
      </c>
      <c r="U89" s="19">
        <f t="shared" si="51"/>
        <v>1718.34</v>
      </c>
      <c r="V89" s="19"/>
      <c r="W89" s="19">
        <f t="shared" si="59"/>
        <v>1718.34</v>
      </c>
      <c r="X89" s="13">
        <v>4.5</v>
      </c>
      <c r="Y89" s="31">
        <f t="shared" si="57"/>
        <v>381.8533333333333</v>
      </c>
      <c r="Z89" s="8">
        <f t="shared" si="58"/>
        <v>7.6370666666666658</v>
      </c>
      <c r="AE89" s="42"/>
      <c r="AF89" s="42"/>
      <c r="AG89" s="25"/>
      <c r="AV89" s="2">
        <v>44661</v>
      </c>
      <c r="AW89" s="1">
        <v>816.65</v>
      </c>
      <c r="AX89" s="1">
        <v>1.01</v>
      </c>
      <c r="AY89" s="1">
        <v>810.53</v>
      </c>
      <c r="AZ89" s="1">
        <v>0.94</v>
      </c>
      <c r="BA89" s="24">
        <f>AY89+AZ89</f>
        <v>811.47</v>
      </c>
      <c r="BB89" s="24"/>
      <c r="BC89" s="24">
        <f t="shared" si="53"/>
        <v>811.47</v>
      </c>
      <c r="BD89" s="13">
        <v>4.42</v>
      </c>
      <c r="BE89" s="24">
        <f t="shared" ref="BE89:BE109" si="60">BC89/BD89</f>
        <v>183.59049773755657</v>
      </c>
      <c r="BF89" s="24">
        <f t="shared" ref="BF89:BF109" si="61">BE89*2%</f>
        <v>3.6718099547511316</v>
      </c>
    </row>
    <row r="90" spans="1:58" x14ac:dyDescent="0.25">
      <c r="A90" s="2">
        <v>44602</v>
      </c>
      <c r="B90" s="8">
        <v>2021.62</v>
      </c>
      <c r="C90" s="16"/>
      <c r="D90" s="8">
        <v>2006.46</v>
      </c>
      <c r="E90" s="8"/>
      <c r="F90" s="19">
        <f t="shared" si="50"/>
        <v>2006.46</v>
      </c>
      <c r="G90" s="19"/>
      <c r="H90" s="13">
        <v>4.5</v>
      </c>
      <c r="I90" s="31">
        <f t="shared" si="55"/>
        <v>445.88</v>
      </c>
      <c r="J90" s="8">
        <f t="shared" si="56"/>
        <v>8.9176000000000002</v>
      </c>
      <c r="P90" s="2">
        <v>44602</v>
      </c>
      <c r="Q90" s="8">
        <v>1480.56</v>
      </c>
      <c r="R90" s="16">
        <v>43.12</v>
      </c>
      <c r="S90" s="8">
        <v>1469.46</v>
      </c>
      <c r="T90" s="8">
        <v>40.18</v>
      </c>
      <c r="U90" s="19">
        <f t="shared" si="51"/>
        <v>1509.64</v>
      </c>
      <c r="V90" s="19"/>
      <c r="W90" s="19">
        <f t="shared" si="59"/>
        <v>1509.64</v>
      </c>
      <c r="X90" s="13">
        <v>4.5</v>
      </c>
      <c r="Y90" s="31">
        <f t="shared" si="57"/>
        <v>335.47555555555556</v>
      </c>
      <c r="Z90" s="8">
        <f t="shared" si="58"/>
        <v>6.7095111111111114</v>
      </c>
      <c r="AE90" s="42"/>
      <c r="AF90" s="42"/>
      <c r="AG90" s="25"/>
      <c r="AV90" s="2">
        <v>44662</v>
      </c>
      <c r="AW90" s="8">
        <v>1672.41</v>
      </c>
      <c r="AX90" s="1">
        <v>209.08</v>
      </c>
      <c r="AY90" s="8">
        <v>1659.87</v>
      </c>
      <c r="AZ90" s="8">
        <v>194.84</v>
      </c>
      <c r="BA90" s="24">
        <f t="shared" si="52"/>
        <v>1854.7099999999998</v>
      </c>
      <c r="BB90" s="24"/>
      <c r="BC90" s="24">
        <f t="shared" si="53"/>
        <v>1854.7099999999998</v>
      </c>
      <c r="BD90" s="1">
        <v>4.42</v>
      </c>
      <c r="BE90" s="24">
        <f t="shared" si="60"/>
        <v>419.61764705882348</v>
      </c>
      <c r="BF90" s="24">
        <f t="shared" si="61"/>
        <v>8.392352941176469</v>
      </c>
    </row>
    <row r="91" spans="1:58" x14ac:dyDescent="0.25">
      <c r="A91" s="2">
        <v>44603</v>
      </c>
      <c r="B91" s="8">
        <v>2921.98</v>
      </c>
      <c r="C91" s="8"/>
      <c r="D91" s="8">
        <v>2900.07</v>
      </c>
      <c r="E91" s="8"/>
      <c r="F91" s="19">
        <f t="shared" si="50"/>
        <v>2900.07</v>
      </c>
      <c r="G91" s="19"/>
      <c r="H91" s="1">
        <v>4.4800000000000004</v>
      </c>
      <c r="I91" s="31">
        <f t="shared" si="55"/>
        <v>647.33705357142856</v>
      </c>
      <c r="J91" s="8">
        <f t="shared" si="56"/>
        <v>12.946741071428571</v>
      </c>
      <c r="P91" s="2">
        <v>44603</v>
      </c>
      <c r="Q91" s="8">
        <v>2563.0700000000002</v>
      </c>
      <c r="R91" s="8"/>
      <c r="S91" s="8">
        <v>2543.85</v>
      </c>
      <c r="T91" s="8"/>
      <c r="U91" s="19">
        <f t="shared" si="51"/>
        <v>2543.85</v>
      </c>
      <c r="V91" s="19"/>
      <c r="W91" s="19">
        <f t="shared" si="59"/>
        <v>2543.85</v>
      </c>
      <c r="X91" s="1">
        <v>4.4800000000000004</v>
      </c>
      <c r="Y91" s="31">
        <f t="shared" si="57"/>
        <v>567.82366071428567</v>
      </c>
      <c r="Z91" s="8">
        <f t="shared" si="58"/>
        <v>11.356473214285714</v>
      </c>
      <c r="AE91" s="42"/>
      <c r="AF91" s="42"/>
      <c r="AG91" s="25"/>
      <c r="AV91" s="2">
        <v>44663</v>
      </c>
      <c r="AW91" s="8">
        <v>886.66</v>
      </c>
      <c r="AX91" s="1"/>
      <c r="AY91" s="8">
        <v>880.01</v>
      </c>
      <c r="AZ91" s="1"/>
      <c r="BA91" s="24">
        <f t="shared" si="52"/>
        <v>880.01</v>
      </c>
      <c r="BB91" s="24"/>
      <c r="BC91" s="24">
        <f t="shared" si="53"/>
        <v>880.01</v>
      </c>
      <c r="BD91" s="1">
        <v>4.42</v>
      </c>
      <c r="BE91" s="24">
        <f t="shared" si="60"/>
        <v>199.09728506787332</v>
      </c>
      <c r="BF91" s="24">
        <f t="shared" si="61"/>
        <v>3.9819457013574664</v>
      </c>
    </row>
    <row r="92" spans="1:58" x14ac:dyDescent="0.25">
      <c r="A92" s="2">
        <v>44604</v>
      </c>
      <c r="B92" s="8">
        <v>1186.6600000000001</v>
      </c>
      <c r="C92" s="8"/>
      <c r="D92" s="8">
        <v>1177.76</v>
      </c>
      <c r="E92" s="8"/>
      <c r="F92" s="19">
        <f t="shared" si="50"/>
        <v>1177.76</v>
      </c>
      <c r="G92" s="19"/>
      <c r="H92" s="1">
        <v>4.4800000000000004</v>
      </c>
      <c r="I92" s="31">
        <f t="shared" si="55"/>
        <v>262.89285714285711</v>
      </c>
      <c r="J92" s="8">
        <f t="shared" si="56"/>
        <v>5.2578571428571426</v>
      </c>
      <c r="P92" s="2">
        <v>44604</v>
      </c>
      <c r="Q92" s="8">
        <v>3737.58</v>
      </c>
      <c r="R92" s="8">
        <v>130.22999999999999</v>
      </c>
      <c r="S92" s="8">
        <v>3709.55</v>
      </c>
      <c r="T92" s="8">
        <v>121.36</v>
      </c>
      <c r="U92" s="19">
        <f t="shared" si="51"/>
        <v>3830.9100000000003</v>
      </c>
      <c r="V92" s="19"/>
      <c r="W92" s="19">
        <f t="shared" si="59"/>
        <v>3830.9100000000003</v>
      </c>
      <c r="X92" s="1">
        <v>4.4800000000000004</v>
      </c>
      <c r="Y92" s="31">
        <f t="shared" si="57"/>
        <v>855.11383928571422</v>
      </c>
      <c r="Z92" s="8">
        <f t="shared" si="58"/>
        <v>17.102276785714285</v>
      </c>
      <c r="AE92" s="42"/>
      <c r="AF92" s="42"/>
      <c r="AG92" s="25"/>
      <c r="AV92" s="2">
        <v>44664</v>
      </c>
      <c r="AW92" s="8">
        <v>2125.1999999999998</v>
      </c>
      <c r="AX92" s="1">
        <v>41.32</v>
      </c>
      <c r="AY92" s="8">
        <v>2109.2600000000002</v>
      </c>
      <c r="AZ92" s="8">
        <v>38.51</v>
      </c>
      <c r="BA92" s="24">
        <f t="shared" si="52"/>
        <v>2147.7700000000004</v>
      </c>
      <c r="BB92" s="24"/>
      <c r="BC92" s="24">
        <f t="shared" si="53"/>
        <v>2147.7700000000004</v>
      </c>
      <c r="BD92" s="1">
        <v>4.4400000000000004</v>
      </c>
      <c r="BE92" s="24">
        <f t="shared" si="60"/>
        <v>483.73198198198202</v>
      </c>
      <c r="BF92" s="24">
        <f t="shared" si="61"/>
        <v>9.6746396396396399</v>
      </c>
    </row>
    <row r="93" spans="1:58" x14ac:dyDescent="0.25">
      <c r="A93" s="2">
        <v>44605</v>
      </c>
      <c r="B93" s="8">
        <v>2505.15</v>
      </c>
      <c r="C93" s="16">
        <v>10.48</v>
      </c>
      <c r="D93" s="8">
        <v>2486.36</v>
      </c>
      <c r="E93" s="1">
        <v>9.77</v>
      </c>
      <c r="F93" s="19">
        <f t="shared" si="50"/>
        <v>2496.13</v>
      </c>
      <c r="G93" s="19"/>
      <c r="H93" s="1">
        <v>4.4800000000000004</v>
      </c>
      <c r="I93" s="31">
        <f t="shared" si="55"/>
        <v>557.171875</v>
      </c>
      <c r="J93" s="8">
        <f t="shared" si="56"/>
        <v>11.143437500000001</v>
      </c>
      <c r="P93" s="2">
        <v>44605</v>
      </c>
      <c r="Q93" s="8">
        <v>3126.08</v>
      </c>
      <c r="R93" s="16">
        <v>162.74</v>
      </c>
      <c r="S93" s="8">
        <v>3102.63</v>
      </c>
      <c r="T93" s="1">
        <v>151.66</v>
      </c>
      <c r="U93" s="19">
        <f t="shared" si="51"/>
        <v>3254.29</v>
      </c>
      <c r="V93" s="19"/>
      <c r="W93" s="19">
        <f t="shared" si="59"/>
        <v>3254.29</v>
      </c>
      <c r="X93" s="1">
        <v>4.4800000000000004</v>
      </c>
      <c r="Y93" s="31">
        <f t="shared" si="57"/>
        <v>726.40401785714278</v>
      </c>
      <c r="Z93" s="8">
        <f t="shared" si="58"/>
        <v>14.528080357142855</v>
      </c>
      <c r="AE93" s="42"/>
      <c r="AF93" s="42"/>
      <c r="AG93" s="25"/>
      <c r="AV93" s="2">
        <v>44665</v>
      </c>
      <c r="AW93" s="8">
        <v>1676.16</v>
      </c>
      <c r="AX93" s="8">
        <v>203.44</v>
      </c>
      <c r="AY93" s="8">
        <v>1663.59</v>
      </c>
      <c r="AZ93" s="8">
        <v>189.59</v>
      </c>
      <c r="BA93" s="24">
        <f t="shared" si="52"/>
        <v>1853.1799999999998</v>
      </c>
      <c r="BB93" s="24"/>
      <c r="BC93" s="24">
        <f t="shared" si="53"/>
        <v>1853.1799999999998</v>
      </c>
      <c r="BD93" s="1">
        <v>4.4400000000000004</v>
      </c>
      <c r="BE93" s="24">
        <f t="shared" si="60"/>
        <v>417.38288288288283</v>
      </c>
      <c r="BF93" s="24">
        <f t="shared" si="61"/>
        <v>8.3476576576576562</v>
      </c>
    </row>
    <row r="94" spans="1:58" x14ac:dyDescent="0.25">
      <c r="A94" s="2">
        <v>44606</v>
      </c>
      <c r="B94" s="8">
        <v>1460.92</v>
      </c>
      <c r="C94" s="16">
        <v>106.12</v>
      </c>
      <c r="D94" s="8">
        <v>1449.96</v>
      </c>
      <c r="E94" s="8">
        <v>98.89</v>
      </c>
      <c r="F94" s="19">
        <f t="shared" si="50"/>
        <v>1548.8500000000001</v>
      </c>
      <c r="G94" s="19"/>
      <c r="H94" s="1">
        <v>4.4800000000000004</v>
      </c>
      <c r="I94" s="31">
        <f t="shared" si="55"/>
        <v>345.72544642857144</v>
      </c>
      <c r="J94" s="8">
        <f t="shared" si="56"/>
        <v>6.9145089285714292</v>
      </c>
      <c r="P94" s="2">
        <v>44606</v>
      </c>
      <c r="Q94" s="8">
        <v>1266.57</v>
      </c>
      <c r="R94" s="16"/>
      <c r="S94" s="8">
        <v>1257.07</v>
      </c>
      <c r="T94" s="8"/>
      <c r="U94" s="19">
        <f t="shared" si="51"/>
        <v>1257.07</v>
      </c>
      <c r="V94" s="19"/>
      <c r="W94" s="19">
        <f t="shared" si="59"/>
        <v>1257.07</v>
      </c>
      <c r="X94" s="1">
        <v>4.4800000000000004</v>
      </c>
      <c r="Y94" s="31">
        <f t="shared" si="57"/>
        <v>280.59598214285711</v>
      </c>
      <c r="Z94" s="8">
        <f t="shared" si="58"/>
        <v>5.6119196428571421</v>
      </c>
      <c r="AE94" s="42"/>
      <c r="AF94" s="42"/>
      <c r="AG94" s="25"/>
      <c r="AV94" s="2">
        <v>44666</v>
      </c>
      <c r="AW94" s="8">
        <v>2691.83</v>
      </c>
      <c r="AX94" s="1">
        <v>24.38</v>
      </c>
      <c r="AY94" s="8">
        <v>2671.64</v>
      </c>
      <c r="AZ94" s="1">
        <v>22.76</v>
      </c>
      <c r="BA94" s="24">
        <f t="shared" si="52"/>
        <v>2694.4</v>
      </c>
      <c r="BB94" s="24"/>
      <c r="BC94" s="24">
        <f t="shared" si="53"/>
        <v>2694.4</v>
      </c>
      <c r="BD94" s="1">
        <v>4.4400000000000004</v>
      </c>
      <c r="BE94" s="24">
        <f t="shared" si="60"/>
        <v>606.8468468468468</v>
      </c>
      <c r="BF94" s="24">
        <f t="shared" si="61"/>
        <v>12.136936936936936</v>
      </c>
    </row>
    <row r="95" spans="1:58" x14ac:dyDescent="0.25">
      <c r="A95" s="2">
        <v>44607</v>
      </c>
      <c r="B95" s="8">
        <v>1608.83</v>
      </c>
      <c r="C95" s="8">
        <v>9.0500000000000007</v>
      </c>
      <c r="D95" s="8">
        <v>1596.76</v>
      </c>
      <c r="E95" s="8">
        <v>8.43</v>
      </c>
      <c r="F95" s="19">
        <f t="shared" si="50"/>
        <v>1605.19</v>
      </c>
      <c r="G95" s="19"/>
      <c r="H95" s="1">
        <v>4.45</v>
      </c>
      <c r="I95" s="31">
        <f t="shared" si="55"/>
        <v>360.71685393258429</v>
      </c>
      <c r="J95" s="8">
        <f t="shared" si="56"/>
        <v>7.2143370786516856</v>
      </c>
      <c r="P95" s="2">
        <v>44607</v>
      </c>
      <c r="Q95" s="8">
        <v>1352.68</v>
      </c>
      <c r="R95" s="8"/>
      <c r="S95" s="8">
        <v>1342.53</v>
      </c>
      <c r="T95" s="8"/>
      <c r="U95" s="19">
        <f t="shared" si="51"/>
        <v>1342.53</v>
      </c>
      <c r="V95" s="19"/>
      <c r="W95" s="19">
        <f t="shared" si="59"/>
        <v>1342.53</v>
      </c>
      <c r="X95" s="1">
        <v>4.45</v>
      </c>
      <c r="Y95" s="31">
        <f t="shared" si="57"/>
        <v>301.69213483146063</v>
      </c>
      <c r="Z95" s="8">
        <f t="shared" si="58"/>
        <v>6.0338426966292129</v>
      </c>
      <c r="AE95" s="42"/>
      <c r="AF95" s="42"/>
      <c r="AG95" s="25"/>
      <c r="AV95" s="2">
        <v>44667</v>
      </c>
      <c r="AW95" s="8">
        <v>587.63</v>
      </c>
      <c r="AX95" s="8">
        <v>56.13</v>
      </c>
      <c r="AY95" s="8">
        <v>583.22</v>
      </c>
      <c r="AZ95" s="8">
        <v>52.31</v>
      </c>
      <c r="BA95" s="24">
        <f t="shared" si="52"/>
        <v>635.53</v>
      </c>
      <c r="BB95" s="24"/>
      <c r="BC95" s="24">
        <f t="shared" si="53"/>
        <v>635.53</v>
      </c>
      <c r="BD95" s="1">
        <v>4.4400000000000004</v>
      </c>
      <c r="BE95" s="24">
        <f t="shared" si="60"/>
        <v>143.13738738738738</v>
      </c>
      <c r="BF95" s="24">
        <f t="shared" si="61"/>
        <v>2.8627477477477474</v>
      </c>
    </row>
    <row r="96" spans="1:58" x14ac:dyDescent="0.25">
      <c r="A96" s="2">
        <v>44608</v>
      </c>
      <c r="B96" s="8">
        <v>1232.96</v>
      </c>
      <c r="C96" s="18"/>
      <c r="D96" s="8">
        <v>1223.71</v>
      </c>
      <c r="E96" s="8"/>
      <c r="F96" s="19">
        <f t="shared" si="50"/>
        <v>1223.71</v>
      </c>
      <c r="G96" s="19"/>
      <c r="H96" s="1">
        <v>4.45</v>
      </c>
      <c r="I96" s="31">
        <f t="shared" si="55"/>
        <v>274.99101123595506</v>
      </c>
      <c r="J96" s="8">
        <f t="shared" si="56"/>
        <v>5.4998202247191008</v>
      </c>
      <c r="P96" s="2">
        <v>44608</v>
      </c>
      <c r="Q96" s="8">
        <v>1823.56</v>
      </c>
      <c r="R96" s="18"/>
      <c r="S96" s="8">
        <v>1809.88</v>
      </c>
      <c r="T96" s="8"/>
      <c r="U96" s="19">
        <f t="shared" si="51"/>
        <v>1809.88</v>
      </c>
      <c r="V96" s="19"/>
      <c r="W96" s="19">
        <f t="shared" si="59"/>
        <v>1809.88</v>
      </c>
      <c r="X96" s="1">
        <v>4.45</v>
      </c>
      <c r="Y96" s="31">
        <f t="shared" si="57"/>
        <v>406.71460674157305</v>
      </c>
      <c r="Z96" s="8">
        <f t="shared" si="58"/>
        <v>8.1342921348314619</v>
      </c>
      <c r="AE96" s="42"/>
      <c r="AF96" s="42"/>
      <c r="AG96" s="25"/>
      <c r="AV96" s="2">
        <v>44668</v>
      </c>
      <c r="AW96" s="1">
        <v>1266.54</v>
      </c>
      <c r="AX96" s="1">
        <v>139.86000000000001</v>
      </c>
      <c r="AY96" s="1">
        <v>1257.04</v>
      </c>
      <c r="AZ96" s="1">
        <v>130.34</v>
      </c>
      <c r="BA96" s="24">
        <f t="shared" si="52"/>
        <v>1387.3799999999999</v>
      </c>
      <c r="BB96" s="24"/>
      <c r="BC96" s="24">
        <f t="shared" si="53"/>
        <v>1387.3799999999999</v>
      </c>
      <c r="BD96" s="1">
        <v>4.4400000000000004</v>
      </c>
      <c r="BE96" s="24">
        <f t="shared" si="60"/>
        <v>312.47297297297291</v>
      </c>
      <c r="BF96" s="24">
        <f t="shared" si="61"/>
        <v>6.2494594594594588</v>
      </c>
    </row>
    <row r="97" spans="1:58" x14ac:dyDescent="0.25">
      <c r="A97" s="2">
        <v>44609</v>
      </c>
      <c r="B97" s="8">
        <v>1813.45</v>
      </c>
      <c r="C97" s="8"/>
      <c r="D97" s="8">
        <v>1799.85</v>
      </c>
      <c r="E97" s="8"/>
      <c r="F97" s="19">
        <f t="shared" si="50"/>
        <v>1799.85</v>
      </c>
      <c r="G97" s="19"/>
      <c r="H97" s="1">
        <v>4.45</v>
      </c>
      <c r="I97" s="31">
        <f t="shared" si="55"/>
        <v>404.46067415730334</v>
      </c>
      <c r="J97" s="8">
        <f t="shared" si="56"/>
        <v>8.0892134831460663</v>
      </c>
      <c r="P97" s="2">
        <v>44609</v>
      </c>
      <c r="Q97" s="8">
        <v>1195.98</v>
      </c>
      <c r="R97" s="8"/>
      <c r="S97" s="8">
        <v>1187.01</v>
      </c>
      <c r="T97" s="8"/>
      <c r="U97" s="19">
        <f t="shared" si="51"/>
        <v>1187.01</v>
      </c>
      <c r="V97" s="19"/>
      <c r="W97" s="19">
        <f t="shared" si="59"/>
        <v>1187.01</v>
      </c>
      <c r="X97" s="1">
        <v>4.45</v>
      </c>
      <c r="Y97" s="31">
        <f t="shared" si="57"/>
        <v>266.74382022471912</v>
      </c>
      <c r="Z97" s="8">
        <f t="shared" si="58"/>
        <v>5.3348764044943824</v>
      </c>
      <c r="AE97" s="42"/>
      <c r="AF97" s="42"/>
      <c r="AG97" s="25"/>
      <c r="AV97" s="2">
        <v>44669</v>
      </c>
      <c r="AW97" s="1">
        <v>690.53</v>
      </c>
      <c r="AX97" s="1"/>
      <c r="AY97" s="1">
        <v>685.35</v>
      </c>
      <c r="AZ97" s="1"/>
      <c r="BA97" s="24">
        <f t="shared" si="52"/>
        <v>685.35</v>
      </c>
      <c r="BB97" s="24"/>
      <c r="BC97" s="24">
        <f t="shared" si="53"/>
        <v>685.35</v>
      </c>
      <c r="BD97" s="1">
        <v>4.4400000000000004</v>
      </c>
      <c r="BE97" s="24">
        <f t="shared" si="60"/>
        <v>154.3581081081081</v>
      </c>
      <c r="BF97" s="24">
        <f t="shared" si="61"/>
        <v>3.0871621621621621</v>
      </c>
    </row>
    <row r="98" spans="1:58" x14ac:dyDescent="0.25">
      <c r="A98" s="2">
        <v>44610</v>
      </c>
      <c r="B98" s="8">
        <v>1909.39</v>
      </c>
      <c r="C98" s="8">
        <v>358.8</v>
      </c>
      <c r="D98" s="8">
        <v>1895</v>
      </c>
      <c r="E98" s="8">
        <v>334.36</v>
      </c>
      <c r="F98" s="19">
        <f t="shared" si="50"/>
        <v>2229.36</v>
      </c>
      <c r="G98" s="19"/>
      <c r="H98" s="1">
        <v>4.41</v>
      </c>
      <c r="I98" s="31">
        <f t="shared" si="55"/>
        <v>505.52380952380952</v>
      </c>
      <c r="J98" s="8">
        <f t="shared" si="56"/>
        <v>10.11047619047619</v>
      </c>
      <c r="M98" s="42"/>
      <c r="N98" s="25"/>
      <c r="P98" s="2">
        <v>44610</v>
      </c>
      <c r="Q98" s="8">
        <v>1609.92</v>
      </c>
      <c r="R98" s="8"/>
      <c r="S98" s="8">
        <v>1597.85</v>
      </c>
      <c r="T98" s="8"/>
      <c r="U98" s="19">
        <f t="shared" si="51"/>
        <v>1597.85</v>
      </c>
      <c r="V98" s="19"/>
      <c r="W98" s="19">
        <f t="shared" si="59"/>
        <v>1597.85</v>
      </c>
      <c r="X98" s="1">
        <v>4.41</v>
      </c>
      <c r="Y98" s="31">
        <f t="shared" si="57"/>
        <v>362.32426303854874</v>
      </c>
      <c r="Z98" s="8">
        <f t="shared" si="58"/>
        <v>7.2464852607709744</v>
      </c>
      <c r="AE98" s="42"/>
      <c r="AF98" s="42"/>
      <c r="AG98" s="25"/>
      <c r="AV98" s="2">
        <v>44670</v>
      </c>
      <c r="AW98" s="1">
        <v>502.57</v>
      </c>
      <c r="AX98" s="1">
        <v>17.940000000000001</v>
      </c>
      <c r="AY98" s="8">
        <v>498.8</v>
      </c>
      <c r="AZ98" s="1">
        <v>16.72</v>
      </c>
      <c r="BA98" s="24">
        <f t="shared" si="52"/>
        <v>515.52</v>
      </c>
      <c r="BB98" s="24"/>
      <c r="BC98" s="24">
        <f t="shared" si="53"/>
        <v>515.52</v>
      </c>
      <c r="BD98" s="1">
        <v>4.4400000000000004</v>
      </c>
      <c r="BE98" s="24">
        <f t="shared" si="60"/>
        <v>116.1081081081081</v>
      </c>
      <c r="BF98" s="24">
        <f t="shared" si="61"/>
        <v>2.322162162162162</v>
      </c>
    </row>
    <row r="99" spans="1:58" x14ac:dyDescent="0.25">
      <c r="A99" s="2">
        <v>44611</v>
      </c>
      <c r="B99" s="8">
        <v>1586.489</v>
      </c>
      <c r="C99" s="8"/>
      <c r="D99" s="8">
        <v>1574.59</v>
      </c>
      <c r="E99" s="8"/>
      <c r="F99" s="19">
        <f t="shared" si="50"/>
        <v>1574.59</v>
      </c>
      <c r="G99" s="19"/>
      <c r="H99" s="8">
        <v>4.4000000000000004</v>
      </c>
      <c r="I99" s="31">
        <f t="shared" si="55"/>
        <v>357.86136363636359</v>
      </c>
      <c r="J99" s="8">
        <f t="shared" si="56"/>
        <v>7.1572272727272717</v>
      </c>
      <c r="P99" s="2">
        <v>44611</v>
      </c>
      <c r="Q99" s="8">
        <v>994.43</v>
      </c>
      <c r="R99" s="8">
        <v>73.650000000000006</v>
      </c>
      <c r="S99" s="8">
        <v>986.97</v>
      </c>
      <c r="T99" s="8">
        <v>68.63</v>
      </c>
      <c r="U99" s="19">
        <f t="shared" si="51"/>
        <v>1055.5999999999999</v>
      </c>
      <c r="V99" s="19"/>
      <c r="W99" s="19">
        <f t="shared" si="59"/>
        <v>1055.5999999999999</v>
      </c>
      <c r="X99" s="8">
        <v>4.4000000000000004</v>
      </c>
      <c r="Y99" s="31">
        <f t="shared" si="57"/>
        <v>239.90909090909088</v>
      </c>
      <c r="Z99" s="8">
        <f t="shared" si="58"/>
        <v>4.7981818181818179</v>
      </c>
      <c r="AE99" s="42"/>
      <c r="AF99" s="42"/>
      <c r="AG99" s="25"/>
      <c r="AV99" s="2">
        <v>44671</v>
      </c>
      <c r="AW99" s="8">
        <v>2128.5500000000002</v>
      </c>
      <c r="AX99" s="8"/>
      <c r="AY99" s="8">
        <v>2112.59</v>
      </c>
      <c r="AZ99" s="1"/>
      <c r="BA99" s="24">
        <f t="shared" si="52"/>
        <v>2112.59</v>
      </c>
      <c r="BB99" s="24"/>
      <c r="BC99" s="24">
        <f t="shared" si="53"/>
        <v>2112.59</v>
      </c>
      <c r="BD99" s="1">
        <v>4.4400000000000004</v>
      </c>
      <c r="BE99" s="24">
        <f t="shared" si="60"/>
        <v>475.80855855855856</v>
      </c>
      <c r="BF99" s="24">
        <f t="shared" si="61"/>
        <v>9.5161711711711714</v>
      </c>
    </row>
    <row r="100" spans="1:58" x14ac:dyDescent="0.25">
      <c r="A100" s="2">
        <v>44612</v>
      </c>
      <c r="B100" s="8">
        <v>1531</v>
      </c>
      <c r="C100" s="8">
        <v>74.55</v>
      </c>
      <c r="D100" s="8">
        <v>1519.52</v>
      </c>
      <c r="E100" s="8">
        <v>69.47</v>
      </c>
      <c r="F100" s="19">
        <f t="shared" si="50"/>
        <v>1588.99</v>
      </c>
      <c r="G100" s="19"/>
      <c r="H100" s="8">
        <v>4.4000000000000004</v>
      </c>
      <c r="I100" s="31">
        <f t="shared" si="55"/>
        <v>361.1340909090909</v>
      </c>
      <c r="J100" s="8">
        <f t="shared" si="56"/>
        <v>7.222681818181818</v>
      </c>
      <c r="P100" s="2">
        <v>44612</v>
      </c>
      <c r="Q100" s="8">
        <v>1771.09</v>
      </c>
      <c r="R100" s="8"/>
      <c r="S100" s="8">
        <v>1757.81</v>
      </c>
      <c r="T100" s="8"/>
      <c r="U100" s="19">
        <f t="shared" si="51"/>
        <v>1757.81</v>
      </c>
      <c r="V100" s="19"/>
      <c r="W100" s="19">
        <f t="shared" si="59"/>
        <v>1757.81</v>
      </c>
      <c r="X100" s="8">
        <v>4.4000000000000004</v>
      </c>
      <c r="Y100" s="31">
        <f t="shared" si="57"/>
        <v>399.50227272727267</v>
      </c>
      <c r="Z100" s="8">
        <f t="shared" si="58"/>
        <v>7.9900454545454531</v>
      </c>
      <c r="AE100" s="42"/>
      <c r="AF100" s="42"/>
      <c r="AG100" s="25"/>
      <c r="AV100" s="2">
        <v>44672</v>
      </c>
      <c r="AW100" s="8">
        <v>1052.45</v>
      </c>
      <c r="AX100" s="1">
        <v>35.270000000000003</v>
      </c>
      <c r="AY100" s="1">
        <v>1044.56</v>
      </c>
      <c r="AZ100" s="1">
        <v>32.869999999999997</v>
      </c>
      <c r="BA100" s="24">
        <f t="shared" si="52"/>
        <v>1077.4299999999998</v>
      </c>
      <c r="BB100" s="24"/>
      <c r="BC100" s="24">
        <f t="shared" si="53"/>
        <v>1077.4299999999998</v>
      </c>
      <c r="BD100" s="1">
        <v>4.4400000000000004</v>
      </c>
      <c r="BE100" s="24">
        <f t="shared" si="60"/>
        <v>242.66441441441435</v>
      </c>
      <c r="BF100" s="24">
        <f t="shared" si="61"/>
        <v>4.8532882882882875</v>
      </c>
    </row>
    <row r="101" spans="1:58" x14ac:dyDescent="0.25">
      <c r="A101" s="2">
        <v>44613</v>
      </c>
      <c r="B101" s="1">
        <v>960.47</v>
      </c>
      <c r="C101" s="1"/>
      <c r="D101" s="8">
        <v>953.27</v>
      </c>
      <c r="E101" s="8"/>
      <c r="F101" s="19">
        <f t="shared" si="50"/>
        <v>953.27</v>
      </c>
      <c r="G101" s="19"/>
      <c r="H101" s="8">
        <v>4.4000000000000004</v>
      </c>
      <c r="I101" s="31">
        <f t="shared" si="55"/>
        <v>216.6522727272727</v>
      </c>
      <c r="J101" s="8">
        <f t="shared" si="56"/>
        <v>4.333045454545454</v>
      </c>
      <c r="P101" s="2">
        <v>44613</v>
      </c>
      <c r="Q101" s="1">
        <v>1633.59</v>
      </c>
      <c r="R101" s="1"/>
      <c r="S101" s="1">
        <v>1621.34</v>
      </c>
      <c r="T101" s="8"/>
      <c r="U101" s="19">
        <f t="shared" si="51"/>
        <v>1621.34</v>
      </c>
      <c r="V101" s="19"/>
      <c r="W101" s="19">
        <f t="shared" si="59"/>
        <v>1621.34</v>
      </c>
      <c r="X101" s="8">
        <v>4.4000000000000004</v>
      </c>
      <c r="Y101" s="31">
        <f t="shared" si="57"/>
        <v>368.48636363636359</v>
      </c>
      <c r="Z101" s="8">
        <f t="shared" si="58"/>
        <v>7.369727272727272</v>
      </c>
      <c r="AE101" s="42"/>
      <c r="AF101" s="42"/>
      <c r="AG101" s="25"/>
      <c r="AV101" s="2">
        <v>44673</v>
      </c>
      <c r="AW101" s="1">
        <v>902.48</v>
      </c>
      <c r="AX101" s="1"/>
      <c r="AY101" s="8">
        <v>895.71</v>
      </c>
      <c r="AZ101" s="8"/>
      <c r="BA101" s="24">
        <f t="shared" si="52"/>
        <v>895.71</v>
      </c>
      <c r="BB101" s="24"/>
      <c r="BC101" s="24">
        <f t="shared" si="53"/>
        <v>895.71</v>
      </c>
      <c r="BD101" s="1">
        <v>4.4400000000000004</v>
      </c>
      <c r="BE101" s="24">
        <f t="shared" si="60"/>
        <v>201.73648648648648</v>
      </c>
      <c r="BF101" s="24">
        <f t="shared" si="61"/>
        <v>4.0347297297297295</v>
      </c>
    </row>
    <row r="102" spans="1:58" x14ac:dyDescent="0.25">
      <c r="A102" s="2">
        <v>44614</v>
      </c>
      <c r="B102" s="8">
        <v>1853.84</v>
      </c>
      <c r="C102" s="16"/>
      <c r="D102" s="8">
        <v>1839.94</v>
      </c>
      <c r="E102" s="8"/>
      <c r="F102" s="19">
        <f t="shared" si="50"/>
        <v>1839.94</v>
      </c>
      <c r="G102" s="19"/>
      <c r="H102" s="8">
        <v>4.4000000000000004</v>
      </c>
      <c r="I102" s="31">
        <f t="shared" si="55"/>
        <v>418.16818181818178</v>
      </c>
      <c r="J102" s="8">
        <f t="shared" si="56"/>
        <v>8.3633636363636352</v>
      </c>
      <c r="P102" s="2">
        <v>44614</v>
      </c>
      <c r="Q102" s="8">
        <v>889.38</v>
      </c>
      <c r="R102" s="16">
        <v>17.53</v>
      </c>
      <c r="S102" s="8">
        <v>882.71</v>
      </c>
      <c r="T102" s="8">
        <v>16.34</v>
      </c>
      <c r="U102" s="19">
        <f t="shared" si="51"/>
        <v>899.05000000000007</v>
      </c>
      <c r="V102" s="19"/>
      <c r="W102" s="19">
        <f t="shared" si="59"/>
        <v>899.05000000000007</v>
      </c>
      <c r="X102" s="8">
        <v>4.4000000000000004</v>
      </c>
      <c r="Y102" s="31">
        <f t="shared" si="57"/>
        <v>204.32954545454547</v>
      </c>
      <c r="Z102" s="8">
        <f t="shared" si="58"/>
        <v>4.0865909090909094</v>
      </c>
      <c r="AE102" s="42"/>
      <c r="AF102" s="42"/>
      <c r="AG102" s="25"/>
      <c r="AV102" s="2">
        <v>44674</v>
      </c>
      <c r="AW102" s="8">
        <v>1883.94</v>
      </c>
      <c r="AX102" s="8"/>
      <c r="AY102" s="8">
        <v>1869.81</v>
      </c>
      <c r="AZ102" s="8"/>
      <c r="BA102" s="24">
        <f t="shared" si="52"/>
        <v>1869.81</v>
      </c>
      <c r="BB102" s="24"/>
      <c r="BC102" s="24">
        <f t="shared" si="53"/>
        <v>1869.81</v>
      </c>
      <c r="BD102" s="1">
        <v>4.4400000000000004</v>
      </c>
      <c r="BE102" s="24">
        <f t="shared" si="60"/>
        <v>421.12837837837833</v>
      </c>
      <c r="BF102" s="24">
        <f t="shared" si="61"/>
        <v>8.4225675675675671</v>
      </c>
    </row>
    <row r="103" spans="1:58" x14ac:dyDescent="0.25">
      <c r="A103" s="2">
        <v>44615</v>
      </c>
      <c r="B103" s="8">
        <v>2147.15</v>
      </c>
      <c r="C103" s="30"/>
      <c r="D103" s="8">
        <v>2131.0500000000002</v>
      </c>
      <c r="E103" s="1"/>
      <c r="F103" s="19">
        <f t="shared" si="50"/>
        <v>2131.0500000000002</v>
      </c>
      <c r="G103" s="19"/>
      <c r="H103" s="8">
        <v>4.4000000000000004</v>
      </c>
      <c r="I103" s="31">
        <f t="shared" si="55"/>
        <v>484.32954545454544</v>
      </c>
      <c r="J103" s="8">
        <f t="shared" si="56"/>
        <v>9.6865909090909081</v>
      </c>
      <c r="P103" s="2">
        <v>44615</v>
      </c>
      <c r="Q103" s="8">
        <v>485.43</v>
      </c>
      <c r="R103" s="16">
        <v>5.86</v>
      </c>
      <c r="S103" s="8">
        <v>481.79</v>
      </c>
      <c r="T103" s="1">
        <v>5.46</v>
      </c>
      <c r="U103" s="19">
        <f t="shared" si="51"/>
        <v>487.25</v>
      </c>
      <c r="V103" s="19"/>
      <c r="W103" s="19">
        <f t="shared" si="59"/>
        <v>487.25</v>
      </c>
      <c r="X103" s="8">
        <v>4.4000000000000004</v>
      </c>
      <c r="Y103" s="31">
        <f t="shared" si="57"/>
        <v>110.73863636363636</v>
      </c>
      <c r="Z103" s="8">
        <f t="shared" si="58"/>
        <v>2.2147727272727273</v>
      </c>
      <c r="AE103" s="42"/>
      <c r="AF103" s="42"/>
      <c r="AG103" s="25"/>
      <c r="AV103" s="2">
        <v>44675</v>
      </c>
      <c r="AW103" s="8">
        <v>1939.09</v>
      </c>
      <c r="AX103" s="1"/>
      <c r="AY103" s="8">
        <v>1924.55</v>
      </c>
      <c r="AZ103" s="8"/>
      <c r="BA103" s="24">
        <f t="shared" si="52"/>
        <v>1924.55</v>
      </c>
      <c r="BB103" s="24"/>
      <c r="BC103" s="24">
        <f t="shared" si="53"/>
        <v>1924.55</v>
      </c>
      <c r="BD103" s="1">
        <v>4.4400000000000004</v>
      </c>
      <c r="BE103" s="24">
        <f t="shared" si="60"/>
        <v>433.45720720720715</v>
      </c>
      <c r="BF103" s="24">
        <f t="shared" si="61"/>
        <v>8.669144144144143</v>
      </c>
    </row>
    <row r="104" spans="1:58" x14ac:dyDescent="0.25">
      <c r="A104" s="2">
        <v>44616</v>
      </c>
      <c r="B104" s="8">
        <v>1389.06</v>
      </c>
      <c r="C104" s="8"/>
      <c r="D104" s="8">
        <v>1378.64</v>
      </c>
      <c r="E104" s="1"/>
      <c r="F104" s="19">
        <f t="shared" si="50"/>
        <v>1378.64</v>
      </c>
      <c r="G104" s="19"/>
      <c r="H104" s="8">
        <v>4.4000000000000004</v>
      </c>
      <c r="I104" s="31">
        <f t="shared" si="55"/>
        <v>313.32727272727271</v>
      </c>
      <c r="J104" s="8">
        <f t="shared" si="56"/>
        <v>6.2665454545454544</v>
      </c>
      <c r="P104" s="2">
        <v>44616</v>
      </c>
      <c r="Q104" s="8">
        <v>1592.56</v>
      </c>
      <c r="R104" s="16">
        <v>85.6</v>
      </c>
      <c r="S104" s="8">
        <v>1580</v>
      </c>
      <c r="T104" s="1">
        <v>79.77</v>
      </c>
      <c r="U104" s="19">
        <f t="shared" si="51"/>
        <v>1659.77</v>
      </c>
      <c r="V104" s="19"/>
      <c r="W104" s="19">
        <f t="shared" si="59"/>
        <v>1659.77</v>
      </c>
      <c r="X104" s="8">
        <v>4.4000000000000004</v>
      </c>
      <c r="Y104" s="31">
        <f t="shared" si="57"/>
        <v>377.22045454545452</v>
      </c>
      <c r="Z104" s="8">
        <f t="shared" si="58"/>
        <v>7.5444090909090908</v>
      </c>
      <c r="AE104" s="42"/>
      <c r="AF104" s="42"/>
      <c r="AG104" s="25"/>
      <c r="AV104" s="2">
        <v>44676</v>
      </c>
      <c r="AW104" s="1">
        <v>605.80999999999995</v>
      </c>
      <c r="AX104" s="1"/>
      <c r="AY104" s="8">
        <v>601.27</v>
      </c>
      <c r="AZ104" s="1"/>
      <c r="BA104" s="24">
        <f t="shared" si="52"/>
        <v>601.27</v>
      </c>
      <c r="BB104" s="24"/>
      <c r="BC104" s="24">
        <f t="shared" si="53"/>
        <v>601.27</v>
      </c>
      <c r="BD104" s="1">
        <v>4.4400000000000004</v>
      </c>
      <c r="BE104" s="24">
        <f t="shared" si="60"/>
        <v>135.42117117117115</v>
      </c>
      <c r="BF104" s="24">
        <f t="shared" si="61"/>
        <v>2.7084234234234232</v>
      </c>
    </row>
    <row r="105" spans="1:58" x14ac:dyDescent="0.25">
      <c r="A105" s="2">
        <v>44617</v>
      </c>
      <c r="B105" s="8">
        <v>1451.48</v>
      </c>
      <c r="C105" s="8">
        <v>13.58</v>
      </c>
      <c r="D105" s="8">
        <v>1440.59</v>
      </c>
      <c r="E105" s="1">
        <v>12.66</v>
      </c>
      <c r="F105" s="19">
        <f t="shared" si="50"/>
        <v>1453.25</v>
      </c>
      <c r="G105" s="19"/>
      <c r="H105" s="8">
        <v>4.4000000000000004</v>
      </c>
      <c r="I105" s="31">
        <f t="shared" si="55"/>
        <v>330.28409090909088</v>
      </c>
      <c r="J105" s="8">
        <f t="shared" si="56"/>
        <v>6.605681818181818</v>
      </c>
      <c r="P105" s="2">
        <v>44617</v>
      </c>
      <c r="Q105" s="8">
        <v>2113.1799999999998</v>
      </c>
      <c r="R105" s="8">
        <v>98.49</v>
      </c>
      <c r="S105" s="1">
        <v>2097.33</v>
      </c>
      <c r="T105" s="1">
        <v>91.78</v>
      </c>
      <c r="U105" s="19">
        <f t="shared" si="51"/>
        <v>2189.11</v>
      </c>
      <c r="V105" s="19"/>
      <c r="W105" s="19">
        <f t="shared" si="59"/>
        <v>2189.11</v>
      </c>
      <c r="X105" s="8">
        <v>4.4000000000000004</v>
      </c>
      <c r="Y105" s="31">
        <f t="shared" si="57"/>
        <v>497.52499999999998</v>
      </c>
      <c r="Z105" s="8">
        <f t="shared" si="58"/>
        <v>9.9504999999999999</v>
      </c>
      <c r="AE105" s="42"/>
      <c r="AF105" s="42"/>
      <c r="AG105" s="25"/>
      <c r="AV105" s="2">
        <v>44677</v>
      </c>
      <c r="AW105" s="8">
        <v>1526.19</v>
      </c>
      <c r="AX105" s="1">
        <v>28.21</v>
      </c>
      <c r="AY105" s="8">
        <v>1514.74</v>
      </c>
      <c r="AZ105" s="8">
        <v>26.29</v>
      </c>
      <c r="BA105" s="24">
        <f t="shared" si="52"/>
        <v>1541.03</v>
      </c>
      <c r="BB105" s="24"/>
      <c r="BC105" s="24">
        <f t="shared" si="53"/>
        <v>1541.03</v>
      </c>
      <c r="BD105" s="1">
        <v>4.4400000000000004</v>
      </c>
      <c r="BE105" s="24">
        <f t="shared" si="60"/>
        <v>347.07882882882882</v>
      </c>
      <c r="BF105" s="24">
        <f t="shared" si="61"/>
        <v>6.9415765765765762</v>
      </c>
    </row>
    <row r="106" spans="1:58" x14ac:dyDescent="0.25">
      <c r="A106" s="2">
        <v>44618</v>
      </c>
      <c r="B106" s="8">
        <v>2101.38</v>
      </c>
      <c r="C106" s="8">
        <v>12.95</v>
      </c>
      <c r="D106" s="1">
        <v>2085.62</v>
      </c>
      <c r="E106" s="8">
        <v>12.07</v>
      </c>
      <c r="F106" s="19">
        <f t="shared" si="50"/>
        <v>2097.69</v>
      </c>
      <c r="G106" s="19"/>
      <c r="H106" s="8">
        <v>4.4000000000000004</v>
      </c>
      <c r="I106" s="31">
        <f t="shared" si="55"/>
        <v>476.74772727272727</v>
      </c>
      <c r="J106" s="8">
        <f t="shared" si="56"/>
        <v>9.5349545454545463</v>
      </c>
      <c r="P106" s="2">
        <v>44618</v>
      </c>
      <c r="Q106" s="8">
        <v>1987.1</v>
      </c>
      <c r="R106" s="8"/>
      <c r="S106" s="8">
        <v>1972.2</v>
      </c>
      <c r="T106" s="8"/>
      <c r="U106" s="19">
        <f t="shared" si="51"/>
        <v>1972.2</v>
      </c>
      <c r="V106" s="19"/>
      <c r="W106" s="19">
        <f t="shared" si="59"/>
        <v>1972.2</v>
      </c>
      <c r="X106" s="8">
        <v>4.4000000000000004</v>
      </c>
      <c r="Y106" s="31">
        <f t="shared" si="57"/>
        <v>448.22727272727269</v>
      </c>
      <c r="Z106" s="8">
        <f t="shared" si="58"/>
        <v>8.9645454545454548</v>
      </c>
      <c r="AE106" s="42"/>
      <c r="AF106" s="42"/>
      <c r="AG106" s="25"/>
      <c r="AV106" s="2">
        <v>44678</v>
      </c>
      <c r="AW106" s="8">
        <v>735.13</v>
      </c>
      <c r="AX106" s="1">
        <v>25.66</v>
      </c>
      <c r="AY106" s="8">
        <v>729.62</v>
      </c>
      <c r="AZ106" s="1">
        <v>23.91</v>
      </c>
      <c r="BA106" s="24">
        <f t="shared" si="52"/>
        <v>753.53</v>
      </c>
      <c r="BB106" s="24"/>
      <c r="BC106" s="24">
        <f t="shared" si="53"/>
        <v>753.53</v>
      </c>
      <c r="BD106" s="1">
        <v>4.45</v>
      </c>
      <c r="BE106" s="24">
        <f t="shared" si="60"/>
        <v>169.3325842696629</v>
      </c>
      <c r="BF106" s="24">
        <f t="shared" si="61"/>
        <v>3.3866516853932582</v>
      </c>
    </row>
    <row r="107" spans="1:58" x14ac:dyDescent="0.25">
      <c r="A107" s="2">
        <v>44619</v>
      </c>
      <c r="B107" s="8">
        <v>2124.61</v>
      </c>
      <c r="C107" s="30"/>
      <c r="D107" s="1">
        <v>2108.6799999999998</v>
      </c>
      <c r="E107" s="1"/>
      <c r="F107" s="19">
        <f t="shared" si="50"/>
        <v>2108.6799999999998</v>
      </c>
      <c r="G107" s="19"/>
      <c r="H107" s="8">
        <v>4.4000000000000004</v>
      </c>
      <c r="I107" s="31">
        <f t="shared" si="55"/>
        <v>479.24545454545449</v>
      </c>
      <c r="J107" s="8">
        <f t="shared" si="56"/>
        <v>9.5849090909090897</v>
      </c>
      <c r="P107" s="2">
        <v>44619</v>
      </c>
      <c r="Q107" s="8">
        <v>2638.23</v>
      </c>
      <c r="R107" s="30">
        <v>52.48</v>
      </c>
      <c r="S107" s="8">
        <v>2618.44</v>
      </c>
      <c r="T107" s="1">
        <v>48.91</v>
      </c>
      <c r="U107" s="19">
        <f t="shared" si="51"/>
        <v>2667.35</v>
      </c>
      <c r="V107" s="19"/>
      <c r="W107" s="19">
        <f t="shared" si="59"/>
        <v>2667.35</v>
      </c>
      <c r="X107" s="8">
        <v>4.4000000000000004</v>
      </c>
      <c r="Y107" s="31">
        <f t="shared" si="57"/>
        <v>606.21590909090901</v>
      </c>
      <c r="Z107" s="8">
        <f t="shared" si="58"/>
        <v>12.124318181818181</v>
      </c>
      <c r="AE107" s="42"/>
      <c r="AF107" s="42"/>
      <c r="AG107" s="25"/>
      <c r="AV107" s="2">
        <v>44679</v>
      </c>
      <c r="AW107" s="8">
        <v>934.81</v>
      </c>
      <c r="AX107" s="1"/>
      <c r="AY107" s="8">
        <v>927.8</v>
      </c>
      <c r="AZ107" s="1"/>
      <c r="BA107" s="24">
        <f t="shared" si="52"/>
        <v>927.8</v>
      </c>
      <c r="BB107" s="24"/>
      <c r="BC107" s="24">
        <f t="shared" si="53"/>
        <v>927.8</v>
      </c>
      <c r="BD107" s="1">
        <v>4.47</v>
      </c>
      <c r="BE107" s="24">
        <f t="shared" si="60"/>
        <v>207.56152125279641</v>
      </c>
      <c r="BF107" s="24">
        <f t="shared" si="61"/>
        <v>4.1512304250559282</v>
      </c>
    </row>
    <row r="108" spans="1:58" x14ac:dyDescent="0.25">
      <c r="A108" s="2">
        <v>44620</v>
      </c>
      <c r="B108" s="1">
        <v>1749.32</v>
      </c>
      <c r="C108" s="8">
        <v>6.68</v>
      </c>
      <c r="D108" s="8">
        <v>1736.2</v>
      </c>
      <c r="E108" s="1">
        <v>6.23</v>
      </c>
      <c r="F108" s="19">
        <f t="shared" si="50"/>
        <v>1742.43</v>
      </c>
      <c r="G108" s="19"/>
      <c r="H108" s="8">
        <v>4.4000000000000004</v>
      </c>
      <c r="I108" s="31">
        <f t="shared" si="55"/>
        <v>396.00681818181818</v>
      </c>
      <c r="J108" s="8">
        <f t="shared" si="56"/>
        <v>7.920136363636364</v>
      </c>
      <c r="P108" s="2">
        <v>44620</v>
      </c>
      <c r="Q108" s="1">
        <v>2343.3200000000002</v>
      </c>
      <c r="R108" s="8">
        <v>19.23</v>
      </c>
      <c r="S108" s="8">
        <v>2325.75</v>
      </c>
      <c r="T108" s="1">
        <v>17.920000000000002</v>
      </c>
      <c r="U108" s="19">
        <f t="shared" si="51"/>
        <v>2343.67</v>
      </c>
      <c r="V108" s="19"/>
      <c r="W108" s="19">
        <f t="shared" si="59"/>
        <v>2343.67</v>
      </c>
      <c r="X108" s="8">
        <v>4.4000000000000004</v>
      </c>
      <c r="Y108" s="31">
        <f t="shared" si="57"/>
        <v>532.6522727272727</v>
      </c>
      <c r="Z108" s="8">
        <f t="shared" si="58"/>
        <v>10.653045454545454</v>
      </c>
      <c r="AE108" s="42"/>
      <c r="AF108" s="42"/>
      <c r="AV108" s="2">
        <v>44680</v>
      </c>
      <c r="AW108" s="8">
        <v>1671.42</v>
      </c>
      <c r="AX108" s="1">
        <v>132.34</v>
      </c>
      <c r="AY108" s="8">
        <v>1658.88</v>
      </c>
      <c r="AZ108" s="8">
        <v>123.33</v>
      </c>
      <c r="BA108" s="24">
        <f t="shared" si="52"/>
        <v>1782.21</v>
      </c>
      <c r="BB108" s="24"/>
      <c r="BC108" s="24">
        <f t="shared" si="53"/>
        <v>1782.21</v>
      </c>
      <c r="BD108" s="1">
        <v>4.49</v>
      </c>
      <c r="BE108" s="24">
        <f t="shared" si="60"/>
        <v>396.92873051224944</v>
      </c>
      <c r="BF108" s="24">
        <f t="shared" si="61"/>
        <v>7.9385746102449888</v>
      </c>
    </row>
    <row r="109" spans="1:58" x14ac:dyDescent="0.25">
      <c r="A109" s="2"/>
      <c r="B109" s="1"/>
      <c r="C109" s="30"/>
      <c r="D109" s="1"/>
      <c r="E109" s="1"/>
      <c r="F109" s="19">
        <f t="shared" si="50"/>
        <v>0</v>
      </c>
      <c r="G109" s="19"/>
      <c r="H109" s="1"/>
      <c r="I109" s="31"/>
      <c r="J109" s="1"/>
      <c r="P109" s="2"/>
      <c r="Q109" s="1"/>
      <c r="R109" s="30"/>
      <c r="S109" s="1"/>
      <c r="T109" s="1"/>
      <c r="U109" s="19">
        <f t="shared" si="51"/>
        <v>0</v>
      </c>
      <c r="V109" s="19"/>
      <c r="W109" s="19">
        <f t="shared" si="59"/>
        <v>0</v>
      </c>
      <c r="X109" s="1"/>
      <c r="Y109" s="31"/>
      <c r="AE109" s="42"/>
      <c r="AF109" s="42"/>
      <c r="AV109" s="2">
        <v>44681</v>
      </c>
      <c r="AW109" s="1">
        <v>1269.3399999999999</v>
      </c>
      <c r="AX109" s="1">
        <v>20.79</v>
      </c>
      <c r="AY109" s="1">
        <v>1259.82</v>
      </c>
      <c r="AZ109" s="16">
        <v>19.37</v>
      </c>
      <c r="BA109" s="8">
        <v>1279.1899999999998</v>
      </c>
      <c r="BB109" s="1"/>
      <c r="BC109" s="8">
        <v>1253.6061999999997</v>
      </c>
      <c r="BD109" s="8">
        <v>4.5</v>
      </c>
      <c r="BE109" s="24">
        <f t="shared" si="60"/>
        <v>278.57915555555547</v>
      </c>
      <c r="BF109" s="24">
        <f t="shared" si="61"/>
        <v>5.5715831111111092</v>
      </c>
    </row>
    <row r="110" spans="1:58" x14ac:dyDescent="0.25">
      <c r="A110" s="2"/>
      <c r="B110" s="1"/>
      <c r="C110" s="2"/>
      <c r="D110" s="1"/>
      <c r="E110" s="1"/>
      <c r="F110" s="19">
        <f t="shared" si="50"/>
        <v>0</v>
      </c>
      <c r="G110" s="19"/>
      <c r="H110" s="1"/>
      <c r="I110" s="31"/>
      <c r="J110" s="1"/>
      <c r="P110" s="2"/>
      <c r="Q110" s="24">
        <f>SUM(Q81:Q109)</f>
        <v>46422.79</v>
      </c>
      <c r="R110" s="30">
        <f>SUM(R81:R109)</f>
        <v>824.49</v>
      </c>
      <c r="S110" s="24">
        <f>SUM(S81:S109)</f>
        <v>46080.020000000004</v>
      </c>
      <c r="T110" s="24">
        <f>SUM(T81:T109)</f>
        <v>768.32999999999993</v>
      </c>
      <c r="U110" s="19"/>
      <c r="V110" s="19">
        <f t="shared" ref="V110" si="62">U110*2%</f>
        <v>0</v>
      </c>
      <c r="W110" s="19">
        <f t="shared" si="59"/>
        <v>0</v>
      </c>
      <c r="X110" s="1"/>
      <c r="Y110" s="31"/>
      <c r="AV110" s="1" t="s">
        <v>77</v>
      </c>
      <c r="AW110" s="1"/>
      <c r="AX110" s="1"/>
      <c r="AY110" s="1"/>
      <c r="AZ110" s="2"/>
      <c r="BA110" s="8">
        <v>0</v>
      </c>
      <c r="BB110" s="1"/>
      <c r="BC110" s="1">
        <v>0</v>
      </c>
      <c r="BD110" s="1"/>
      <c r="BE110" s="24"/>
      <c r="BF110" s="1"/>
    </row>
    <row r="111" spans="1:58" x14ac:dyDescent="0.25">
      <c r="B111" s="25">
        <f>SUM(B81:B110)</f>
        <v>45384.239000000009</v>
      </c>
      <c r="C111" s="25">
        <f>SUM(C81:C110)</f>
        <v>858.85</v>
      </c>
      <c r="D111" s="25">
        <f>SUM(D81:D110)</f>
        <v>45043.799999999996</v>
      </c>
      <c r="E111">
        <f>SUM(E81:E110)</f>
        <v>800.35000000000014</v>
      </c>
      <c r="H111" s="36" t="s">
        <v>33</v>
      </c>
      <c r="I111" s="70">
        <f>SUM(I81:I110)</f>
        <v>10286.71776889182</v>
      </c>
      <c r="J111" s="37">
        <f>SUM(J81:J110)</f>
        <v>205.73435537783647</v>
      </c>
      <c r="X111" s="38" t="s">
        <v>33</v>
      </c>
      <c r="Y111" s="70">
        <f>SUM(Y81:Y110)</f>
        <v>10508.369926677928</v>
      </c>
      <c r="Z111" s="37">
        <f>SUM(Z81:Z110)</f>
        <v>210.16739853355855</v>
      </c>
      <c r="AW111" s="25">
        <f>SUM(AW88:AW110)</f>
        <v>29597.720000000005</v>
      </c>
      <c r="AX111">
        <f>SUM(AX88:AX110)</f>
        <v>1069.6199999999999</v>
      </c>
      <c r="BE111" s="100">
        <f>SUM(BE80:BE110)</f>
        <v>6830.6878136113801</v>
      </c>
      <c r="BF111" s="101">
        <f>SUM(BF88:BF110)</f>
        <v>136.61375627222759</v>
      </c>
    </row>
    <row r="114" spans="1:24" x14ac:dyDescent="0.25">
      <c r="E114" t="s">
        <v>26</v>
      </c>
      <c r="I114" t="s">
        <v>34</v>
      </c>
      <c r="P114" t="s">
        <v>32</v>
      </c>
      <c r="S114" t="s">
        <v>27</v>
      </c>
      <c r="X114" t="s">
        <v>34</v>
      </c>
    </row>
    <row r="116" spans="1:24" ht="30" x14ac:dyDescent="0.25">
      <c r="A116" s="5" t="s">
        <v>0</v>
      </c>
      <c r="B116" s="5" t="s">
        <v>15</v>
      </c>
      <c r="C116" s="5" t="s">
        <v>16</v>
      </c>
      <c r="D116" s="7" t="s">
        <v>17</v>
      </c>
      <c r="E116" s="7" t="s">
        <v>18</v>
      </c>
      <c r="F116" s="5" t="s">
        <v>1</v>
      </c>
      <c r="G116" s="7"/>
      <c r="H116" s="5" t="s">
        <v>4</v>
      </c>
      <c r="I116" s="5" t="s">
        <v>3</v>
      </c>
      <c r="J116" s="4" t="s">
        <v>68</v>
      </c>
      <c r="M116" s="5" t="s">
        <v>0</v>
      </c>
      <c r="N116" s="3" t="s">
        <v>23</v>
      </c>
      <c r="O116" s="5" t="s">
        <v>20</v>
      </c>
      <c r="P116" s="3" t="s">
        <v>24</v>
      </c>
      <c r="Q116" s="5" t="s">
        <v>25</v>
      </c>
      <c r="R116" s="5" t="s">
        <v>1</v>
      </c>
      <c r="S116" s="3"/>
      <c r="T116" s="5" t="s">
        <v>2</v>
      </c>
      <c r="U116" s="5" t="s">
        <v>4</v>
      </c>
      <c r="V116" s="5" t="s">
        <v>3</v>
      </c>
      <c r="W116" s="3" t="s">
        <v>67</v>
      </c>
    </row>
    <row r="117" spans="1:24" x14ac:dyDescent="0.25">
      <c r="A117" s="2">
        <v>44593</v>
      </c>
      <c r="B117" s="1">
        <v>339.43</v>
      </c>
      <c r="C117" s="1">
        <v>1324.91</v>
      </c>
      <c r="D117" s="8">
        <v>336.88</v>
      </c>
      <c r="E117" s="8">
        <v>1305.04</v>
      </c>
      <c r="F117" s="24">
        <f>D117+E117</f>
        <v>1641.92</v>
      </c>
      <c r="G117" s="1"/>
      <c r="H117" s="13">
        <v>4.55</v>
      </c>
      <c r="I117" s="24">
        <f>F117/H117</f>
        <v>360.86153846153849</v>
      </c>
      <c r="J117" s="24">
        <f>I117*2%</f>
        <v>7.2172307692307696</v>
      </c>
      <c r="M117" s="2">
        <v>44593</v>
      </c>
      <c r="N117" s="8">
        <v>1540.02</v>
      </c>
      <c r="O117" s="1">
        <v>58.74</v>
      </c>
      <c r="P117" s="8">
        <v>1528.47</v>
      </c>
      <c r="Q117" s="8">
        <v>54.74</v>
      </c>
      <c r="R117" s="24">
        <f t="shared" ref="R117:R144" si="63">P117+Q117</f>
        <v>1583.21</v>
      </c>
      <c r="S117" s="24"/>
      <c r="T117" s="24">
        <f>R117-S117</f>
        <v>1583.21</v>
      </c>
      <c r="U117" s="13">
        <v>4.55</v>
      </c>
      <c r="V117" s="24">
        <f>T117/U117</f>
        <v>347.9582417582418</v>
      </c>
      <c r="W117" s="24">
        <f>V117*2%</f>
        <v>6.9591648351648363</v>
      </c>
    </row>
    <row r="118" spans="1:24" x14ac:dyDescent="0.25">
      <c r="A118" s="2">
        <v>44594</v>
      </c>
      <c r="B118" s="1">
        <v>427.15</v>
      </c>
      <c r="C118" s="8">
        <v>762.25</v>
      </c>
      <c r="D118" s="8">
        <v>423.95</v>
      </c>
      <c r="E118" s="8">
        <v>750.82</v>
      </c>
      <c r="F118" s="24">
        <f t="shared" ref="F118:F144" si="64">D118+E118</f>
        <v>1174.77</v>
      </c>
      <c r="G118" s="1"/>
      <c r="H118" s="13">
        <v>4.53</v>
      </c>
      <c r="I118" s="24">
        <f t="shared" ref="I118:I144" si="65">F118/H118</f>
        <v>259.33112582781456</v>
      </c>
      <c r="J118" s="24">
        <f t="shared" ref="J118:J144" si="66">I118*2%</f>
        <v>5.1866225165562909</v>
      </c>
      <c r="M118" s="2">
        <v>44594</v>
      </c>
      <c r="N118" s="8">
        <v>1755.18</v>
      </c>
      <c r="O118" s="1">
        <v>71.959999999999994</v>
      </c>
      <c r="P118" s="8">
        <v>1742.02</v>
      </c>
      <c r="Q118" s="1">
        <v>67.06</v>
      </c>
      <c r="R118" s="24">
        <f t="shared" si="63"/>
        <v>1809.08</v>
      </c>
      <c r="S118" s="24"/>
      <c r="T118" s="24">
        <f t="shared" ref="T118:T144" si="67">R118-S118</f>
        <v>1809.08</v>
      </c>
      <c r="U118" s="13">
        <v>4.53</v>
      </c>
      <c r="V118" s="24">
        <f t="shared" ref="V118:V144" si="68">T118/U118</f>
        <v>399.35540838852091</v>
      </c>
      <c r="W118" s="24">
        <f t="shared" ref="W118:W144" si="69">V118*2%</f>
        <v>7.9871081677704181</v>
      </c>
    </row>
    <row r="119" spans="1:24" x14ac:dyDescent="0.25">
      <c r="A119" s="2">
        <v>44595</v>
      </c>
      <c r="B119" s="1">
        <v>339.42</v>
      </c>
      <c r="C119" s="1">
        <v>757.65</v>
      </c>
      <c r="D119" s="8">
        <v>336.87</v>
      </c>
      <c r="E119" s="8">
        <v>746.29</v>
      </c>
      <c r="F119" s="24">
        <f t="shared" si="64"/>
        <v>1083.1599999999999</v>
      </c>
      <c r="G119" s="1"/>
      <c r="H119" s="13">
        <v>4.53</v>
      </c>
      <c r="I119" s="24">
        <f t="shared" si="65"/>
        <v>239.10816777041939</v>
      </c>
      <c r="J119" s="24">
        <f t="shared" si="66"/>
        <v>4.7821633554083878</v>
      </c>
      <c r="M119" s="2">
        <v>44595</v>
      </c>
      <c r="N119" s="8">
        <v>2818.19</v>
      </c>
      <c r="O119" s="1"/>
      <c r="P119" s="8">
        <v>2797.05</v>
      </c>
      <c r="Q119" s="8"/>
      <c r="R119" s="24">
        <f t="shared" si="63"/>
        <v>2797.05</v>
      </c>
      <c r="S119" s="24"/>
      <c r="T119" s="24">
        <f t="shared" si="67"/>
        <v>2797.05</v>
      </c>
      <c r="U119" s="13">
        <v>4.53</v>
      </c>
      <c r="V119" s="24">
        <f t="shared" si="68"/>
        <v>617.4503311258278</v>
      </c>
      <c r="W119" s="24">
        <f t="shared" si="69"/>
        <v>12.349006622516557</v>
      </c>
    </row>
    <row r="120" spans="1:24" x14ac:dyDescent="0.25">
      <c r="A120" s="2">
        <v>44596</v>
      </c>
      <c r="B120" s="1">
        <v>387.52</v>
      </c>
      <c r="C120" s="1">
        <v>1025.1099999999999</v>
      </c>
      <c r="D120" s="8">
        <v>384.61</v>
      </c>
      <c r="E120" s="8">
        <v>1009.73</v>
      </c>
      <c r="F120" s="24">
        <f t="shared" si="64"/>
        <v>1394.3400000000001</v>
      </c>
      <c r="G120" s="1"/>
      <c r="H120" s="13">
        <v>4.53</v>
      </c>
      <c r="I120" s="24">
        <f t="shared" si="65"/>
        <v>307.80132450331126</v>
      </c>
      <c r="J120" s="24">
        <f t="shared" si="66"/>
        <v>6.1560264900662256</v>
      </c>
      <c r="M120" s="2">
        <v>44596</v>
      </c>
      <c r="N120" s="8">
        <v>3260.87</v>
      </c>
      <c r="O120" s="1">
        <v>75.510000000000005</v>
      </c>
      <c r="P120" s="8">
        <v>3236.41</v>
      </c>
      <c r="Q120" s="8">
        <v>70.37</v>
      </c>
      <c r="R120" s="24">
        <f t="shared" si="63"/>
        <v>3306.7799999999997</v>
      </c>
      <c r="S120" s="24"/>
      <c r="T120" s="24">
        <f t="shared" si="67"/>
        <v>3306.7799999999997</v>
      </c>
      <c r="U120" s="13">
        <v>4.53</v>
      </c>
      <c r="V120" s="24">
        <f t="shared" si="68"/>
        <v>729.97350993377472</v>
      </c>
      <c r="W120" s="24">
        <f t="shared" si="69"/>
        <v>14.599470198675494</v>
      </c>
    </row>
    <row r="121" spans="1:24" x14ac:dyDescent="0.25">
      <c r="A121" s="2">
        <v>44597</v>
      </c>
      <c r="B121" s="8">
        <v>402.92</v>
      </c>
      <c r="C121" s="1">
        <v>677.58</v>
      </c>
      <c r="D121" s="8">
        <v>399.9</v>
      </c>
      <c r="E121" s="8">
        <v>667.42</v>
      </c>
      <c r="F121" s="24">
        <f t="shared" si="64"/>
        <v>1067.32</v>
      </c>
      <c r="G121" s="1"/>
      <c r="H121" s="13">
        <v>4.53</v>
      </c>
      <c r="I121" s="24">
        <f t="shared" si="65"/>
        <v>235.61147902869754</v>
      </c>
      <c r="J121" s="24">
        <f t="shared" si="66"/>
        <v>4.7122295805739514</v>
      </c>
      <c r="M121" s="2">
        <v>44597</v>
      </c>
      <c r="N121" s="8">
        <v>3256.11</v>
      </c>
      <c r="O121" s="8">
        <v>228.91</v>
      </c>
      <c r="P121" s="8">
        <v>3231.69</v>
      </c>
      <c r="Q121" s="8">
        <v>213.32</v>
      </c>
      <c r="R121" s="24">
        <f t="shared" si="63"/>
        <v>3445.01</v>
      </c>
      <c r="S121" s="24"/>
      <c r="T121" s="24">
        <f t="shared" si="67"/>
        <v>3445.01</v>
      </c>
      <c r="U121" s="13">
        <v>4.53</v>
      </c>
      <c r="V121" s="24">
        <f t="shared" si="68"/>
        <v>760.48785871964685</v>
      </c>
      <c r="W121" s="24">
        <f t="shared" si="69"/>
        <v>15.209757174392937</v>
      </c>
    </row>
    <row r="122" spans="1:24" x14ac:dyDescent="0.25">
      <c r="A122" s="2">
        <v>44598</v>
      </c>
      <c r="B122" s="1">
        <v>433.8</v>
      </c>
      <c r="C122" s="8">
        <v>520.58000000000004</v>
      </c>
      <c r="D122" s="8">
        <v>430.55</v>
      </c>
      <c r="E122" s="8">
        <v>512.77</v>
      </c>
      <c r="F122" s="24">
        <f t="shared" si="64"/>
        <v>943.31999999999994</v>
      </c>
      <c r="G122" s="1"/>
      <c r="H122" s="13">
        <v>4.53</v>
      </c>
      <c r="I122" s="24">
        <f t="shared" si="65"/>
        <v>208.23841059602645</v>
      </c>
      <c r="J122" s="24">
        <f t="shared" si="66"/>
        <v>4.1647682119205296</v>
      </c>
      <c r="M122" s="2">
        <v>44598</v>
      </c>
      <c r="N122" s="8">
        <v>2685.59</v>
      </c>
      <c r="O122" s="1"/>
      <c r="P122" s="8">
        <v>2665.45</v>
      </c>
      <c r="Q122" s="8"/>
      <c r="R122" s="24">
        <f t="shared" si="63"/>
        <v>2665.45</v>
      </c>
      <c r="S122" s="24"/>
      <c r="T122" s="24">
        <f t="shared" si="67"/>
        <v>2665.45</v>
      </c>
      <c r="U122" s="13">
        <v>4.53</v>
      </c>
      <c r="V122" s="24">
        <f t="shared" si="68"/>
        <v>588.39955849889623</v>
      </c>
      <c r="W122" s="24">
        <f t="shared" si="69"/>
        <v>11.767991169977925</v>
      </c>
    </row>
    <row r="123" spans="1:24" x14ac:dyDescent="0.25">
      <c r="A123" s="2">
        <v>44599</v>
      </c>
      <c r="B123" s="1">
        <v>139.81</v>
      </c>
      <c r="C123" s="1">
        <v>653.52</v>
      </c>
      <c r="D123" s="8">
        <v>138.76</v>
      </c>
      <c r="E123" s="8">
        <v>643.72</v>
      </c>
      <c r="F123" s="24">
        <f t="shared" si="64"/>
        <v>782.48</v>
      </c>
      <c r="G123" s="1"/>
      <c r="H123" s="10">
        <v>4.53</v>
      </c>
      <c r="I123" s="24">
        <f t="shared" si="65"/>
        <v>172.73289183222957</v>
      </c>
      <c r="J123" s="24">
        <f t="shared" si="66"/>
        <v>3.4546578366445915</v>
      </c>
      <c r="M123" s="2">
        <v>44599</v>
      </c>
      <c r="N123" s="8">
        <v>1745.86</v>
      </c>
      <c r="O123" s="1">
        <v>73</v>
      </c>
      <c r="P123" s="8">
        <v>1732.77</v>
      </c>
      <c r="Q123" s="8">
        <v>68.03</v>
      </c>
      <c r="R123" s="24">
        <f t="shared" si="63"/>
        <v>1800.8</v>
      </c>
      <c r="S123" s="24"/>
      <c r="T123" s="24">
        <f t="shared" si="67"/>
        <v>1800.8</v>
      </c>
      <c r="U123" s="10">
        <v>4.53</v>
      </c>
      <c r="V123" s="24">
        <f t="shared" si="68"/>
        <v>397.52759381898454</v>
      </c>
      <c r="W123" s="24">
        <f t="shared" si="69"/>
        <v>7.9505518763796914</v>
      </c>
    </row>
    <row r="124" spans="1:24" x14ac:dyDescent="0.25">
      <c r="A124" s="2">
        <v>44600</v>
      </c>
      <c r="B124" s="1">
        <v>400.86</v>
      </c>
      <c r="C124" s="1">
        <v>1031.72</v>
      </c>
      <c r="D124" s="8">
        <v>397.85</v>
      </c>
      <c r="E124" s="8">
        <v>1016.24</v>
      </c>
      <c r="F124" s="24">
        <f t="shared" si="64"/>
        <v>1414.0900000000001</v>
      </c>
      <c r="G124" s="1"/>
      <c r="H124" s="10">
        <v>4.5199999999999996</v>
      </c>
      <c r="I124" s="24">
        <f t="shared" si="65"/>
        <v>312.8517699115045</v>
      </c>
      <c r="J124" s="24">
        <f t="shared" si="66"/>
        <v>6.2570353982300899</v>
      </c>
      <c r="M124" s="2">
        <v>44600</v>
      </c>
      <c r="N124" s="8">
        <v>1392.04</v>
      </c>
      <c r="O124" s="1">
        <v>19.93</v>
      </c>
      <c r="P124" s="8">
        <v>1381.6</v>
      </c>
      <c r="Q124" s="8">
        <v>18.57</v>
      </c>
      <c r="R124" s="24">
        <f t="shared" si="63"/>
        <v>1400.1699999999998</v>
      </c>
      <c r="S124" s="24"/>
      <c r="T124" s="24">
        <f t="shared" si="67"/>
        <v>1400.1699999999998</v>
      </c>
      <c r="U124" s="10">
        <v>4.5199999999999996</v>
      </c>
      <c r="V124" s="24">
        <f t="shared" si="68"/>
        <v>309.77212389380531</v>
      </c>
      <c r="W124" s="24">
        <f t="shared" si="69"/>
        <v>6.1954424778761066</v>
      </c>
    </row>
    <row r="125" spans="1:24" x14ac:dyDescent="0.25">
      <c r="A125" s="2">
        <v>44601</v>
      </c>
      <c r="B125" s="8">
        <v>951.74</v>
      </c>
      <c r="C125" s="1">
        <v>856.84</v>
      </c>
      <c r="D125" s="8">
        <v>944.6</v>
      </c>
      <c r="E125" s="8">
        <v>843.99</v>
      </c>
      <c r="F125" s="24">
        <f t="shared" si="64"/>
        <v>1788.5900000000001</v>
      </c>
      <c r="G125" s="1"/>
      <c r="H125" s="10">
        <v>4.5</v>
      </c>
      <c r="I125" s="24">
        <f t="shared" si="65"/>
        <v>397.4644444444445</v>
      </c>
      <c r="J125" s="24">
        <f t="shared" si="66"/>
        <v>7.9492888888888897</v>
      </c>
      <c r="M125" s="2">
        <v>44601</v>
      </c>
      <c r="N125" s="1">
        <v>177.98</v>
      </c>
      <c r="O125" s="1"/>
      <c r="P125" s="8">
        <v>176.65</v>
      </c>
      <c r="Q125" s="1"/>
      <c r="R125" s="24">
        <f t="shared" si="63"/>
        <v>176.65</v>
      </c>
      <c r="S125" s="24"/>
      <c r="T125" s="24">
        <f t="shared" si="67"/>
        <v>176.65</v>
      </c>
      <c r="U125" s="13">
        <v>4.5</v>
      </c>
      <c r="V125" s="24">
        <f t="shared" si="68"/>
        <v>39.25555555555556</v>
      </c>
      <c r="W125" s="24">
        <f t="shared" si="69"/>
        <v>0.7851111111111112</v>
      </c>
    </row>
    <row r="126" spans="1:24" x14ac:dyDescent="0.25">
      <c r="A126" s="2">
        <v>44602</v>
      </c>
      <c r="B126" s="1">
        <v>882.62</v>
      </c>
      <c r="C126" s="1">
        <v>1161.01</v>
      </c>
      <c r="D126" s="8">
        <v>876</v>
      </c>
      <c r="E126" s="8">
        <v>1143.5899999999999</v>
      </c>
      <c r="F126" s="24">
        <f t="shared" si="64"/>
        <v>2019.59</v>
      </c>
      <c r="G126" s="1"/>
      <c r="H126" s="10">
        <v>4.5</v>
      </c>
      <c r="I126" s="24">
        <f t="shared" si="65"/>
        <v>448.79777777777775</v>
      </c>
      <c r="J126" s="24">
        <f t="shared" si="66"/>
        <v>8.9759555555555561</v>
      </c>
      <c r="M126" s="2">
        <v>44602</v>
      </c>
      <c r="N126" s="1">
        <v>0</v>
      </c>
      <c r="O126" s="1">
        <v>0</v>
      </c>
      <c r="P126" s="1">
        <v>0</v>
      </c>
      <c r="Q126" s="1">
        <v>0</v>
      </c>
      <c r="R126" s="24">
        <f t="shared" si="63"/>
        <v>0</v>
      </c>
      <c r="S126" s="24"/>
      <c r="T126" s="24">
        <f t="shared" si="67"/>
        <v>0</v>
      </c>
      <c r="U126" s="13">
        <v>4.5</v>
      </c>
      <c r="V126" s="24">
        <f t="shared" si="68"/>
        <v>0</v>
      </c>
      <c r="W126" s="24">
        <f t="shared" si="69"/>
        <v>0</v>
      </c>
    </row>
    <row r="127" spans="1:24" x14ac:dyDescent="0.25">
      <c r="A127" s="2">
        <v>44603</v>
      </c>
      <c r="B127" s="1">
        <v>1568.51</v>
      </c>
      <c r="C127" s="1">
        <v>1268.8599999999999</v>
      </c>
      <c r="D127" s="8">
        <v>1556.75</v>
      </c>
      <c r="E127" s="8">
        <v>1249.83</v>
      </c>
      <c r="F127" s="24">
        <f t="shared" si="64"/>
        <v>2806.58</v>
      </c>
      <c r="G127" s="1"/>
      <c r="H127" s="1">
        <v>4.4800000000000004</v>
      </c>
      <c r="I127" s="24">
        <f t="shared" si="65"/>
        <v>626.46874999999989</v>
      </c>
      <c r="J127" s="24">
        <f t="shared" si="66"/>
        <v>12.529374999999998</v>
      </c>
      <c r="M127" s="2">
        <v>44603</v>
      </c>
      <c r="N127" s="8">
        <v>0</v>
      </c>
      <c r="O127" s="1">
        <v>0</v>
      </c>
      <c r="P127" s="8">
        <v>0</v>
      </c>
      <c r="Q127" s="8">
        <v>0</v>
      </c>
      <c r="R127" s="24">
        <f t="shared" si="63"/>
        <v>0</v>
      </c>
      <c r="S127" s="24"/>
      <c r="T127" s="24">
        <f t="shared" si="67"/>
        <v>0</v>
      </c>
      <c r="U127" s="1">
        <v>4.4800000000000004</v>
      </c>
      <c r="V127" s="24">
        <f t="shared" si="68"/>
        <v>0</v>
      </c>
      <c r="W127" s="24">
        <f t="shared" si="69"/>
        <v>0</v>
      </c>
    </row>
    <row r="128" spans="1:24" x14ac:dyDescent="0.25">
      <c r="A128" s="2">
        <v>44604</v>
      </c>
      <c r="B128" s="8">
        <v>2398.06</v>
      </c>
      <c r="C128" s="1">
        <v>1496.82</v>
      </c>
      <c r="D128" s="8">
        <v>2378.09</v>
      </c>
      <c r="E128" s="1">
        <v>1474.37</v>
      </c>
      <c r="F128" s="24">
        <f t="shared" si="64"/>
        <v>3852.46</v>
      </c>
      <c r="G128" s="1"/>
      <c r="H128" s="1">
        <v>4.4800000000000004</v>
      </c>
      <c r="I128" s="24">
        <f t="shared" si="65"/>
        <v>859.92410714285711</v>
      </c>
      <c r="J128" s="24">
        <f t="shared" si="66"/>
        <v>17.198482142857141</v>
      </c>
      <c r="M128" s="2">
        <v>44604</v>
      </c>
      <c r="N128" s="8">
        <v>0</v>
      </c>
      <c r="O128" s="1">
        <v>0</v>
      </c>
      <c r="P128" s="8">
        <v>0</v>
      </c>
      <c r="Q128" s="1">
        <v>0</v>
      </c>
      <c r="R128" s="24">
        <f t="shared" si="63"/>
        <v>0</v>
      </c>
      <c r="S128" s="24"/>
      <c r="T128" s="24">
        <f t="shared" si="67"/>
        <v>0</v>
      </c>
      <c r="U128" s="1">
        <v>4.4800000000000004</v>
      </c>
      <c r="V128" s="24">
        <f t="shared" si="68"/>
        <v>0</v>
      </c>
      <c r="W128" s="24">
        <f t="shared" si="69"/>
        <v>0</v>
      </c>
    </row>
    <row r="129" spans="1:23" x14ac:dyDescent="0.25">
      <c r="A129" s="2">
        <v>44605</v>
      </c>
      <c r="B129" s="1">
        <v>1321.81</v>
      </c>
      <c r="C129" s="8">
        <v>945.28</v>
      </c>
      <c r="D129" s="8">
        <v>1311.9</v>
      </c>
      <c r="E129" s="8">
        <v>931.1</v>
      </c>
      <c r="F129" s="24">
        <f t="shared" si="64"/>
        <v>2243</v>
      </c>
      <c r="G129" s="1"/>
      <c r="H129" s="1">
        <v>4.4800000000000004</v>
      </c>
      <c r="I129" s="24">
        <f t="shared" si="65"/>
        <v>500.66964285714283</v>
      </c>
      <c r="J129" s="24">
        <f t="shared" si="66"/>
        <v>10.013392857142858</v>
      </c>
      <c r="M129" s="2">
        <v>44605</v>
      </c>
      <c r="N129" s="8">
        <v>0</v>
      </c>
      <c r="O129" s="1">
        <v>0</v>
      </c>
      <c r="P129" s="8">
        <v>0</v>
      </c>
      <c r="Q129" s="8">
        <v>0</v>
      </c>
      <c r="R129" s="24">
        <f t="shared" si="63"/>
        <v>0</v>
      </c>
      <c r="S129" s="24"/>
      <c r="T129" s="24">
        <f t="shared" si="67"/>
        <v>0</v>
      </c>
      <c r="U129" s="1">
        <v>4.4800000000000004</v>
      </c>
      <c r="V129" s="24">
        <f t="shared" si="68"/>
        <v>0</v>
      </c>
      <c r="W129" s="24">
        <f t="shared" si="69"/>
        <v>0</v>
      </c>
    </row>
    <row r="130" spans="1:23" x14ac:dyDescent="0.25">
      <c r="A130" s="2">
        <v>44606</v>
      </c>
      <c r="B130" s="1">
        <v>934.61</v>
      </c>
      <c r="C130" s="1">
        <v>1100.1600000000001</v>
      </c>
      <c r="D130" s="8">
        <v>927.6</v>
      </c>
      <c r="E130" s="8">
        <v>1083.6600000000001</v>
      </c>
      <c r="F130" s="24">
        <f t="shared" si="64"/>
        <v>2011.2600000000002</v>
      </c>
      <c r="G130" s="1"/>
      <c r="H130" s="1">
        <v>4.4800000000000004</v>
      </c>
      <c r="I130" s="24">
        <f t="shared" si="65"/>
        <v>448.94196428571428</v>
      </c>
      <c r="J130" s="24">
        <f t="shared" si="66"/>
        <v>8.9788392857142849</v>
      </c>
      <c r="M130" s="2">
        <v>44606</v>
      </c>
      <c r="N130" s="8">
        <v>0</v>
      </c>
      <c r="O130" s="8">
        <v>0</v>
      </c>
      <c r="P130" s="8">
        <v>0</v>
      </c>
      <c r="Q130" s="8">
        <v>0</v>
      </c>
      <c r="R130" s="24">
        <f t="shared" si="63"/>
        <v>0</v>
      </c>
      <c r="S130" s="24"/>
      <c r="T130" s="24">
        <f t="shared" si="67"/>
        <v>0</v>
      </c>
      <c r="U130" s="1">
        <v>4.4800000000000004</v>
      </c>
      <c r="V130" s="24">
        <f t="shared" si="68"/>
        <v>0</v>
      </c>
      <c r="W130" s="24">
        <f t="shared" si="69"/>
        <v>0</v>
      </c>
    </row>
    <row r="131" spans="1:23" x14ac:dyDescent="0.25">
      <c r="A131" s="2">
        <v>44607</v>
      </c>
      <c r="B131" s="1">
        <v>212.52</v>
      </c>
      <c r="C131" s="8">
        <v>1141.8</v>
      </c>
      <c r="D131" s="8">
        <v>210.93</v>
      </c>
      <c r="E131" s="8">
        <v>1124.67</v>
      </c>
      <c r="F131" s="24">
        <f t="shared" si="64"/>
        <v>1335.6000000000001</v>
      </c>
      <c r="G131" s="1"/>
      <c r="H131" s="1">
        <v>4.45</v>
      </c>
      <c r="I131" s="24">
        <f t="shared" si="65"/>
        <v>300.13483146067415</v>
      </c>
      <c r="J131" s="24">
        <f t="shared" si="66"/>
        <v>6.0026966292134833</v>
      </c>
      <c r="M131" s="2">
        <v>44607</v>
      </c>
      <c r="N131" s="1">
        <v>1180.54</v>
      </c>
      <c r="O131" s="1"/>
      <c r="P131" s="8">
        <v>1171.69</v>
      </c>
      <c r="Q131" s="1"/>
      <c r="R131" s="24">
        <f t="shared" si="63"/>
        <v>1171.69</v>
      </c>
      <c r="S131" s="24"/>
      <c r="T131" s="24">
        <f t="shared" si="67"/>
        <v>1171.69</v>
      </c>
      <c r="U131" s="1">
        <v>4.45</v>
      </c>
      <c r="V131" s="24">
        <f t="shared" si="68"/>
        <v>263.3011235955056</v>
      </c>
      <c r="W131" s="24">
        <f t="shared" si="69"/>
        <v>5.2660224719101123</v>
      </c>
    </row>
    <row r="132" spans="1:23" x14ac:dyDescent="0.25">
      <c r="A132" s="2">
        <v>44608</v>
      </c>
      <c r="B132" s="8">
        <v>339.49</v>
      </c>
      <c r="C132" s="1">
        <v>748.8</v>
      </c>
      <c r="D132" s="8">
        <v>336.94</v>
      </c>
      <c r="E132" s="8">
        <v>737.57</v>
      </c>
      <c r="F132" s="24">
        <f t="shared" si="64"/>
        <v>1074.51</v>
      </c>
      <c r="G132" s="1"/>
      <c r="H132" s="1">
        <v>4.45</v>
      </c>
      <c r="I132" s="24">
        <f t="shared" si="65"/>
        <v>241.46292134831461</v>
      </c>
      <c r="J132" s="24">
        <f t="shared" si="66"/>
        <v>4.8292584269662919</v>
      </c>
      <c r="M132" s="2">
        <v>44608</v>
      </c>
      <c r="N132" s="8">
        <v>1428.16</v>
      </c>
      <c r="O132" s="8">
        <v>60.6</v>
      </c>
      <c r="P132" s="8">
        <v>1417.45</v>
      </c>
      <c r="Q132" s="8">
        <v>56.47</v>
      </c>
      <c r="R132" s="24">
        <f t="shared" si="63"/>
        <v>1473.92</v>
      </c>
      <c r="S132" s="24"/>
      <c r="T132" s="24">
        <f t="shared" si="67"/>
        <v>1473.92</v>
      </c>
      <c r="U132" s="1">
        <v>4.45</v>
      </c>
      <c r="V132" s="24">
        <f t="shared" si="68"/>
        <v>331.21797752808988</v>
      </c>
      <c r="W132" s="24">
        <f t="shared" si="69"/>
        <v>6.624359550561798</v>
      </c>
    </row>
    <row r="133" spans="1:23" x14ac:dyDescent="0.25">
      <c r="A133" s="2">
        <v>44609</v>
      </c>
      <c r="B133" s="1">
        <v>398.32</v>
      </c>
      <c r="C133" s="8">
        <v>764.03</v>
      </c>
      <c r="D133" s="8">
        <v>395.33</v>
      </c>
      <c r="E133" s="8">
        <v>752.57</v>
      </c>
      <c r="F133" s="24">
        <f t="shared" si="64"/>
        <v>1147.9000000000001</v>
      </c>
      <c r="G133" s="1"/>
      <c r="H133" s="1">
        <v>4.45</v>
      </c>
      <c r="I133" s="24">
        <f t="shared" si="65"/>
        <v>257.95505617977528</v>
      </c>
      <c r="J133" s="24">
        <f t="shared" si="66"/>
        <v>5.159101123595506</v>
      </c>
      <c r="M133" s="2">
        <v>44609</v>
      </c>
      <c r="N133" s="1">
        <v>1848.78</v>
      </c>
      <c r="O133" s="1"/>
      <c r="P133" s="1">
        <v>1834.91</v>
      </c>
      <c r="Q133" s="1"/>
      <c r="R133" s="24">
        <f t="shared" si="63"/>
        <v>1834.91</v>
      </c>
      <c r="S133" s="24"/>
      <c r="T133" s="24">
        <f t="shared" si="67"/>
        <v>1834.91</v>
      </c>
      <c r="U133" s="1">
        <v>4.45</v>
      </c>
      <c r="V133" s="24">
        <f t="shared" si="68"/>
        <v>412.33932584269661</v>
      </c>
      <c r="W133" s="24">
        <f t="shared" si="69"/>
        <v>8.2467865168539323</v>
      </c>
    </row>
    <row r="134" spans="1:23" x14ac:dyDescent="0.25">
      <c r="A134" s="2">
        <v>44610</v>
      </c>
      <c r="B134" s="1">
        <v>546.27</v>
      </c>
      <c r="C134" s="1">
        <v>1154.97</v>
      </c>
      <c r="D134" s="8">
        <v>542.16999999999996</v>
      </c>
      <c r="E134" s="8">
        <v>1137.6500000000001</v>
      </c>
      <c r="F134" s="24">
        <f t="shared" si="64"/>
        <v>1679.8200000000002</v>
      </c>
      <c r="G134" s="1"/>
      <c r="H134" s="1">
        <v>4.41</v>
      </c>
      <c r="I134" s="24">
        <f t="shared" si="65"/>
        <v>380.91156462585036</v>
      </c>
      <c r="J134" s="24">
        <f t="shared" si="66"/>
        <v>7.6182312925170077</v>
      </c>
      <c r="M134" s="2">
        <v>44610</v>
      </c>
      <c r="N134" s="1">
        <v>2051.65</v>
      </c>
      <c r="O134" s="1">
        <v>105.64</v>
      </c>
      <c r="P134" s="1">
        <v>2036.26</v>
      </c>
      <c r="Q134" s="1">
        <v>98.45</v>
      </c>
      <c r="R134" s="24">
        <f t="shared" si="63"/>
        <v>2134.71</v>
      </c>
      <c r="S134" s="24"/>
      <c r="T134" s="24">
        <f t="shared" si="67"/>
        <v>2134.71</v>
      </c>
      <c r="U134" s="1">
        <v>4.41</v>
      </c>
      <c r="V134" s="24">
        <f t="shared" si="68"/>
        <v>484.0612244897959</v>
      </c>
      <c r="W134" s="24">
        <f t="shared" si="69"/>
        <v>9.6812244897959179</v>
      </c>
    </row>
    <row r="135" spans="1:23" x14ac:dyDescent="0.25">
      <c r="A135" s="2">
        <v>44611</v>
      </c>
      <c r="B135" s="1">
        <v>709.63</v>
      </c>
      <c r="C135" s="8">
        <v>1723.43</v>
      </c>
      <c r="D135" s="8">
        <v>704.31</v>
      </c>
      <c r="E135" s="8">
        <v>1697.58</v>
      </c>
      <c r="F135" s="24">
        <f t="shared" si="64"/>
        <v>2401.89</v>
      </c>
      <c r="G135" s="1"/>
      <c r="H135" s="1">
        <v>4.4000000000000004</v>
      </c>
      <c r="I135" s="24">
        <f t="shared" si="65"/>
        <v>545.88409090909079</v>
      </c>
      <c r="J135" s="24">
        <f t="shared" si="66"/>
        <v>10.917681818181816</v>
      </c>
      <c r="M135" s="2">
        <v>44611</v>
      </c>
      <c r="N135" s="1">
        <v>3555.07</v>
      </c>
      <c r="O135" s="1">
        <v>59.47</v>
      </c>
      <c r="P135" s="1">
        <v>3528.41</v>
      </c>
      <c r="Q135" s="1">
        <v>55.42</v>
      </c>
      <c r="R135" s="24">
        <f t="shared" si="63"/>
        <v>3583.83</v>
      </c>
      <c r="S135" s="24"/>
      <c r="T135" s="24">
        <f t="shared" si="67"/>
        <v>3583.83</v>
      </c>
      <c r="U135" s="1">
        <v>4.4000000000000004</v>
      </c>
      <c r="V135" s="24">
        <f t="shared" si="68"/>
        <v>814.50681818181806</v>
      </c>
      <c r="W135" s="24">
        <f t="shared" si="69"/>
        <v>16.290136363636361</v>
      </c>
    </row>
    <row r="136" spans="1:23" x14ac:dyDescent="0.25">
      <c r="A136" s="2">
        <v>44612</v>
      </c>
      <c r="B136" s="1">
        <v>837.89</v>
      </c>
      <c r="C136" s="8">
        <v>1278.8399999999999</v>
      </c>
      <c r="D136" s="8">
        <v>831.61</v>
      </c>
      <c r="E136" s="8">
        <v>1259.6600000000001</v>
      </c>
      <c r="F136" s="24">
        <f t="shared" si="64"/>
        <v>2091.27</v>
      </c>
      <c r="G136" s="1"/>
      <c r="H136" s="1">
        <v>4.4000000000000004</v>
      </c>
      <c r="I136" s="24">
        <f t="shared" si="65"/>
        <v>475.28863636363633</v>
      </c>
      <c r="J136" s="24">
        <f t="shared" si="66"/>
        <v>9.5057727272727259</v>
      </c>
      <c r="M136" s="2">
        <v>44612</v>
      </c>
      <c r="N136" s="1">
        <v>1828.5</v>
      </c>
      <c r="O136" s="1">
        <v>68.900000000000006</v>
      </c>
      <c r="P136" s="1">
        <v>1814.79</v>
      </c>
      <c r="Q136" s="1">
        <v>64.209999999999994</v>
      </c>
      <c r="R136" s="24">
        <f t="shared" si="63"/>
        <v>1879</v>
      </c>
      <c r="S136" s="24"/>
      <c r="T136" s="24">
        <f t="shared" si="67"/>
        <v>1879</v>
      </c>
      <c r="U136" s="1">
        <v>4.4000000000000004</v>
      </c>
      <c r="V136" s="24">
        <f t="shared" si="68"/>
        <v>427.0454545454545</v>
      </c>
      <c r="W136" s="24">
        <f t="shared" si="69"/>
        <v>8.540909090909091</v>
      </c>
    </row>
    <row r="137" spans="1:23" x14ac:dyDescent="0.25">
      <c r="A137" s="2">
        <v>44613</v>
      </c>
      <c r="B137" s="1">
        <v>149.35</v>
      </c>
      <c r="C137" s="1">
        <v>770.7</v>
      </c>
      <c r="D137" s="8">
        <v>148.22999999999999</v>
      </c>
      <c r="E137" s="8">
        <v>759.14</v>
      </c>
      <c r="F137" s="24">
        <f t="shared" si="64"/>
        <v>907.37</v>
      </c>
      <c r="G137" s="1"/>
      <c r="H137" s="1">
        <v>4.4000000000000004</v>
      </c>
      <c r="I137" s="24">
        <f t="shared" si="65"/>
        <v>206.22045454545454</v>
      </c>
      <c r="J137" s="24">
        <f t="shared" si="66"/>
        <v>4.1244090909090909</v>
      </c>
      <c r="M137" s="2">
        <v>44613</v>
      </c>
      <c r="N137" s="1">
        <v>1153.21</v>
      </c>
      <c r="O137" s="1">
        <v>23.75</v>
      </c>
      <c r="P137" s="1">
        <v>1144.56</v>
      </c>
      <c r="Q137" s="1">
        <v>22.13</v>
      </c>
      <c r="R137" s="24">
        <f t="shared" si="63"/>
        <v>1166.69</v>
      </c>
      <c r="S137" s="24"/>
      <c r="T137" s="24">
        <f t="shared" si="67"/>
        <v>1166.69</v>
      </c>
      <c r="U137" s="1">
        <v>4.4000000000000004</v>
      </c>
      <c r="V137" s="24">
        <f t="shared" si="68"/>
        <v>265.15681818181815</v>
      </c>
      <c r="W137" s="24">
        <f t="shared" si="69"/>
        <v>5.3031363636363631</v>
      </c>
    </row>
    <row r="138" spans="1:23" x14ac:dyDescent="0.25">
      <c r="A138" s="2">
        <v>44614</v>
      </c>
      <c r="B138" s="1">
        <v>221.96</v>
      </c>
      <c r="C138" s="8">
        <v>1081.8800000000001</v>
      </c>
      <c r="D138" s="8">
        <v>220.3</v>
      </c>
      <c r="E138" s="8">
        <v>1065.6500000000001</v>
      </c>
      <c r="F138" s="24">
        <f t="shared" si="64"/>
        <v>1285.95</v>
      </c>
      <c r="G138" s="1"/>
      <c r="H138" s="1">
        <v>4.4000000000000004</v>
      </c>
      <c r="I138" s="24">
        <f t="shared" si="65"/>
        <v>292.26136363636363</v>
      </c>
      <c r="J138" s="24">
        <f t="shared" si="66"/>
        <v>5.8452272727272723</v>
      </c>
      <c r="M138" s="2">
        <v>44614</v>
      </c>
      <c r="N138" s="1">
        <v>1797.26</v>
      </c>
      <c r="O138" s="1">
        <v>50.21</v>
      </c>
      <c r="P138" s="8">
        <v>1783.78</v>
      </c>
      <c r="Q138" s="8">
        <v>46.79</v>
      </c>
      <c r="R138" s="24">
        <f t="shared" si="63"/>
        <v>1830.57</v>
      </c>
      <c r="S138" s="24"/>
      <c r="T138" s="24">
        <f t="shared" si="67"/>
        <v>1830.57</v>
      </c>
      <c r="U138" s="1">
        <v>4.4000000000000004</v>
      </c>
      <c r="V138" s="24">
        <f t="shared" si="68"/>
        <v>416.03863636363633</v>
      </c>
      <c r="W138" s="24">
        <f t="shared" si="69"/>
        <v>8.3207727272727272</v>
      </c>
    </row>
    <row r="139" spans="1:23" x14ac:dyDescent="0.25">
      <c r="A139" s="2">
        <v>44615</v>
      </c>
      <c r="B139" s="1">
        <v>368.39</v>
      </c>
      <c r="C139" s="1">
        <v>869.6</v>
      </c>
      <c r="D139" s="8">
        <v>365.63</v>
      </c>
      <c r="E139" s="8">
        <v>856.56</v>
      </c>
      <c r="F139" s="24">
        <f t="shared" si="64"/>
        <v>1222.19</v>
      </c>
      <c r="G139" s="1"/>
      <c r="H139" s="1">
        <v>4.4000000000000004</v>
      </c>
      <c r="I139" s="24">
        <f t="shared" si="65"/>
        <v>277.77045454545453</v>
      </c>
      <c r="J139" s="24">
        <f t="shared" si="66"/>
        <v>5.555409090909091</v>
      </c>
      <c r="M139" s="2">
        <v>44615</v>
      </c>
      <c r="N139" s="8">
        <v>1742.98</v>
      </c>
      <c r="O139" s="8">
        <v>51.83</v>
      </c>
      <c r="P139" s="8">
        <v>1729.91</v>
      </c>
      <c r="Q139" s="8">
        <v>48.3</v>
      </c>
      <c r="R139" s="24">
        <f t="shared" si="63"/>
        <v>1778.21</v>
      </c>
      <c r="S139" s="24"/>
      <c r="T139" s="24">
        <f t="shared" si="67"/>
        <v>1778.21</v>
      </c>
      <c r="U139" s="1">
        <v>4.4000000000000004</v>
      </c>
      <c r="V139" s="24">
        <f t="shared" si="68"/>
        <v>404.13863636363635</v>
      </c>
      <c r="W139" s="24">
        <f t="shared" si="69"/>
        <v>8.0827727272727277</v>
      </c>
    </row>
    <row r="140" spans="1:23" x14ac:dyDescent="0.25">
      <c r="A140" s="2">
        <v>44616</v>
      </c>
      <c r="B140" s="8">
        <v>598.95000000000005</v>
      </c>
      <c r="C140" s="1">
        <v>807.24</v>
      </c>
      <c r="D140" s="8">
        <v>594.46</v>
      </c>
      <c r="E140" s="8">
        <v>795.13</v>
      </c>
      <c r="F140" s="24">
        <f t="shared" si="64"/>
        <v>1389.5900000000001</v>
      </c>
      <c r="G140" s="1"/>
      <c r="H140" s="1">
        <v>4.4000000000000004</v>
      </c>
      <c r="I140" s="24">
        <f t="shared" si="65"/>
        <v>315.81590909090909</v>
      </c>
      <c r="J140" s="24">
        <f t="shared" si="66"/>
        <v>6.3163181818181817</v>
      </c>
      <c r="M140" s="2">
        <v>44616</v>
      </c>
      <c r="N140" s="1">
        <v>2929.89</v>
      </c>
      <c r="O140" s="1">
        <v>54.2</v>
      </c>
      <c r="P140" s="8">
        <v>2907.92</v>
      </c>
      <c r="Q140" s="8">
        <v>50.51</v>
      </c>
      <c r="R140" s="24">
        <f t="shared" si="63"/>
        <v>2958.4300000000003</v>
      </c>
      <c r="S140" s="24"/>
      <c r="T140" s="24">
        <f t="shared" si="67"/>
        <v>2958.4300000000003</v>
      </c>
      <c r="U140" s="1">
        <v>4.4000000000000004</v>
      </c>
      <c r="V140" s="24">
        <f t="shared" si="68"/>
        <v>672.37045454545455</v>
      </c>
      <c r="W140" s="24">
        <f t="shared" si="69"/>
        <v>13.44740909090909</v>
      </c>
    </row>
    <row r="141" spans="1:23" x14ac:dyDescent="0.25">
      <c r="A141" s="2">
        <v>44617</v>
      </c>
      <c r="B141" s="1">
        <v>961.61</v>
      </c>
      <c r="C141" s="1">
        <v>470.96</v>
      </c>
      <c r="D141" s="8">
        <v>954.4</v>
      </c>
      <c r="E141" s="8">
        <v>463.9</v>
      </c>
      <c r="F141" s="24">
        <f t="shared" si="64"/>
        <v>1418.3</v>
      </c>
      <c r="G141" s="1"/>
      <c r="H141" s="1">
        <v>4.4000000000000004</v>
      </c>
      <c r="I141" s="24">
        <f t="shared" si="65"/>
        <v>322.34090909090907</v>
      </c>
      <c r="J141" s="24">
        <f t="shared" si="66"/>
        <v>6.4468181818181813</v>
      </c>
      <c r="M141" s="2">
        <v>44617</v>
      </c>
      <c r="N141" s="1">
        <v>2039.72</v>
      </c>
      <c r="O141" s="1"/>
      <c r="P141" s="8">
        <v>2024.42</v>
      </c>
      <c r="Q141" s="1"/>
      <c r="R141" s="24">
        <f t="shared" si="63"/>
        <v>2024.42</v>
      </c>
      <c r="S141" s="24"/>
      <c r="T141" s="24">
        <f t="shared" si="67"/>
        <v>2024.42</v>
      </c>
      <c r="U141" s="1">
        <v>4.4000000000000004</v>
      </c>
      <c r="V141" s="24">
        <f t="shared" si="68"/>
        <v>460.09545454545452</v>
      </c>
      <c r="W141" s="24">
        <f t="shared" si="69"/>
        <v>9.2019090909090906</v>
      </c>
    </row>
    <row r="142" spans="1:23" x14ac:dyDescent="0.25">
      <c r="A142" s="2">
        <v>44618</v>
      </c>
      <c r="B142" s="1">
        <v>645.79</v>
      </c>
      <c r="C142" s="8">
        <v>1026.44</v>
      </c>
      <c r="D142" s="8">
        <v>640.95000000000005</v>
      </c>
      <c r="E142" s="8">
        <v>1011.04</v>
      </c>
      <c r="F142" s="24">
        <f t="shared" si="64"/>
        <v>1651.99</v>
      </c>
      <c r="G142" s="1"/>
      <c r="H142" s="1">
        <v>4.4000000000000004</v>
      </c>
      <c r="I142" s="24">
        <f t="shared" si="65"/>
        <v>375.45227272727271</v>
      </c>
      <c r="J142" s="24">
        <f t="shared" si="66"/>
        <v>7.5090454545454541</v>
      </c>
      <c r="M142" s="2">
        <v>44618</v>
      </c>
      <c r="N142" s="8">
        <v>3283.23</v>
      </c>
      <c r="O142" s="1">
        <v>82.3</v>
      </c>
      <c r="P142" s="8">
        <v>3257.61</v>
      </c>
      <c r="Q142" s="8">
        <v>76.7</v>
      </c>
      <c r="R142" s="24">
        <f t="shared" si="63"/>
        <v>3334.31</v>
      </c>
      <c r="S142" s="24"/>
      <c r="T142" s="24">
        <f t="shared" si="67"/>
        <v>3334.31</v>
      </c>
      <c r="U142" s="1">
        <v>4.4000000000000004</v>
      </c>
      <c r="V142" s="24">
        <f t="shared" si="68"/>
        <v>757.79772727272723</v>
      </c>
      <c r="W142" s="24">
        <f t="shared" si="69"/>
        <v>15.155954545454545</v>
      </c>
    </row>
    <row r="143" spans="1:23" x14ac:dyDescent="0.25">
      <c r="A143" s="2">
        <v>44619</v>
      </c>
      <c r="B143" s="1">
        <v>826.36</v>
      </c>
      <c r="C143" s="8">
        <v>1147.79</v>
      </c>
      <c r="D143" s="8">
        <v>820.16</v>
      </c>
      <c r="E143" s="8">
        <v>1130.57</v>
      </c>
      <c r="F143" s="24">
        <f t="shared" si="64"/>
        <v>1950.73</v>
      </c>
      <c r="G143" s="1"/>
      <c r="H143" s="1">
        <v>4.4000000000000004</v>
      </c>
      <c r="I143" s="24">
        <f t="shared" si="65"/>
        <v>443.34772727272724</v>
      </c>
      <c r="J143" s="24">
        <f t="shared" si="66"/>
        <v>8.8669545454545453</v>
      </c>
      <c r="M143" s="2">
        <v>44619</v>
      </c>
      <c r="N143" s="8">
        <v>3083.7</v>
      </c>
      <c r="O143" s="1">
        <v>159.29</v>
      </c>
      <c r="P143" s="8">
        <v>3060.57</v>
      </c>
      <c r="Q143" s="1">
        <v>148.44</v>
      </c>
      <c r="R143" s="24">
        <f t="shared" si="63"/>
        <v>3209.01</v>
      </c>
      <c r="S143" s="24"/>
      <c r="T143" s="24">
        <f t="shared" si="67"/>
        <v>3209.01</v>
      </c>
      <c r="U143" s="1">
        <v>4.4000000000000004</v>
      </c>
      <c r="V143" s="24">
        <f t="shared" si="68"/>
        <v>729.32045454545448</v>
      </c>
      <c r="W143" s="24">
        <f t="shared" si="69"/>
        <v>14.58640909090909</v>
      </c>
    </row>
    <row r="144" spans="1:23" x14ac:dyDescent="0.25">
      <c r="A144" s="2">
        <v>44620</v>
      </c>
      <c r="B144" s="1">
        <v>279.07</v>
      </c>
      <c r="C144" s="1">
        <v>1199.08</v>
      </c>
      <c r="D144" s="8">
        <v>276.98</v>
      </c>
      <c r="E144" s="8">
        <v>1181.0899999999999</v>
      </c>
      <c r="F144" s="24">
        <f t="shared" si="64"/>
        <v>1458.07</v>
      </c>
      <c r="G144" s="1"/>
      <c r="H144" s="1">
        <v>4.4000000000000004</v>
      </c>
      <c r="I144" s="24">
        <f t="shared" si="65"/>
        <v>331.37954545454539</v>
      </c>
      <c r="J144" s="24">
        <f t="shared" si="66"/>
        <v>6.627590909090908</v>
      </c>
      <c r="M144" s="2">
        <v>44620</v>
      </c>
      <c r="N144" s="8">
        <v>674.42</v>
      </c>
      <c r="O144" s="1"/>
      <c r="P144" s="8">
        <v>669.36</v>
      </c>
      <c r="Q144" s="1"/>
      <c r="R144" s="24">
        <f t="shared" si="63"/>
        <v>669.36</v>
      </c>
      <c r="S144" s="24"/>
      <c r="T144" s="24">
        <f t="shared" si="67"/>
        <v>669.36</v>
      </c>
      <c r="U144" s="1">
        <v>4.4000000000000004</v>
      </c>
      <c r="V144" s="24">
        <f t="shared" si="68"/>
        <v>152.12727272727273</v>
      </c>
      <c r="W144" s="24">
        <f t="shared" si="69"/>
        <v>3.0425454545454547</v>
      </c>
    </row>
    <row r="145" spans="1:23" x14ac:dyDescent="0.25">
      <c r="A145" s="2"/>
      <c r="B145" s="1"/>
      <c r="C145" s="1"/>
      <c r="D145" s="8"/>
      <c r="E145" s="8"/>
      <c r="F145" s="24">
        <f>D145+E145</f>
        <v>0</v>
      </c>
      <c r="G145" s="1"/>
      <c r="H145" s="1"/>
      <c r="I145" s="24"/>
      <c r="J145" s="1"/>
      <c r="N145" s="25">
        <f>SUM(N117:N144)</f>
        <v>47228.950000000004</v>
      </c>
      <c r="O145">
        <f>SUM(O117:O144)</f>
        <v>1244.24</v>
      </c>
      <c r="P145" s="25">
        <f>SUM(P117:P144)</f>
        <v>46873.75</v>
      </c>
      <c r="Q145" s="25">
        <f>SUM(Q117:Q144)</f>
        <v>1159.51</v>
      </c>
      <c r="T145" s="25">
        <f>SUM(T117:T144)</f>
        <v>48033.259999999995</v>
      </c>
      <c r="V145" s="37">
        <f>SUM(V117:V144)</f>
        <v>10779.69756042207</v>
      </c>
      <c r="W145" s="37">
        <f>SUM(W117:W144)</f>
        <v>215.59395120844133</v>
      </c>
    </row>
    <row r="146" spans="1:23" x14ac:dyDescent="0.25">
      <c r="A146" s="2"/>
      <c r="B146" s="1"/>
      <c r="C146" s="8"/>
      <c r="D146" s="8"/>
      <c r="E146" s="8"/>
      <c r="F146" s="24">
        <f>D146+E146</f>
        <v>0</v>
      </c>
      <c r="G146" s="1"/>
      <c r="H146" s="1"/>
      <c r="I146" s="24"/>
      <c r="J146" s="1"/>
    </row>
    <row r="147" spans="1:23" x14ac:dyDescent="0.25">
      <c r="B147" s="42">
        <f>SUM(B117:B146)</f>
        <v>18023.86</v>
      </c>
      <c r="C147" s="42">
        <f>SUM(C117:C146)</f>
        <v>27767.85</v>
      </c>
      <c r="D147" s="25">
        <f>SUM(D117:D146)</f>
        <v>17886.71</v>
      </c>
      <c r="E147" s="25">
        <f>SUM(E117:E146)</f>
        <v>27351.350000000006</v>
      </c>
      <c r="H147" s="36" t="s">
        <v>33</v>
      </c>
      <c r="I147" s="37">
        <f>SUM(I117:I146)</f>
        <v>10145.029131690457</v>
      </c>
      <c r="J147" s="37">
        <f>SUM(J117:J146)</f>
        <v>202.90058263380914</v>
      </c>
    </row>
    <row r="150" spans="1:23" x14ac:dyDescent="0.25">
      <c r="C150" s="42"/>
      <c r="D150" s="25"/>
    </row>
    <row r="151" spans="1:23" x14ac:dyDescent="0.25">
      <c r="C151" s="42"/>
      <c r="D151" s="25"/>
    </row>
    <row r="152" spans="1:23" x14ac:dyDescent="0.25">
      <c r="C152" s="42"/>
      <c r="D152" s="25"/>
      <c r="G152" s="42"/>
    </row>
    <row r="153" spans="1:23" x14ac:dyDescent="0.25">
      <c r="C153" s="42"/>
      <c r="D153" s="25"/>
    </row>
    <row r="154" spans="1:23" x14ac:dyDescent="0.25">
      <c r="C154" s="42"/>
      <c r="D154" s="25"/>
    </row>
    <row r="155" spans="1:23" x14ac:dyDescent="0.25">
      <c r="C155" s="42"/>
      <c r="D155" s="25"/>
      <c r="M155" s="184" t="s">
        <v>39</v>
      </c>
      <c r="N155" s="184"/>
    </row>
    <row r="156" spans="1:23" x14ac:dyDescent="0.25">
      <c r="C156" s="42"/>
      <c r="D156" s="25"/>
    </row>
    <row r="157" spans="1:23" x14ac:dyDescent="0.25">
      <c r="C157" s="42"/>
      <c r="D157" s="25"/>
    </row>
    <row r="158" spans="1:23" x14ac:dyDescent="0.25">
      <c r="C158" s="42"/>
      <c r="D158" s="25"/>
      <c r="J158" t="s">
        <v>96</v>
      </c>
      <c r="K158" t="s">
        <v>97</v>
      </c>
      <c r="L158" t="s">
        <v>98</v>
      </c>
      <c r="M158" t="s">
        <v>99</v>
      </c>
      <c r="N158" s="102" t="s">
        <v>100</v>
      </c>
      <c r="O158" t="s">
        <v>101</v>
      </c>
      <c r="P158" t="s">
        <v>33</v>
      </c>
      <c r="Q158" t="s">
        <v>102</v>
      </c>
      <c r="R158" t="s">
        <v>103</v>
      </c>
    </row>
    <row r="159" spans="1:23" x14ac:dyDescent="0.25">
      <c r="C159" s="42"/>
      <c r="D159" s="25"/>
      <c r="J159" s="1">
        <v>1347.49</v>
      </c>
      <c r="K159" s="1">
        <v>68.37</v>
      </c>
      <c r="L159" s="13">
        <v>1337.38</v>
      </c>
      <c r="M159" s="10">
        <v>63.71</v>
      </c>
      <c r="N159" s="8">
        <f>J159-L159</f>
        <v>10.1099999999999</v>
      </c>
      <c r="O159" s="1">
        <f>K159-M159</f>
        <v>4.6600000000000037</v>
      </c>
      <c r="P159" s="24">
        <f>N159+O159</f>
        <v>14.769999999999904</v>
      </c>
      <c r="Q159" s="13">
        <v>4.55</v>
      </c>
      <c r="R159" s="8">
        <f>P159/Q159</f>
        <v>3.2461538461538253</v>
      </c>
    </row>
    <row r="160" spans="1:23" x14ac:dyDescent="0.25">
      <c r="C160" s="42"/>
      <c r="D160" s="25"/>
      <c r="I160" s="68"/>
      <c r="J160" s="1">
        <v>1035.56</v>
      </c>
      <c r="K160" s="1"/>
      <c r="L160" s="13">
        <v>1027.79</v>
      </c>
      <c r="M160" s="13"/>
      <c r="N160" s="8">
        <f t="shared" ref="N160:N186" si="70">J160-L160</f>
        <v>7.7699999999999818</v>
      </c>
      <c r="O160" s="1">
        <f t="shared" ref="O160:O186" si="71">K160-M160</f>
        <v>0</v>
      </c>
      <c r="P160" s="24">
        <f t="shared" ref="P160:P186" si="72">N160+O160</f>
        <v>7.7699999999999818</v>
      </c>
      <c r="Q160" s="13">
        <v>4.53</v>
      </c>
      <c r="R160" s="8">
        <f t="shared" ref="R160:R186" si="73">P160/Q160</f>
        <v>1.7152317880794661</v>
      </c>
    </row>
    <row r="161" spans="3:18" x14ac:dyDescent="0.25">
      <c r="C161" s="42"/>
      <c r="D161" s="25"/>
      <c r="I161" s="68"/>
      <c r="J161" s="1">
        <v>1105.3499999999999</v>
      </c>
      <c r="K161" s="1">
        <v>13.16</v>
      </c>
      <c r="L161" s="13">
        <v>1097.06</v>
      </c>
      <c r="M161" s="10">
        <v>12.26</v>
      </c>
      <c r="N161" s="8">
        <f t="shared" si="70"/>
        <v>8.2899999999999636</v>
      </c>
      <c r="O161" s="1">
        <f t="shared" si="71"/>
        <v>0.90000000000000036</v>
      </c>
      <c r="P161" s="24">
        <f t="shared" si="72"/>
        <v>9.189999999999964</v>
      </c>
      <c r="Q161" s="13">
        <v>4.53</v>
      </c>
      <c r="R161" s="8">
        <f t="shared" si="73"/>
        <v>2.0286975717439213</v>
      </c>
    </row>
    <row r="162" spans="3:18" x14ac:dyDescent="0.25">
      <c r="C162" s="42"/>
      <c r="D162" s="25"/>
      <c r="I162" s="68"/>
      <c r="J162" s="1">
        <v>1391.95</v>
      </c>
      <c r="K162" s="1"/>
      <c r="L162" s="13">
        <v>1381.51</v>
      </c>
      <c r="M162" s="10"/>
      <c r="N162" s="8">
        <f t="shared" si="70"/>
        <v>10.440000000000055</v>
      </c>
      <c r="O162" s="1">
        <f t="shared" si="71"/>
        <v>0</v>
      </c>
      <c r="P162" s="24">
        <f t="shared" si="72"/>
        <v>10.440000000000055</v>
      </c>
      <c r="Q162" s="13">
        <v>4.53</v>
      </c>
      <c r="R162" s="8">
        <f t="shared" si="73"/>
        <v>2.3046357615894157</v>
      </c>
    </row>
    <row r="163" spans="3:18" x14ac:dyDescent="0.25">
      <c r="C163" s="42"/>
      <c r="D163" s="25"/>
      <c r="I163" s="68"/>
      <c r="J163" s="1">
        <v>1558.25</v>
      </c>
      <c r="K163" s="1"/>
      <c r="L163" s="13">
        <v>1546.56</v>
      </c>
      <c r="M163" s="13"/>
      <c r="N163" s="8">
        <f t="shared" si="70"/>
        <v>11.690000000000055</v>
      </c>
      <c r="O163" s="1">
        <f t="shared" si="71"/>
        <v>0</v>
      </c>
      <c r="P163" s="24">
        <f t="shared" si="72"/>
        <v>11.690000000000055</v>
      </c>
      <c r="Q163" s="13">
        <v>4.53</v>
      </c>
      <c r="R163" s="8">
        <f t="shared" si="73"/>
        <v>2.5805739514348907</v>
      </c>
    </row>
    <row r="164" spans="3:18" x14ac:dyDescent="0.25">
      <c r="C164" s="42"/>
      <c r="D164" s="25"/>
      <c r="I164" s="68"/>
      <c r="J164" s="1">
        <v>1240.6400000000001</v>
      </c>
      <c r="K164" s="1"/>
      <c r="L164" s="13">
        <v>1231.3399999999999</v>
      </c>
      <c r="M164" s="13"/>
      <c r="N164" s="8">
        <f t="shared" si="70"/>
        <v>9.3000000000001819</v>
      </c>
      <c r="O164" s="1">
        <f t="shared" si="71"/>
        <v>0</v>
      </c>
      <c r="P164" s="24">
        <f t="shared" si="72"/>
        <v>9.3000000000001819</v>
      </c>
      <c r="Q164" s="13">
        <v>4.53</v>
      </c>
      <c r="R164" s="8">
        <f t="shared" si="73"/>
        <v>2.0529801324503714</v>
      </c>
    </row>
    <row r="165" spans="3:18" x14ac:dyDescent="0.25">
      <c r="C165" s="42"/>
      <c r="D165" s="25"/>
      <c r="I165" s="68"/>
      <c r="J165" s="1">
        <v>1353.66</v>
      </c>
      <c r="K165" s="1"/>
      <c r="L165" s="13">
        <v>1343.51</v>
      </c>
      <c r="M165" s="10"/>
      <c r="N165" s="8">
        <f t="shared" si="70"/>
        <v>10.150000000000091</v>
      </c>
      <c r="O165" s="1">
        <f t="shared" si="71"/>
        <v>0</v>
      </c>
      <c r="P165" s="24">
        <f t="shared" si="72"/>
        <v>10.150000000000091</v>
      </c>
      <c r="Q165" s="10">
        <v>4.53</v>
      </c>
      <c r="R165" s="8">
        <f t="shared" si="73"/>
        <v>2.240618101545274</v>
      </c>
    </row>
    <row r="166" spans="3:18" x14ac:dyDescent="0.25">
      <c r="C166" s="42"/>
      <c r="D166" s="25"/>
      <c r="I166" s="68"/>
      <c r="J166" s="1">
        <v>1040.5999999999999</v>
      </c>
      <c r="K166" s="1">
        <v>121.53</v>
      </c>
      <c r="L166" s="13">
        <v>1032.8</v>
      </c>
      <c r="M166" s="13">
        <v>113.25</v>
      </c>
      <c r="N166" s="8">
        <f t="shared" si="70"/>
        <v>7.7999999999999545</v>
      </c>
      <c r="O166" s="1">
        <f t="shared" si="71"/>
        <v>8.2800000000000011</v>
      </c>
      <c r="P166" s="24">
        <f t="shared" si="72"/>
        <v>16.079999999999956</v>
      </c>
      <c r="Q166" s="10">
        <v>4.5199999999999996</v>
      </c>
      <c r="R166" s="8">
        <f t="shared" si="73"/>
        <v>3.5575221238937957</v>
      </c>
    </row>
    <row r="167" spans="3:18" x14ac:dyDescent="0.25">
      <c r="C167" s="42"/>
      <c r="D167" s="25"/>
      <c r="I167" s="68"/>
      <c r="J167" s="1">
        <v>1754.98</v>
      </c>
      <c r="K167" s="1">
        <v>63.58</v>
      </c>
      <c r="L167" s="13">
        <v>1741.82</v>
      </c>
      <c r="M167" s="13">
        <v>59.25</v>
      </c>
      <c r="N167" s="8">
        <f t="shared" si="70"/>
        <v>13.160000000000082</v>
      </c>
      <c r="O167" s="1">
        <f t="shared" si="71"/>
        <v>4.3299999999999983</v>
      </c>
      <c r="P167" s="24">
        <f t="shared" si="72"/>
        <v>17.49000000000008</v>
      </c>
      <c r="Q167" s="13">
        <v>4.5</v>
      </c>
      <c r="R167" s="8">
        <f t="shared" si="73"/>
        <v>3.8866666666666845</v>
      </c>
    </row>
    <row r="168" spans="3:18" x14ac:dyDescent="0.25">
      <c r="C168" s="42"/>
      <c r="D168" s="25"/>
      <c r="I168" s="68"/>
      <c r="J168" s="1">
        <v>2021.62</v>
      </c>
      <c r="K168" s="1"/>
      <c r="L168" s="8">
        <v>2006.46</v>
      </c>
      <c r="M168" s="8"/>
      <c r="N168" s="8">
        <f t="shared" si="70"/>
        <v>15.159999999999854</v>
      </c>
      <c r="O168" s="1">
        <f t="shared" si="71"/>
        <v>0</v>
      </c>
      <c r="P168" s="24">
        <f t="shared" si="72"/>
        <v>15.159999999999854</v>
      </c>
      <c r="Q168" s="13">
        <v>4.5</v>
      </c>
      <c r="R168" s="8">
        <f t="shared" si="73"/>
        <v>3.3688888888888564</v>
      </c>
    </row>
    <row r="169" spans="3:18" x14ac:dyDescent="0.25">
      <c r="C169" s="42"/>
      <c r="D169" s="25"/>
      <c r="I169" s="68"/>
      <c r="J169" s="1">
        <v>2921.98</v>
      </c>
      <c r="K169" s="1"/>
      <c r="L169" s="8">
        <v>2900.07</v>
      </c>
      <c r="M169" s="8"/>
      <c r="N169" s="8">
        <f t="shared" si="70"/>
        <v>21.909999999999854</v>
      </c>
      <c r="O169" s="1">
        <f t="shared" si="71"/>
        <v>0</v>
      </c>
      <c r="P169" s="24">
        <f t="shared" si="72"/>
        <v>21.909999999999854</v>
      </c>
      <c r="Q169" s="1">
        <v>4.4800000000000004</v>
      </c>
      <c r="R169" s="8">
        <f t="shared" si="73"/>
        <v>4.8906249999999671</v>
      </c>
    </row>
    <row r="170" spans="3:18" x14ac:dyDescent="0.25">
      <c r="C170" s="42"/>
      <c r="D170" s="25"/>
      <c r="I170" s="68"/>
      <c r="J170" s="1">
        <v>1186.6600000000001</v>
      </c>
      <c r="K170" s="1"/>
      <c r="L170" s="8">
        <v>1177.76</v>
      </c>
      <c r="M170" s="8"/>
      <c r="N170" s="8">
        <f t="shared" si="70"/>
        <v>8.9000000000000909</v>
      </c>
      <c r="O170" s="1">
        <f t="shared" si="71"/>
        <v>0</v>
      </c>
      <c r="P170" s="24">
        <f t="shared" si="72"/>
        <v>8.9000000000000909</v>
      </c>
      <c r="Q170" s="1">
        <v>4.4800000000000004</v>
      </c>
      <c r="R170" s="8">
        <f t="shared" si="73"/>
        <v>1.986607142857163</v>
      </c>
    </row>
    <row r="171" spans="3:18" x14ac:dyDescent="0.25">
      <c r="C171" s="42"/>
      <c r="D171" s="25"/>
      <c r="I171" s="68"/>
      <c r="J171" s="1">
        <v>2505.15</v>
      </c>
      <c r="K171" s="1">
        <v>10.48</v>
      </c>
      <c r="L171" s="8">
        <v>2486.36</v>
      </c>
      <c r="M171" s="1">
        <v>9.77</v>
      </c>
      <c r="N171" s="8">
        <f t="shared" si="70"/>
        <v>18.789999999999964</v>
      </c>
      <c r="O171" s="1">
        <f t="shared" si="71"/>
        <v>0.71000000000000085</v>
      </c>
      <c r="P171" s="24">
        <f t="shared" si="72"/>
        <v>19.499999999999964</v>
      </c>
      <c r="Q171" s="1">
        <v>4.4800000000000004</v>
      </c>
      <c r="R171" s="8">
        <f t="shared" si="73"/>
        <v>4.3526785714285632</v>
      </c>
    </row>
    <row r="172" spans="3:18" x14ac:dyDescent="0.25">
      <c r="C172" s="42"/>
      <c r="D172" s="25"/>
      <c r="I172" s="68"/>
      <c r="J172" s="1">
        <v>1460.92</v>
      </c>
      <c r="K172" s="1">
        <v>106.12</v>
      </c>
      <c r="L172" s="8">
        <v>1449.96</v>
      </c>
      <c r="M172" s="8">
        <v>98.89</v>
      </c>
      <c r="N172" s="8">
        <f t="shared" si="70"/>
        <v>10.960000000000036</v>
      </c>
      <c r="O172" s="1">
        <f t="shared" si="71"/>
        <v>7.230000000000004</v>
      </c>
      <c r="P172" s="24">
        <f t="shared" si="72"/>
        <v>18.19000000000004</v>
      </c>
      <c r="Q172" s="1">
        <v>4.4800000000000004</v>
      </c>
      <c r="R172" s="8">
        <f t="shared" si="73"/>
        <v>4.0602678571428656</v>
      </c>
    </row>
    <row r="173" spans="3:18" x14ac:dyDescent="0.25">
      <c r="C173" s="42"/>
      <c r="D173" s="25"/>
      <c r="I173" s="68"/>
      <c r="J173" s="1">
        <v>1608.83</v>
      </c>
      <c r="K173" s="1">
        <v>9.0500000000000007</v>
      </c>
      <c r="L173" s="8">
        <v>1596.76</v>
      </c>
      <c r="M173" s="8">
        <v>8.43</v>
      </c>
      <c r="N173" s="8">
        <f t="shared" si="70"/>
        <v>12.069999999999936</v>
      </c>
      <c r="O173" s="1">
        <f t="shared" si="71"/>
        <v>0.62000000000000099</v>
      </c>
      <c r="P173" s="24">
        <f t="shared" si="72"/>
        <v>12.689999999999937</v>
      </c>
      <c r="Q173" s="1">
        <v>4.45</v>
      </c>
      <c r="R173" s="8">
        <f t="shared" si="73"/>
        <v>2.8516853932584127</v>
      </c>
    </row>
    <row r="174" spans="3:18" x14ac:dyDescent="0.25">
      <c r="C174" s="42"/>
      <c r="D174" s="25"/>
      <c r="I174" s="68"/>
      <c r="J174" s="1">
        <v>1232.96</v>
      </c>
      <c r="K174" s="1"/>
      <c r="L174" s="8">
        <v>1223.71</v>
      </c>
      <c r="M174" s="8"/>
      <c r="N174" s="8">
        <f t="shared" si="70"/>
        <v>9.25</v>
      </c>
      <c r="O174" s="1">
        <f t="shared" si="71"/>
        <v>0</v>
      </c>
      <c r="P174" s="24">
        <f t="shared" si="72"/>
        <v>9.25</v>
      </c>
      <c r="Q174" s="1">
        <v>4.45</v>
      </c>
      <c r="R174" s="8">
        <f t="shared" si="73"/>
        <v>2.0786516853932584</v>
      </c>
    </row>
    <row r="175" spans="3:18" x14ac:dyDescent="0.25">
      <c r="C175" s="42"/>
      <c r="D175" s="25"/>
      <c r="I175" s="68"/>
      <c r="J175" s="1">
        <v>1813.45</v>
      </c>
      <c r="K175" s="1"/>
      <c r="L175" s="8">
        <v>1799.85</v>
      </c>
      <c r="M175" s="8"/>
      <c r="N175" s="8">
        <f t="shared" si="70"/>
        <v>13.600000000000136</v>
      </c>
      <c r="O175" s="1">
        <f t="shared" si="71"/>
        <v>0</v>
      </c>
      <c r="P175" s="24">
        <f t="shared" si="72"/>
        <v>13.600000000000136</v>
      </c>
      <c r="Q175" s="1">
        <v>4.45</v>
      </c>
      <c r="R175" s="8">
        <f t="shared" si="73"/>
        <v>3.0561797752809294</v>
      </c>
    </row>
    <row r="176" spans="3:18" x14ac:dyDescent="0.25">
      <c r="C176" s="42"/>
      <c r="D176" s="25"/>
      <c r="I176" s="68"/>
      <c r="J176" s="1">
        <v>1909.39</v>
      </c>
      <c r="K176" s="1">
        <v>358.8</v>
      </c>
      <c r="L176" s="8">
        <v>1895</v>
      </c>
      <c r="M176" s="8">
        <v>334.36</v>
      </c>
      <c r="N176" s="8">
        <f t="shared" si="70"/>
        <v>14.3900000000001</v>
      </c>
      <c r="O176" s="1">
        <f t="shared" si="71"/>
        <v>24.439999999999998</v>
      </c>
      <c r="P176" s="24">
        <f t="shared" si="72"/>
        <v>38.830000000000098</v>
      </c>
      <c r="Q176" s="1">
        <v>4.41</v>
      </c>
      <c r="R176" s="8">
        <f t="shared" si="73"/>
        <v>8.8049886621315405</v>
      </c>
    </row>
    <row r="177" spans="3:18" x14ac:dyDescent="0.25">
      <c r="C177" s="42"/>
      <c r="D177" s="25"/>
      <c r="I177" s="68"/>
      <c r="J177" s="1">
        <v>1586.489</v>
      </c>
      <c r="K177" s="1"/>
      <c r="L177" s="8">
        <v>1574.59</v>
      </c>
      <c r="M177" s="8"/>
      <c r="N177" s="8">
        <f t="shared" si="70"/>
        <v>11.899000000000115</v>
      </c>
      <c r="O177" s="1">
        <f t="shared" si="71"/>
        <v>0</v>
      </c>
      <c r="P177" s="24">
        <f t="shared" si="72"/>
        <v>11.899000000000115</v>
      </c>
      <c r="Q177" s="8">
        <v>4.4000000000000004</v>
      </c>
      <c r="R177" s="8">
        <f t="shared" si="73"/>
        <v>2.7043181818182078</v>
      </c>
    </row>
    <row r="178" spans="3:18" x14ac:dyDescent="0.25">
      <c r="C178" s="42"/>
      <c r="D178" s="25"/>
      <c r="I178" s="68"/>
      <c r="J178" s="1">
        <v>1531</v>
      </c>
      <c r="K178" s="1">
        <v>74.55</v>
      </c>
      <c r="L178" s="8">
        <v>1519.52</v>
      </c>
      <c r="M178" s="8">
        <v>69.47</v>
      </c>
      <c r="N178" s="8">
        <f t="shared" si="70"/>
        <v>11.480000000000018</v>
      </c>
      <c r="O178" s="1">
        <f t="shared" si="71"/>
        <v>5.0799999999999983</v>
      </c>
      <c r="P178" s="24">
        <f t="shared" si="72"/>
        <v>16.560000000000016</v>
      </c>
      <c r="Q178" s="8">
        <v>4.4000000000000004</v>
      </c>
      <c r="R178" s="8">
        <f t="shared" si="73"/>
        <v>3.7636363636363672</v>
      </c>
    </row>
    <row r="179" spans="3:18" x14ac:dyDescent="0.25">
      <c r="C179" s="42"/>
      <c r="D179" s="25"/>
      <c r="I179" s="68"/>
      <c r="J179" s="1">
        <v>960.47</v>
      </c>
      <c r="K179" s="1"/>
      <c r="L179" s="8">
        <v>953.27</v>
      </c>
      <c r="M179" s="8"/>
      <c r="N179" s="8">
        <f t="shared" si="70"/>
        <v>7.2000000000000455</v>
      </c>
      <c r="O179" s="1">
        <f t="shared" si="71"/>
        <v>0</v>
      </c>
      <c r="P179" s="24">
        <f t="shared" si="72"/>
        <v>7.2000000000000455</v>
      </c>
      <c r="Q179" s="8">
        <v>4.4000000000000004</v>
      </c>
      <c r="R179" s="8">
        <f t="shared" si="73"/>
        <v>1.6363636363636465</v>
      </c>
    </row>
    <row r="180" spans="3:18" x14ac:dyDescent="0.25">
      <c r="C180" s="42"/>
      <c r="D180" s="25"/>
      <c r="I180" s="68"/>
      <c r="J180" s="1">
        <v>1853.84</v>
      </c>
      <c r="K180" s="1"/>
      <c r="L180" s="8">
        <v>1839.94</v>
      </c>
      <c r="M180" s="8"/>
      <c r="N180" s="8">
        <f t="shared" si="70"/>
        <v>13.899999999999864</v>
      </c>
      <c r="O180" s="1">
        <f t="shared" si="71"/>
        <v>0</v>
      </c>
      <c r="P180" s="24">
        <f t="shared" si="72"/>
        <v>13.899999999999864</v>
      </c>
      <c r="Q180" s="8">
        <v>4.4000000000000004</v>
      </c>
      <c r="R180" s="8">
        <f t="shared" si="73"/>
        <v>3.1590909090908776</v>
      </c>
    </row>
    <row r="181" spans="3:18" x14ac:dyDescent="0.25">
      <c r="C181" s="42"/>
      <c r="D181" s="25"/>
      <c r="I181" s="68"/>
      <c r="J181" s="1">
        <v>2147.15</v>
      </c>
      <c r="K181" s="1"/>
      <c r="L181" s="8">
        <v>2131.0500000000002</v>
      </c>
      <c r="M181" s="1"/>
      <c r="N181" s="8">
        <f t="shared" si="70"/>
        <v>16.099999999999909</v>
      </c>
      <c r="O181" s="1">
        <f t="shared" si="71"/>
        <v>0</v>
      </c>
      <c r="P181" s="24">
        <f t="shared" si="72"/>
        <v>16.099999999999909</v>
      </c>
      <c r="Q181" s="8">
        <v>4.4000000000000004</v>
      </c>
      <c r="R181" s="8">
        <f t="shared" si="73"/>
        <v>3.6590909090908883</v>
      </c>
    </row>
    <row r="182" spans="3:18" x14ac:dyDescent="0.25">
      <c r="I182" s="68"/>
      <c r="J182" s="1">
        <v>1389.06</v>
      </c>
      <c r="K182" s="1"/>
      <c r="L182" s="8">
        <v>1378.64</v>
      </c>
      <c r="M182" s="1"/>
      <c r="N182" s="8">
        <f t="shared" si="70"/>
        <v>10.419999999999845</v>
      </c>
      <c r="O182" s="1">
        <f t="shared" si="71"/>
        <v>0</v>
      </c>
      <c r="P182" s="24">
        <f t="shared" si="72"/>
        <v>10.419999999999845</v>
      </c>
      <c r="Q182" s="8">
        <v>4.4000000000000004</v>
      </c>
      <c r="R182" s="8">
        <f t="shared" si="73"/>
        <v>2.3681818181817826</v>
      </c>
    </row>
    <row r="183" spans="3:18" x14ac:dyDescent="0.25">
      <c r="I183" s="68"/>
      <c r="J183" s="1">
        <v>1451.48</v>
      </c>
      <c r="K183" s="1">
        <v>13.58</v>
      </c>
      <c r="L183" s="8">
        <v>1440.59</v>
      </c>
      <c r="M183" s="1">
        <v>12.66</v>
      </c>
      <c r="N183" s="8">
        <f t="shared" si="70"/>
        <v>10.8900000000001</v>
      </c>
      <c r="O183" s="1">
        <f t="shared" si="71"/>
        <v>0.91999999999999993</v>
      </c>
      <c r="P183" s="24">
        <f t="shared" si="72"/>
        <v>11.8100000000001</v>
      </c>
      <c r="Q183" s="8">
        <v>4.4000000000000004</v>
      </c>
      <c r="R183" s="8">
        <f t="shared" si="73"/>
        <v>2.6840909090909317</v>
      </c>
    </row>
    <row r="184" spans="3:18" x14ac:dyDescent="0.25">
      <c r="I184" s="68"/>
      <c r="J184" s="1">
        <v>2101.38</v>
      </c>
      <c r="K184" s="1">
        <v>12.95</v>
      </c>
      <c r="L184" s="1">
        <v>2085.62</v>
      </c>
      <c r="M184" s="8">
        <v>12.07</v>
      </c>
      <c r="N184" s="8">
        <f t="shared" si="70"/>
        <v>15.760000000000218</v>
      </c>
      <c r="O184" s="1">
        <f t="shared" si="71"/>
        <v>0.87999999999999901</v>
      </c>
      <c r="P184" s="24">
        <f t="shared" si="72"/>
        <v>16.640000000000217</v>
      </c>
      <c r="Q184" s="8">
        <v>4.4000000000000004</v>
      </c>
      <c r="R184" s="8">
        <f t="shared" si="73"/>
        <v>3.781818181818231</v>
      </c>
    </row>
    <row r="185" spans="3:18" x14ac:dyDescent="0.25">
      <c r="I185" s="68"/>
      <c r="J185" s="1">
        <v>2124.61</v>
      </c>
      <c r="K185" s="1"/>
      <c r="L185" s="1">
        <v>2108.6799999999998</v>
      </c>
      <c r="M185" s="1"/>
      <c r="N185" s="8">
        <f t="shared" si="70"/>
        <v>15.930000000000291</v>
      </c>
      <c r="O185" s="1">
        <f t="shared" si="71"/>
        <v>0</v>
      </c>
      <c r="P185" s="24">
        <f t="shared" si="72"/>
        <v>15.930000000000291</v>
      </c>
      <c r="Q185" s="8">
        <v>4.4000000000000004</v>
      </c>
      <c r="R185" s="8">
        <f t="shared" si="73"/>
        <v>3.6204545454546113</v>
      </c>
    </row>
    <row r="186" spans="3:18" x14ac:dyDescent="0.25">
      <c r="I186" s="68"/>
      <c r="J186" s="1">
        <v>1749.32</v>
      </c>
      <c r="K186" s="1">
        <v>6.68</v>
      </c>
      <c r="L186" s="8">
        <v>1736.2</v>
      </c>
      <c r="M186" s="1">
        <v>6.23</v>
      </c>
      <c r="N186" s="8">
        <f t="shared" si="70"/>
        <v>13.119999999999891</v>
      </c>
      <c r="O186" s="1">
        <f t="shared" si="71"/>
        <v>0.44999999999999929</v>
      </c>
      <c r="P186" s="24">
        <f t="shared" si="72"/>
        <v>13.56999999999989</v>
      </c>
      <c r="Q186" s="8">
        <v>4.4000000000000004</v>
      </c>
      <c r="R186" s="8">
        <f t="shared" si="73"/>
        <v>3.0840909090908837</v>
      </c>
    </row>
    <row r="187" spans="3:18" x14ac:dyDescent="0.25">
      <c r="I187" s="68"/>
      <c r="J187" s="24"/>
      <c r="K187" s="1"/>
      <c r="L187" s="1"/>
      <c r="M187" s="1"/>
      <c r="N187" s="8"/>
      <c r="R187" s="37">
        <f>SUM(R159:R186)</f>
        <v>89.524789283575643</v>
      </c>
    </row>
    <row r="188" spans="3:18" x14ac:dyDescent="0.25">
      <c r="I188" s="68"/>
      <c r="J188" s="24"/>
      <c r="K188" s="1"/>
      <c r="L188" s="24"/>
      <c r="M188" s="1"/>
      <c r="N188" s="8"/>
    </row>
    <row r="189" spans="3:18" x14ac:dyDescent="0.25">
      <c r="I189" s="68"/>
      <c r="J189" s="24"/>
      <c r="K189" s="1"/>
      <c r="L189" s="24"/>
      <c r="M189" s="1"/>
      <c r="N189" s="8"/>
    </row>
    <row r="190" spans="3:18" x14ac:dyDescent="0.25">
      <c r="I190" s="68"/>
      <c r="J190" s="24"/>
      <c r="K190" s="1"/>
      <c r="L190" s="24"/>
      <c r="M190" s="1"/>
      <c r="N190" s="8"/>
    </row>
    <row r="191" spans="3:18" x14ac:dyDescent="0.25">
      <c r="N191" s="25"/>
    </row>
    <row r="200" spans="1:36" x14ac:dyDescent="0.25">
      <c r="D200" t="s">
        <v>28</v>
      </c>
      <c r="I200" t="s">
        <v>34</v>
      </c>
      <c r="S200" t="s">
        <v>35</v>
      </c>
      <c r="T200" t="s">
        <v>31</v>
      </c>
      <c r="X200" t="s">
        <v>34</v>
      </c>
      <c r="Z200" t="s">
        <v>32</v>
      </c>
      <c r="AC200" t="s">
        <v>37</v>
      </c>
      <c r="AH200" t="s">
        <v>34</v>
      </c>
    </row>
    <row r="202" spans="1:36" ht="30" x14ac:dyDescent="0.25">
      <c r="A202" s="167" t="s">
        <v>0</v>
      </c>
      <c r="B202" s="168" t="s">
        <v>12</v>
      </c>
      <c r="C202" s="168" t="s">
        <v>11</v>
      </c>
      <c r="D202" s="169" t="s">
        <v>13</v>
      </c>
      <c r="E202" s="168" t="s">
        <v>14</v>
      </c>
      <c r="F202" s="170" t="s">
        <v>1</v>
      </c>
      <c r="G202" s="168" t="s">
        <v>2</v>
      </c>
      <c r="H202" s="168" t="s">
        <v>4</v>
      </c>
      <c r="I202" s="167" t="s">
        <v>3</v>
      </c>
      <c r="J202" s="171" t="s">
        <v>67</v>
      </c>
      <c r="K202" s="64"/>
      <c r="L202" s="64"/>
      <c r="M202" s="167" t="s">
        <v>0</v>
      </c>
      <c r="N202" s="168" t="s">
        <v>12</v>
      </c>
      <c r="O202" s="168" t="s">
        <v>11</v>
      </c>
      <c r="P202" s="169" t="s">
        <v>13</v>
      </c>
      <c r="Q202" s="168" t="s">
        <v>14</v>
      </c>
      <c r="R202" s="170" t="s">
        <v>1</v>
      </c>
      <c r="S202" s="171"/>
      <c r="T202" s="168" t="s">
        <v>2</v>
      </c>
      <c r="U202" s="168" t="s">
        <v>4</v>
      </c>
      <c r="V202" s="172" t="s">
        <v>3</v>
      </c>
      <c r="W202" s="171" t="s">
        <v>67</v>
      </c>
      <c r="Z202" s="173" t="s">
        <v>0</v>
      </c>
      <c r="AA202" s="173" t="s">
        <v>23</v>
      </c>
      <c r="AB202" s="173" t="s">
        <v>20</v>
      </c>
      <c r="AC202" s="173" t="s">
        <v>24</v>
      </c>
      <c r="AD202" s="170" t="s">
        <v>25</v>
      </c>
      <c r="AE202" s="167" t="s">
        <v>1</v>
      </c>
      <c r="AF202" s="170"/>
      <c r="AG202" s="167" t="s">
        <v>2</v>
      </c>
      <c r="AH202" s="170" t="s">
        <v>4</v>
      </c>
      <c r="AI202" s="170" t="s">
        <v>3</v>
      </c>
      <c r="AJ202" s="174" t="s">
        <v>67</v>
      </c>
    </row>
    <row r="203" spans="1:36" x14ac:dyDescent="0.25">
      <c r="A203" s="2">
        <v>44682</v>
      </c>
      <c r="B203" s="13">
        <v>2906.78</v>
      </c>
      <c r="C203" s="13">
        <v>15</v>
      </c>
      <c r="D203" s="13">
        <v>2884.98</v>
      </c>
      <c r="E203" s="10">
        <v>13.98</v>
      </c>
      <c r="F203" s="19">
        <f>D203+E203</f>
        <v>2898.96</v>
      </c>
      <c r="G203" s="19">
        <f>D203+E203</f>
        <v>2898.96</v>
      </c>
      <c r="H203" s="13">
        <v>4.5</v>
      </c>
      <c r="I203" s="31">
        <f>G203/H203</f>
        <v>644.21333333333337</v>
      </c>
      <c r="J203" s="24">
        <f>I203*2%</f>
        <v>12.884266666666667</v>
      </c>
      <c r="K203" s="66"/>
      <c r="M203" s="2">
        <v>44682</v>
      </c>
      <c r="N203" s="13">
        <v>1313.84</v>
      </c>
      <c r="O203" s="15"/>
      <c r="P203" s="13">
        <v>1303.99</v>
      </c>
      <c r="Q203" s="10"/>
      <c r="R203" s="19">
        <f>P203+Q203</f>
        <v>1303.99</v>
      </c>
      <c r="S203" s="19"/>
      <c r="T203" s="19">
        <f>P203+Q203</f>
        <v>1303.99</v>
      </c>
      <c r="U203" s="13">
        <v>4.5</v>
      </c>
      <c r="V203" s="74">
        <f>T203/U203</f>
        <v>289.77555555555557</v>
      </c>
      <c r="W203" s="30">
        <f>V203*2%</f>
        <v>5.7955111111111117</v>
      </c>
      <c r="Z203" s="2">
        <v>44682</v>
      </c>
      <c r="AA203" s="8">
        <v>1355.08</v>
      </c>
      <c r="AB203" s="1">
        <v>22.32</v>
      </c>
      <c r="AC203" s="8">
        <v>1344.92</v>
      </c>
      <c r="AD203" s="8">
        <v>20.8</v>
      </c>
      <c r="AE203" s="24">
        <f>AC203+AD203</f>
        <v>1365.72</v>
      </c>
      <c r="AF203" s="24"/>
      <c r="AG203" s="24">
        <f>AE203-AF203</f>
        <v>1365.72</v>
      </c>
      <c r="AH203" s="13">
        <v>4.5</v>
      </c>
      <c r="AI203" s="24">
        <f>AG203/AH203</f>
        <v>303.49333333333334</v>
      </c>
      <c r="AJ203" s="24">
        <f>AI203*2%</f>
        <v>6.069866666666667</v>
      </c>
    </row>
    <row r="204" spans="1:36" x14ac:dyDescent="0.25">
      <c r="A204" s="2">
        <v>44683</v>
      </c>
      <c r="B204" s="13">
        <v>2410.89</v>
      </c>
      <c r="C204" s="13"/>
      <c r="D204" s="13">
        <v>2392.81</v>
      </c>
      <c r="E204" s="13"/>
      <c r="F204" s="19">
        <f t="shared" ref="F204:F232" si="74">D204+E204</f>
        <v>2392.81</v>
      </c>
      <c r="G204" s="19">
        <f>D204+E204</f>
        <v>2392.81</v>
      </c>
      <c r="H204" s="13">
        <v>4.5</v>
      </c>
      <c r="I204" s="31">
        <f t="shared" ref="I204:I233" si="75">G204/H204</f>
        <v>531.73555555555549</v>
      </c>
      <c r="J204" s="24">
        <f t="shared" ref="J204:J233" si="76">I204*2%</f>
        <v>10.634711111111111</v>
      </c>
      <c r="K204" s="66"/>
      <c r="M204" s="2">
        <v>44683</v>
      </c>
      <c r="N204" s="13">
        <v>768.76</v>
      </c>
      <c r="O204" s="13"/>
      <c r="P204" s="13">
        <v>762.99</v>
      </c>
      <c r="Q204" s="13"/>
      <c r="R204" s="19">
        <f t="shared" ref="R204:R232" si="77">P204+Q204</f>
        <v>762.99</v>
      </c>
      <c r="S204" s="19"/>
      <c r="T204" s="19">
        <f t="shared" ref="T204:T232" si="78">P204+Q204</f>
        <v>762.99</v>
      </c>
      <c r="U204" s="13">
        <v>4.5</v>
      </c>
      <c r="V204" s="74">
        <f t="shared" ref="V204:V233" si="79">T204/U204</f>
        <v>169.55333333333334</v>
      </c>
      <c r="W204" s="30">
        <f t="shared" ref="W204:W233" si="80">V204*2%</f>
        <v>3.3910666666666671</v>
      </c>
      <c r="Z204" s="2">
        <v>44683</v>
      </c>
      <c r="AA204" s="8">
        <v>749.89</v>
      </c>
      <c r="AB204" s="1"/>
      <c r="AC204" s="8">
        <v>744.27</v>
      </c>
      <c r="AD204" s="1"/>
      <c r="AE204" s="24">
        <f t="shared" ref="AE204:AE233" si="81">AC204+AD204</f>
        <v>744.27</v>
      </c>
      <c r="AF204" s="24"/>
      <c r="AG204" s="24">
        <f t="shared" ref="AG204:AG233" si="82">AE204-AF204</f>
        <v>744.27</v>
      </c>
      <c r="AH204" s="13">
        <v>4.5</v>
      </c>
      <c r="AI204" s="24">
        <f t="shared" ref="AI204:AI233" si="83">AG204/AH204</f>
        <v>165.39333333333332</v>
      </c>
      <c r="AJ204" s="24">
        <f t="shared" ref="AJ204:AJ233" si="84">AI204*2%</f>
        <v>3.3078666666666665</v>
      </c>
    </row>
    <row r="205" spans="1:36" x14ac:dyDescent="0.25">
      <c r="A205" s="2">
        <v>44684</v>
      </c>
      <c r="B205" s="13">
        <v>826.9</v>
      </c>
      <c r="C205" s="14"/>
      <c r="D205" s="13">
        <v>820.7</v>
      </c>
      <c r="E205" s="10"/>
      <c r="F205" s="19">
        <f t="shared" si="74"/>
        <v>820.7</v>
      </c>
      <c r="G205" s="19">
        <f t="shared" ref="G205:G233" si="85">D205+E205</f>
        <v>820.7</v>
      </c>
      <c r="H205" s="13">
        <v>4.51</v>
      </c>
      <c r="I205" s="31">
        <f t="shared" si="75"/>
        <v>181.97339246119736</v>
      </c>
      <c r="J205" s="24">
        <f t="shared" si="76"/>
        <v>3.6394678492239474</v>
      </c>
      <c r="K205" s="66"/>
      <c r="M205" s="2">
        <v>44684</v>
      </c>
      <c r="N205" s="10">
        <v>818.24</v>
      </c>
      <c r="O205" s="15"/>
      <c r="P205" s="13">
        <v>812.1</v>
      </c>
      <c r="Q205" s="10"/>
      <c r="R205" s="19">
        <f t="shared" si="77"/>
        <v>812.1</v>
      </c>
      <c r="S205" s="19"/>
      <c r="T205" s="19">
        <f t="shared" si="78"/>
        <v>812.1</v>
      </c>
      <c r="U205" s="13">
        <v>4.51</v>
      </c>
      <c r="V205" s="74">
        <f t="shared" si="79"/>
        <v>180.06651884700668</v>
      </c>
      <c r="W205" s="30">
        <f t="shared" si="80"/>
        <v>3.6013303769401337</v>
      </c>
      <c r="Z205" s="2">
        <v>44684</v>
      </c>
      <c r="AA205" s="8">
        <v>2368.04</v>
      </c>
      <c r="AB205" s="1"/>
      <c r="AC205" s="8">
        <v>2350.2800000000002</v>
      </c>
      <c r="AD205" s="8"/>
      <c r="AE205" s="24">
        <f t="shared" si="81"/>
        <v>2350.2800000000002</v>
      </c>
      <c r="AF205" s="24"/>
      <c r="AG205" s="24">
        <f t="shared" si="82"/>
        <v>2350.2800000000002</v>
      </c>
      <c r="AH205" s="13">
        <v>4.51</v>
      </c>
      <c r="AI205" s="24">
        <f t="shared" si="83"/>
        <v>521.12638580931275</v>
      </c>
      <c r="AJ205" s="24">
        <f t="shared" si="84"/>
        <v>10.422527716186256</v>
      </c>
    </row>
    <row r="206" spans="1:36" x14ac:dyDescent="0.25">
      <c r="A206" s="2">
        <v>44685</v>
      </c>
      <c r="B206" s="13">
        <v>1444.09</v>
      </c>
      <c r="C206" s="14"/>
      <c r="D206" s="13">
        <v>1433.26</v>
      </c>
      <c r="E206" s="10"/>
      <c r="F206" s="19">
        <f t="shared" si="74"/>
        <v>1433.26</v>
      </c>
      <c r="G206" s="19">
        <f t="shared" si="85"/>
        <v>1433.26</v>
      </c>
      <c r="H206" s="13">
        <v>4.55</v>
      </c>
      <c r="I206" s="31">
        <f t="shared" si="75"/>
        <v>315.00219780219783</v>
      </c>
      <c r="J206" s="24">
        <f t="shared" si="76"/>
        <v>6.3000439560439565</v>
      </c>
      <c r="K206" s="66"/>
      <c r="M206" s="2">
        <v>44685</v>
      </c>
      <c r="N206" s="13">
        <v>1167</v>
      </c>
      <c r="O206" s="15"/>
      <c r="P206" s="13">
        <v>1158.25</v>
      </c>
      <c r="Q206" s="10"/>
      <c r="R206" s="19">
        <f t="shared" si="77"/>
        <v>1158.25</v>
      </c>
      <c r="S206" s="19"/>
      <c r="T206" s="19">
        <f t="shared" si="78"/>
        <v>1158.25</v>
      </c>
      <c r="U206" s="13">
        <v>4.55</v>
      </c>
      <c r="V206" s="74">
        <f t="shared" si="79"/>
        <v>254.56043956043956</v>
      </c>
      <c r="W206" s="30">
        <f t="shared" si="80"/>
        <v>5.0912087912087918</v>
      </c>
      <c r="Z206" s="2">
        <v>44685</v>
      </c>
      <c r="AA206" s="8">
        <v>1030.95</v>
      </c>
      <c r="AB206" s="1"/>
      <c r="AC206" s="8">
        <v>1023.22</v>
      </c>
      <c r="AD206" s="8"/>
      <c r="AE206" s="24">
        <f t="shared" si="81"/>
        <v>1023.22</v>
      </c>
      <c r="AF206" s="24"/>
      <c r="AG206" s="24">
        <f t="shared" si="82"/>
        <v>1023.22</v>
      </c>
      <c r="AH206" s="13">
        <v>4.55</v>
      </c>
      <c r="AI206" s="24">
        <f t="shared" si="83"/>
        <v>224.8835164835165</v>
      </c>
      <c r="AJ206" s="24">
        <f t="shared" si="84"/>
        <v>4.4976703296703304</v>
      </c>
    </row>
    <row r="207" spans="1:36" x14ac:dyDescent="0.25">
      <c r="A207" s="2">
        <v>44686</v>
      </c>
      <c r="B207" s="13">
        <v>1420.09</v>
      </c>
      <c r="C207" s="15"/>
      <c r="D207" s="13">
        <v>1409.44</v>
      </c>
      <c r="E207" s="13"/>
      <c r="F207" s="19">
        <f t="shared" si="74"/>
        <v>1409.44</v>
      </c>
      <c r="G207" s="19">
        <f t="shared" si="85"/>
        <v>1409.44</v>
      </c>
      <c r="H207" s="13">
        <v>4.55</v>
      </c>
      <c r="I207" s="31">
        <f t="shared" si="75"/>
        <v>309.767032967033</v>
      </c>
      <c r="J207" s="24">
        <f t="shared" si="76"/>
        <v>6.1953406593406601</v>
      </c>
      <c r="K207" s="66"/>
      <c r="M207" s="2">
        <v>44686</v>
      </c>
      <c r="N207" s="13">
        <v>372.3</v>
      </c>
      <c r="O207" s="15"/>
      <c r="P207" s="13">
        <v>369.51</v>
      </c>
      <c r="Q207" s="13"/>
      <c r="R207" s="19">
        <f t="shared" si="77"/>
        <v>369.51</v>
      </c>
      <c r="S207" s="19"/>
      <c r="T207" s="19">
        <f t="shared" si="78"/>
        <v>369.51</v>
      </c>
      <c r="U207" s="13">
        <v>4.55</v>
      </c>
      <c r="V207" s="74">
        <f t="shared" si="79"/>
        <v>81.21098901098901</v>
      </c>
      <c r="W207" s="30">
        <f t="shared" si="80"/>
        <v>1.6242197802197802</v>
      </c>
      <c r="Z207" s="2">
        <v>44686</v>
      </c>
      <c r="AA207" s="8">
        <v>1728.68</v>
      </c>
      <c r="AB207" s="8"/>
      <c r="AC207" s="8">
        <v>1715.71</v>
      </c>
      <c r="AD207" s="8"/>
      <c r="AE207" s="24">
        <f t="shared" si="81"/>
        <v>1715.71</v>
      </c>
      <c r="AF207" s="24"/>
      <c r="AG207" s="24">
        <f t="shared" si="82"/>
        <v>1715.71</v>
      </c>
      <c r="AH207" s="13">
        <v>4.55</v>
      </c>
      <c r="AI207" s="24">
        <f t="shared" si="83"/>
        <v>377.07912087912092</v>
      </c>
      <c r="AJ207" s="24">
        <f t="shared" si="84"/>
        <v>7.5415824175824184</v>
      </c>
    </row>
    <row r="208" spans="1:36" x14ac:dyDescent="0.25">
      <c r="A208" s="2">
        <v>44687</v>
      </c>
      <c r="B208" s="13">
        <v>2244.04</v>
      </c>
      <c r="C208" s="15"/>
      <c r="D208" s="13">
        <v>2227.21</v>
      </c>
      <c r="E208" s="13"/>
      <c r="F208" s="19">
        <f t="shared" si="74"/>
        <v>2227.21</v>
      </c>
      <c r="G208" s="19">
        <f t="shared" si="85"/>
        <v>2227.21</v>
      </c>
      <c r="H208" s="13">
        <v>4.58</v>
      </c>
      <c r="I208" s="31">
        <f t="shared" si="75"/>
        <v>486.29039301310041</v>
      </c>
      <c r="J208" s="24">
        <f t="shared" si="76"/>
        <v>9.7258078602620088</v>
      </c>
      <c r="K208" s="66"/>
      <c r="M208" s="2">
        <v>44687</v>
      </c>
      <c r="N208" s="13">
        <v>1041.25</v>
      </c>
      <c r="O208" s="15"/>
      <c r="P208" s="13">
        <v>1033.44</v>
      </c>
      <c r="Q208" s="13"/>
      <c r="R208" s="19">
        <f t="shared" si="77"/>
        <v>1033.44</v>
      </c>
      <c r="S208" s="19"/>
      <c r="T208" s="19">
        <f t="shared" si="78"/>
        <v>1033.44</v>
      </c>
      <c r="U208" s="13">
        <v>4.58</v>
      </c>
      <c r="V208" s="74">
        <f t="shared" si="79"/>
        <v>225.64192139737992</v>
      </c>
      <c r="W208" s="30">
        <f t="shared" si="80"/>
        <v>4.5128384279475986</v>
      </c>
      <c r="Z208" s="2">
        <v>44687</v>
      </c>
      <c r="AA208" s="8">
        <v>1699.98</v>
      </c>
      <c r="AB208" s="1"/>
      <c r="AC208" s="8">
        <v>1687.23</v>
      </c>
      <c r="AD208" s="8"/>
      <c r="AE208" s="24">
        <f t="shared" si="81"/>
        <v>1687.23</v>
      </c>
      <c r="AF208" s="24"/>
      <c r="AG208" s="24">
        <f t="shared" si="82"/>
        <v>1687.23</v>
      </c>
      <c r="AH208" s="13">
        <v>4.58</v>
      </c>
      <c r="AI208" s="24">
        <f t="shared" si="83"/>
        <v>368.39082969432314</v>
      </c>
      <c r="AJ208" s="24">
        <f t="shared" si="84"/>
        <v>7.367816593886463</v>
      </c>
    </row>
    <row r="209" spans="1:36" x14ac:dyDescent="0.25">
      <c r="A209" s="2">
        <v>44688</v>
      </c>
      <c r="B209" s="13">
        <v>2216.8000000000002</v>
      </c>
      <c r="C209" s="15"/>
      <c r="D209" s="13">
        <v>2200.17</v>
      </c>
      <c r="E209" s="10"/>
      <c r="F209" s="19">
        <f t="shared" si="74"/>
        <v>2200.17</v>
      </c>
      <c r="G209" s="19">
        <f t="shared" si="85"/>
        <v>2200.17</v>
      </c>
      <c r="H209" s="10">
        <v>4.58</v>
      </c>
      <c r="I209" s="31">
        <f t="shared" si="75"/>
        <v>480.38646288209605</v>
      </c>
      <c r="J209" s="24">
        <f t="shared" si="76"/>
        <v>9.6077292576419211</v>
      </c>
      <c r="K209" s="66"/>
      <c r="M209" s="2">
        <v>44688</v>
      </c>
      <c r="N209" s="13">
        <v>2352.37</v>
      </c>
      <c r="O209" s="15">
        <v>36.32</v>
      </c>
      <c r="P209" s="13">
        <v>2334.73</v>
      </c>
      <c r="Q209" s="10">
        <v>33.85</v>
      </c>
      <c r="R209" s="19">
        <f t="shared" si="77"/>
        <v>2368.58</v>
      </c>
      <c r="S209" s="19"/>
      <c r="T209" s="19">
        <f t="shared" si="78"/>
        <v>2368.58</v>
      </c>
      <c r="U209" s="10">
        <v>4.58</v>
      </c>
      <c r="V209" s="74">
        <f t="shared" si="79"/>
        <v>517.15720524017468</v>
      </c>
      <c r="W209" s="30">
        <f t="shared" si="80"/>
        <v>10.343144104803494</v>
      </c>
      <c r="Z209" s="2">
        <v>44688</v>
      </c>
      <c r="AA209" s="8">
        <v>1126.97</v>
      </c>
      <c r="AB209" s="1">
        <v>112.54</v>
      </c>
      <c r="AC209" s="8">
        <v>1118.52</v>
      </c>
      <c r="AD209" s="8">
        <v>104.88</v>
      </c>
      <c r="AE209" s="24">
        <f t="shared" si="81"/>
        <v>1223.4000000000001</v>
      </c>
      <c r="AF209" s="24"/>
      <c r="AG209" s="24">
        <f t="shared" si="82"/>
        <v>1223.4000000000001</v>
      </c>
      <c r="AH209" s="10">
        <v>4.58</v>
      </c>
      <c r="AI209" s="24">
        <f t="shared" si="83"/>
        <v>267.11790393013104</v>
      </c>
      <c r="AJ209" s="24">
        <f t="shared" si="84"/>
        <v>5.3423580786026212</v>
      </c>
    </row>
    <row r="210" spans="1:36" x14ac:dyDescent="0.25">
      <c r="A210" s="2">
        <v>44689</v>
      </c>
      <c r="B210" s="13">
        <v>1309.18</v>
      </c>
      <c r="C210" s="15">
        <v>10</v>
      </c>
      <c r="D210" s="10">
        <v>1299.3599999999999</v>
      </c>
      <c r="E210" s="13">
        <v>9.32</v>
      </c>
      <c r="F210" s="19">
        <f t="shared" si="74"/>
        <v>1308.6799999999998</v>
      </c>
      <c r="G210" s="19">
        <f t="shared" si="85"/>
        <v>1308.6799999999998</v>
      </c>
      <c r="H210" s="10">
        <v>4.58</v>
      </c>
      <c r="I210" s="31">
        <f t="shared" si="75"/>
        <v>285.7379912663755</v>
      </c>
      <c r="J210" s="24">
        <f t="shared" si="76"/>
        <v>5.7147598253275103</v>
      </c>
      <c r="K210" s="66"/>
      <c r="M210" s="2">
        <v>44689</v>
      </c>
      <c r="N210" s="13">
        <v>1152.28</v>
      </c>
      <c r="O210" s="15"/>
      <c r="P210" s="13">
        <v>1143.6400000000001</v>
      </c>
      <c r="Q210" s="13"/>
      <c r="R210" s="19">
        <f t="shared" si="77"/>
        <v>1143.6400000000001</v>
      </c>
      <c r="S210" s="19"/>
      <c r="T210" s="19">
        <f t="shared" si="78"/>
        <v>1143.6400000000001</v>
      </c>
      <c r="U210" s="10">
        <v>4.58</v>
      </c>
      <c r="V210" s="74">
        <f t="shared" si="79"/>
        <v>249.70305676855898</v>
      </c>
      <c r="W210" s="30">
        <f t="shared" si="80"/>
        <v>4.9940611353711795</v>
      </c>
      <c r="Z210" s="2">
        <v>44689</v>
      </c>
      <c r="AA210" s="8">
        <v>1994.93</v>
      </c>
      <c r="AB210" s="1"/>
      <c r="AC210" s="8">
        <v>1979.97</v>
      </c>
      <c r="AD210" s="8"/>
      <c r="AE210" s="24">
        <f t="shared" si="81"/>
        <v>1979.97</v>
      </c>
      <c r="AF210" s="24"/>
      <c r="AG210" s="24">
        <f t="shared" si="82"/>
        <v>1979.97</v>
      </c>
      <c r="AH210" s="10">
        <v>4.58</v>
      </c>
      <c r="AI210" s="24">
        <f t="shared" si="83"/>
        <v>432.30786026200872</v>
      </c>
      <c r="AJ210" s="24">
        <f t="shared" si="84"/>
        <v>8.6461572052401738</v>
      </c>
    </row>
    <row r="211" spans="1:36" x14ac:dyDescent="0.25">
      <c r="A211" s="2">
        <v>44690</v>
      </c>
      <c r="B211" s="13">
        <v>1125.3399999999999</v>
      </c>
      <c r="C211" s="15"/>
      <c r="D211" s="13">
        <v>1116.9000000000001</v>
      </c>
      <c r="E211" s="13"/>
      <c r="F211" s="19">
        <f t="shared" si="74"/>
        <v>1116.9000000000001</v>
      </c>
      <c r="G211" s="19">
        <f t="shared" si="85"/>
        <v>1116.9000000000001</v>
      </c>
      <c r="H211" s="10">
        <v>4.58</v>
      </c>
      <c r="I211" s="31">
        <f t="shared" si="75"/>
        <v>243.86462882096072</v>
      </c>
      <c r="J211" s="24">
        <f t="shared" si="76"/>
        <v>4.8772925764192143</v>
      </c>
      <c r="K211" s="66"/>
      <c r="M211" s="2">
        <v>44690</v>
      </c>
      <c r="N211" s="13">
        <v>1603.06</v>
      </c>
      <c r="O211" s="15"/>
      <c r="P211" s="13">
        <v>1591.04</v>
      </c>
      <c r="Q211" s="13"/>
      <c r="R211" s="19">
        <f t="shared" si="77"/>
        <v>1591.04</v>
      </c>
      <c r="S211" s="19"/>
      <c r="T211" s="19">
        <f t="shared" si="78"/>
        <v>1591.04</v>
      </c>
      <c r="U211" s="10">
        <v>4.58</v>
      </c>
      <c r="V211" s="74">
        <f t="shared" si="79"/>
        <v>347.3886462882096</v>
      </c>
      <c r="W211" s="30">
        <f t="shared" si="80"/>
        <v>6.947772925764192</v>
      </c>
      <c r="Z211" s="2">
        <v>44690</v>
      </c>
      <c r="AA211" s="8">
        <v>1112.72</v>
      </c>
      <c r="AB211" s="1">
        <v>77.959999999999994</v>
      </c>
      <c r="AC211" s="8">
        <v>1104.3699999999999</v>
      </c>
      <c r="AD211" s="8">
        <v>72.650000000000006</v>
      </c>
      <c r="AE211" s="24">
        <f t="shared" si="81"/>
        <v>1177.02</v>
      </c>
      <c r="AF211" s="24"/>
      <c r="AG211" s="24">
        <f t="shared" si="82"/>
        <v>1177.02</v>
      </c>
      <c r="AH211" s="13">
        <v>4.58</v>
      </c>
      <c r="AI211" s="24">
        <f t="shared" si="83"/>
        <v>256.99126637554582</v>
      </c>
      <c r="AJ211" s="24">
        <f t="shared" si="84"/>
        <v>5.1398253275109163</v>
      </c>
    </row>
    <row r="212" spans="1:36" x14ac:dyDescent="0.25">
      <c r="A212" s="2">
        <v>44691</v>
      </c>
      <c r="B212" s="8">
        <v>1716.18</v>
      </c>
      <c r="C212" s="16">
        <v>73.989999999999995</v>
      </c>
      <c r="D212" s="8">
        <v>1703.31</v>
      </c>
      <c r="E212" s="8">
        <v>68.95</v>
      </c>
      <c r="F212" s="19">
        <f t="shared" si="74"/>
        <v>1772.26</v>
      </c>
      <c r="G212" s="19">
        <f t="shared" si="85"/>
        <v>1772.26</v>
      </c>
      <c r="H212" s="10">
        <v>4.6100000000000003</v>
      </c>
      <c r="I212" s="31">
        <f t="shared" si="75"/>
        <v>384.43817787418652</v>
      </c>
      <c r="J212" s="24">
        <f t="shared" si="76"/>
        <v>7.688763557483731</v>
      </c>
      <c r="K212" s="66"/>
      <c r="M212" s="2">
        <v>44691</v>
      </c>
      <c r="N212" s="8">
        <v>902.46</v>
      </c>
      <c r="O212" s="16">
        <v>134.82</v>
      </c>
      <c r="P212" s="8">
        <v>895.69</v>
      </c>
      <c r="Q212" s="8">
        <v>125.64</v>
      </c>
      <c r="R212" s="19">
        <f t="shared" si="77"/>
        <v>1021.33</v>
      </c>
      <c r="S212" s="19"/>
      <c r="T212" s="19">
        <f t="shared" si="78"/>
        <v>1021.33</v>
      </c>
      <c r="U212" s="10">
        <v>4.6100000000000003</v>
      </c>
      <c r="V212" s="74">
        <f t="shared" si="79"/>
        <v>221.54663774403471</v>
      </c>
      <c r="W212" s="30">
        <f t="shared" si="80"/>
        <v>4.4309327548806943</v>
      </c>
      <c r="Z212" s="2">
        <v>44691</v>
      </c>
      <c r="AA212" s="1">
        <v>1290.26</v>
      </c>
      <c r="AB212" s="1"/>
      <c r="AC212" s="8">
        <v>1280.58</v>
      </c>
      <c r="AD212" s="1"/>
      <c r="AE212" s="24">
        <f t="shared" si="81"/>
        <v>1280.58</v>
      </c>
      <c r="AF212" s="24"/>
      <c r="AG212" s="24">
        <f t="shared" si="82"/>
        <v>1280.58</v>
      </c>
      <c r="AH212" s="13">
        <v>4.6100000000000003</v>
      </c>
      <c r="AI212" s="24">
        <f t="shared" si="83"/>
        <v>277.78308026030368</v>
      </c>
      <c r="AJ212" s="24">
        <f t="shared" si="84"/>
        <v>5.5556616052060734</v>
      </c>
    </row>
    <row r="213" spans="1:36" x14ac:dyDescent="0.25">
      <c r="A213" s="2">
        <v>44692</v>
      </c>
      <c r="B213" s="8">
        <v>2063.5500000000002</v>
      </c>
      <c r="C213" s="8">
        <v>35.61</v>
      </c>
      <c r="D213" s="8">
        <v>2048.0700000000002</v>
      </c>
      <c r="E213" s="8">
        <v>34.119999999999997</v>
      </c>
      <c r="F213" s="19">
        <f t="shared" si="74"/>
        <v>2082.19</v>
      </c>
      <c r="G213" s="19">
        <f t="shared" si="85"/>
        <v>2082.19</v>
      </c>
      <c r="H213" s="1">
        <v>4.6399999999999997</v>
      </c>
      <c r="I213" s="31">
        <f t="shared" si="75"/>
        <v>448.74784482758628</v>
      </c>
      <c r="J213" s="24">
        <f t="shared" si="76"/>
        <v>8.9749568965517259</v>
      </c>
      <c r="K213" s="66"/>
      <c r="M213" s="2">
        <v>44692</v>
      </c>
      <c r="N213" s="8">
        <v>69.83</v>
      </c>
      <c r="O213" s="8"/>
      <c r="P213" s="8">
        <v>69.31</v>
      </c>
      <c r="Q213" s="8"/>
      <c r="R213" s="19">
        <f t="shared" si="77"/>
        <v>69.31</v>
      </c>
      <c r="S213" s="19"/>
      <c r="T213" s="19">
        <f t="shared" si="78"/>
        <v>69.31</v>
      </c>
      <c r="U213" s="1">
        <v>4.6399999999999997</v>
      </c>
      <c r="V213" s="74">
        <f t="shared" si="79"/>
        <v>14.937500000000002</v>
      </c>
      <c r="W213" s="30">
        <f t="shared" si="80"/>
        <v>0.29875000000000002</v>
      </c>
      <c r="Z213" s="2">
        <v>44692</v>
      </c>
      <c r="AA213" s="8">
        <v>2017.87</v>
      </c>
      <c r="AB213" s="1">
        <v>180.85</v>
      </c>
      <c r="AC213" s="8">
        <v>2002.74</v>
      </c>
      <c r="AD213" s="8">
        <v>168.53</v>
      </c>
      <c r="AE213" s="24">
        <f t="shared" si="81"/>
        <v>2171.27</v>
      </c>
      <c r="AF213" s="24"/>
      <c r="AG213" s="24">
        <f t="shared" si="82"/>
        <v>2171.27</v>
      </c>
      <c r="AH213" s="1">
        <v>4.6399999999999997</v>
      </c>
      <c r="AI213" s="24">
        <f t="shared" si="83"/>
        <v>467.94612068965517</v>
      </c>
      <c r="AJ213" s="24">
        <f t="shared" si="84"/>
        <v>9.3589224137931044</v>
      </c>
    </row>
    <row r="214" spans="1:36" x14ac:dyDescent="0.25">
      <c r="A214" s="2">
        <v>44693</v>
      </c>
      <c r="B214" s="8">
        <v>2212.4299999999998</v>
      </c>
      <c r="C214" s="8"/>
      <c r="D214" s="8">
        <v>2195.84</v>
      </c>
      <c r="E214" s="8"/>
      <c r="F214" s="19">
        <f t="shared" si="74"/>
        <v>2195.84</v>
      </c>
      <c r="G214" s="19">
        <f t="shared" si="85"/>
        <v>2195.84</v>
      </c>
      <c r="H214" s="1">
        <v>4.72</v>
      </c>
      <c r="I214" s="31">
        <f t="shared" si="75"/>
        <v>465.22033898305091</v>
      </c>
      <c r="J214" s="24">
        <f t="shared" si="76"/>
        <v>9.3044067796610186</v>
      </c>
      <c r="K214" s="66"/>
      <c r="M214" s="2">
        <v>44693</v>
      </c>
      <c r="N214" s="8">
        <v>680.59</v>
      </c>
      <c r="O214" s="8"/>
      <c r="P214" s="8">
        <v>675.49</v>
      </c>
      <c r="Q214" s="8"/>
      <c r="R214" s="19">
        <f t="shared" si="77"/>
        <v>675.49</v>
      </c>
      <c r="S214" s="19"/>
      <c r="T214" s="19">
        <f t="shared" si="78"/>
        <v>675.49</v>
      </c>
      <c r="U214" s="1">
        <v>4.72</v>
      </c>
      <c r="V214" s="74">
        <f t="shared" si="79"/>
        <v>143.11228813559322</v>
      </c>
      <c r="W214" s="30">
        <f t="shared" si="80"/>
        <v>2.8622457627118645</v>
      </c>
      <c r="Z214" s="2">
        <v>44693</v>
      </c>
      <c r="AA214" s="8">
        <v>1550.94</v>
      </c>
      <c r="AB214" s="1">
        <v>46.43</v>
      </c>
      <c r="AC214" s="8">
        <v>1539.31</v>
      </c>
      <c r="AD214" s="1">
        <v>43.27</v>
      </c>
      <c r="AE214" s="24">
        <f t="shared" si="81"/>
        <v>1582.58</v>
      </c>
      <c r="AF214" s="24"/>
      <c r="AG214" s="24">
        <f t="shared" si="82"/>
        <v>1582.58</v>
      </c>
      <c r="AH214" s="1">
        <v>4.72</v>
      </c>
      <c r="AI214" s="24">
        <f t="shared" si="83"/>
        <v>335.29237288135596</v>
      </c>
      <c r="AJ214" s="24">
        <f t="shared" si="84"/>
        <v>6.7058474576271196</v>
      </c>
    </row>
    <row r="215" spans="1:36" x14ac:dyDescent="0.25">
      <c r="A215" s="2">
        <v>44694</v>
      </c>
      <c r="B215" s="8">
        <v>1708.5</v>
      </c>
      <c r="C215" s="16">
        <v>44.48</v>
      </c>
      <c r="D215" s="8">
        <v>1695.69</v>
      </c>
      <c r="E215" s="1">
        <v>41.45</v>
      </c>
      <c r="F215" s="19">
        <f t="shared" si="74"/>
        <v>1737.14</v>
      </c>
      <c r="G215" s="19">
        <f t="shared" si="85"/>
        <v>1737.14</v>
      </c>
      <c r="H215" s="1">
        <v>4.72</v>
      </c>
      <c r="I215" s="31">
        <f t="shared" si="75"/>
        <v>368.03813559322037</v>
      </c>
      <c r="J215" s="24">
        <f t="shared" si="76"/>
        <v>7.3607627118644077</v>
      </c>
      <c r="K215" s="66"/>
      <c r="M215" s="2">
        <v>44694</v>
      </c>
      <c r="N215" s="8">
        <v>2044.23</v>
      </c>
      <c r="O215" s="16">
        <v>44.7</v>
      </c>
      <c r="P215" s="8">
        <v>2028.9</v>
      </c>
      <c r="Q215" s="1">
        <v>41.66</v>
      </c>
      <c r="R215" s="19">
        <f t="shared" si="77"/>
        <v>2070.56</v>
      </c>
      <c r="S215" s="19"/>
      <c r="T215" s="19">
        <f t="shared" si="78"/>
        <v>2070.56</v>
      </c>
      <c r="U215" s="1">
        <v>4.72</v>
      </c>
      <c r="V215" s="74">
        <f t="shared" si="79"/>
        <v>438.67796610169495</v>
      </c>
      <c r="W215" s="30">
        <f t="shared" si="80"/>
        <v>8.7735593220338988</v>
      </c>
      <c r="Z215" s="2">
        <v>44694</v>
      </c>
      <c r="AA215" s="8">
        <v>1502.88</v>
      </c>
      <c r="AB215" s="1">
        <v>15.47</v>
      </c>
      <c r="AC215" s="8">
        <v>1491.61</v>
      </c>
      <c r="AD215" s="8">
        <v>14.42</v>
      </c>
      <c r="AE215" s="24">
        <f t="shared" si="81"/>
        <v>1506.03</v>
      </c>
      <c r="AF215" s="24"/>
      <c r="AG215" s="24">
        <f t="shared" si="82"/>
        <v>1506.03</v>
      </c>
      <c r="AH215" s="1">
        <v>4.72</v>
      </c>
      <c r="AI215" s="24">
        <f t="shared" si="83"/>
        <v>319.07415254237287</v>
      </c>
      <c r="AJ215" s="24">
        <f t="shared" si="84"/>
        <v>6.3814830508474572</v>
      </c>
    </row>
    <row r="216" spans="1:36" x14ac:dyDescent="0.25">
      <c r="A216" s="2">
        <v>44695</v>
      </c>
      <c r="B216" s="8">
        <v>3095.49</v>
      </c>
      <c r="C216" s="16"/>
      <c r="D216" s="8">
        <v>3072.27</v>
      </c>
      <c r="E216" s="8"/>
      <c r="F216" s="19">
        <f t="shared" si="74"/>
        <v>3072.27</v>
      </c>
      <c r="G216" s="19">
        <f t="shared" si="85"/>
        <v>3072.27</v>
      </c>
      <c r="H216" s="1">
        <v>4.7699999999999996</v>
      </c>
      <c r="I216" s="31">
        <f t="shared" si="75"/>
        <v>644.08176100628941</v>
      </c>
      <c r="J216" s="24">
        <f t="shared" si="76"/>
        <v>12.881635220125789</v>
      </c>
      <c r="K216" s="66"/>
      <c r="M216" s="2">
        <v>44695</v>
      </c>
      <c r="N216" s="8">
        <v>3040.17</v>
      </c>
      <c r="O216" s="16"/>
      <c r="P216" s="8">
        <v>3017.37</v>
      </c>
      <c r="Q216" s="8"/>
      <c r="R216" s="19">
        <f t="shared" si="77"/>
        <v>3017.37</v>
      </c>
      <c r="S216" s="19"/>
      <c r="T216" s="19">
        <f t="shared" si="78"/>
        <v>3017.37</v>
      </c>
      <c r="U216" s="1">
        <v>4.7699999999999996</v>
      </c>
      <c r="V216" s="74">
        <f t="shared" si="79"/>
        <v>632.5723270440252</v>
      </c>
      <c r="W216" s="30">
        <f t="shared" si="80"/>
        <v>12.651446540880505</v>
      </c>
      <c r="Z216" s="2">
        <v>44695</v>
      </c>
      <c r="AA216" s="8">
        <v>3263.42</v>
      </c>
      <c r="AB216" s="8">
        <v>70.12</v>
      </c>
      <c r="AC216" s="8">
        <v>3238.94</v>
      </c>
      <c r="AD216" s="8">
        <v>65.34</v>
      </c>
      <c r="AE216" s="24">
        <f t="shared" si="81"/>
        <v>3304.28</v>
      </c>
      <c r="AF216" s="24"/>
      <c r="AG216" s="24">
        <f t="shared" si="82"/>
        <v>3304.28</v>
      </c>
      <c r="AH216" s="1">
        <v>4.7699999999999996</v>
      </c>
      <c r="AI216" s="24">
        <f t="shared" si="83"/>
        <v>692.72117400419302</v>
      </c>
      <c r="AJ216" s="24">
        <f t="shared" si="84"/>
        <v>13.854423480083861</v>
      </c>
    </row>
    <row r="217" spans="1:36" x14ac:dyDescent="0.25">
      <c r="A217" s="2">
        <v>44696</v>
      </c>
      <c r="B217" s="8">
        <v>2033.72</v>
      </c>
      <c r="C217" s="8">
        <v>86.61</v>
      </c>
      <c r="D217" s="8">
        <v>2018.47</v>
      </c>
      <c r="E217" s="8">
        <v>80.709999999999994</v>
      </c>
      <c r="F217" s="19">
        <f t="shared" si="74"/>
        <v>2099.1799999999998</v>
      </c>
      <c r="G217" s="19">
        <f t="shared" si="85"/>
        <v>2099.1799999999998</v>
      </c>
      <c r="H217" s="1">
        <v>4.7699999999999996</v>
      </c>
      <c r="I217" s="31">
        <f t="shared" si="75"/>
        <v>440.07966457023059</v>
      </c>
      <c r="J217" s="24">
        <f t="shared" si="76"/>
        <v>8.8015932914046129</v>
      </c>
      <c r="K217" s="66"/>
      <c r="M217" s="2">
        <v>44696</v>
      </c>
      <c r="N217" s="8">
        <v>2018.03</v>
      </c>
      <c r="O217" s="8"/>
      <c r="P217" s="8">
        <v>2002.89</v>
      </c>
      <c r="Q217" s="8"/>
      <c r="R217" s="19">
        <f t="shared" si="77"/>
        <v>2002.89</v>
      </c>
      <c r="S217" s="19"/>
      <c r="T217" s="19">
        <f t="shared" si="78"/>
        <v>2002.89</v>
      </c>
      <c r="U217" s="1">
        <v>4.7699999999999996</v>
      </c>
      <c r="V217" s="74">
        <f t="shared" si="79"/>
        <v>419.89308176100633</v>
      </c>
      <c r="W217" s="30">
        <f t="shared" si="80"/>
        <v>8.3978616352201261</v>
      </c>
      <c r="Z217" s="2">
        <v>44696</v>
      </c>
      <c r="AA217" s="8">
        <v>2002.87</v>
      </c>
      <c r="AB217" s="1"/>
      <c r="AC217" s="8">
        <v>1987.85</v>
      </c>
      <c r="AD217" s="1"/>
      <c r="AE217" s="24">
        <f t="shared" si="81"/>
        <v>1987.85</v>
      </c>
      <c r="AF217" s="24"/>
      <c r="AG217" s="24">
        <f t="shared" si="82"/>
        <v>1987.85</v>
      </c>
      <c r="AH217" s="1">
        <v>4.7699999999999996</v>
      </c>
      <c r="AI217" s="24">
        <f t="shared" si="83"/>
        <v>416.74004192872121</v>
      </c>
      <c r="AJ217" s="24">
        <f t="shared" si="84"/>
        <v>8.3348008385744237</v>
      </c>
    </row>
    <row r="218" spans="1:36" x14ac:dyDescent="0.25">
      <c r="A218" s="2">
        <v>44697</v>
      </c>
      <c r="B218" s="8">
        <v>1887.61</v>
      </c>
      <c r="C218" s="18"/>
      <c r="D218" s="8">
        <v>1873.45</v>
      </c>
      <c r="E218" s="8"/>
      <c r="F218" s="19">
        <f t="shared" si="74"/>
        <v>1873.45</v>
      </c>
      <c r="G218" s="19">
        <f t="shared" si="85"/>
        <v>1873.45</v>
      </c>
      <c r="H218" s="1">
        <v>4.78</v>
      </c>
      <c r="I218" s="31">
        <f t="shared" si="75"/>
        <v>391.93514644351461</v>
      </c>
      <c r="J218" s="24">
        <f t="shared" si="76"/>
        <v>7.8387029288702923</v>
      </c>
      <c r="K218" s="66"/>
      <c r="M218" s="2">
        <v>44697</v>
      </c>
      <c r="N218" s="8">
        <v>598.67999999999995</v>
      </c>
      <c r="O218" s="18"/>
      <c r="P218" s="8">
        <v>594.19000000000005</v>
      </c>
      <c r="Q218" s="8"/>
      <c r="R218" s="19">
        <f t="shared" si="77"/>
        <v>594.19000000000005</v>
      </c>
      <c r="S218" s="19"/>
      <c r="T218" s="19">
        <f t="shared" si="78"/>
        <v>594.19000000000005</v>
      </c>
      <c r="U218" s="1">
        <v>4.78</v>
      </c>
      <c r="V218" s="74">
        <f t="shared" si="79"/>
        <v>124.30753138075315</v>
      </c>
      <c r="W218" s="30">
        <f t="shared" si="80"/>
        <v>2.4861506276150629</v>
      </c>
      <c r="Z218" s="2">
        <v>44697</v>
      </c>
      <c r="AA218" s="8">
        <v>1782.14</v>
      </c>
      <c r="AB218" s="8">
        <v>35.409999999999997</v>
      </c>
      <c r="AC218" s="8">
        <v>1768.77</v>
      </c>
      <c r="AD218" s="8">
        <v>33</v>
      </c>
      <c r="AE218" s="24">
        <f t="shared" si="81"/>
        <v>1801.77</v>
      </c>
      <c r="AF218" s="24"/>
      <c r="AG218" s="24">
        <f t="shared" si="82"/>
        <v>1801.77</v>
      </c>
      <c r="AH218" s="1">
        <v>4.78</v>
      </c>
      <c r="AI218" s="24">
        <f t="shared" si="83"/>
        <v>376.93933054393301</v>
      </c>
      <c r="AJ218" s="24">
        <f t="shared" si="84"/>
        <v>7.5387866108786605</v>
      </c>
    </row>
    <row r="219" spans="1:36" x14ac:dyDescent="0.25">
      <c r="A219" s="2">
        <v>44698</v>
      </c>
      <c r="B219" s="8">
        <v>1592.95</v>
      </c>
      <c r="C219" s="8"/>
      <c r="D219" s="8">
        <v>1581</v>
      </c>
      <c r="E219" s="8"/>
      <c r="F219" s="19">
        <f t="shared" si="74"/>
        <v>1581</v>
      </c>
      <c r="G219" s="19">
        <f t="shared" si="85"/>
        <v>1581</v>
      </c>
      <c r="H219" s="1">
        <v>4.8</v>
      </c>
      <c r="I219" s="31">
        <f t="shared" si="75"/>
        <v>329.375</v>
      </c>
      <c r="J219" s="24">
        <f t="shared" si="76"/>
        <v>6.5875000000000004</v>
      </c>
      <c r="K219" s="66"/>
      <c r="M219" s="2">
        <v>44698</v>
      </c>
      <c r="N219" s="8">
        <v>1073.79</v>
      </c>
      <c r="O219" s="8"/>
      <c r="P219" s="8">
        <v>1065.74</v>
      </c>
      <c r="Q219" s="8"/>
      <c r="R219" s="19">
        <f t="shared" si="77"/>
        <v>1065.74</v>
      </c>
      <c r="S219" s="19"/>
      <c r="T219" s="19">
        <f t="shared" si="78"/>
        <v>1065.74</v>
      </c>
      <c r="U219" s="8">
        <v>4.8</v>
      </c>
      <c r="V219" s="74">
        <f t="shared" si="79"/>
        <v>222.02916666666667</v>
      </c>
      <c r="W219" s="30">
        <f t="shared" si="80"/>
        <v>4.4405833333333335</v>
      </c>
      <c r="Z219" s="2">
        <v>44698</v>
      </c>
      <c r="AA219" s="1">
        <v>2076.2600000000002</v>
      </c>
      <c r="AB219" s="1">
        <v>24.4</v>
      </c>
      <c r="AC219" s="1">
        <v>2060.69</v>
      </c>
      <c r="AD219" s="1">
        <v>22.74</v>
      </c>
      <c r="AE219" s="24">
        <f t="shared" si="81"/>
        <v>2083.4299999999998</v>
      </c>
      <c r="AF219" s="24"/>
      <c r="AG219" s="24">
        <f t="shared" si="82"/>
        <v>2083.4299999999998</v>
      </c>
      <c r="AH219" s="1">
        <v>4.8</v>
      </c>
      <c r="AI219" s="24">
        <f t="shared" si="83"/>
        <v>434.04791666666665</v>
      </c>
      <c r="AJ219" s="24">
        <f t="shared" si="84"/>
        <v>8.6809583333333329</v>
      </c>
    </row>
    <row r="220" spans="1:36" x14ac:dyDescent="0.25">
      <c r="A220" s="2">
        <v>44699</v>
      </c>
      <c r="B220" s="8">
        <v>1681.15</v>
      </c>
      <c r="C220" s="8">
        <v>36.35</v>
      </c>
      <c r="D220" s="8">
        <v>1668.54</v>
      </c>
      <c r="E220" s="8">
        <v>33.869999999999997</v>
      </c>
      <c r="F220" s="19">
        <f t="shared" si="74"/>
        <v>1702.4099999999999</v>
      </c>
      <c r="G220" s="19">
        <f t="shared" si="85"/>
        <v>1702.4099999999999</v>
      </c>
      <c r="H220" s="1">
        <v>4.83</v>
      </c>
      <c r="I220" s="31">
        <f t="shared" si="75"/>
        <v>352.46583850931671</v>
      </c>
      <c r="J220" s="24">
        <f t="shared" si="76"/>
        <v>7.0493167701863344</v>
      </c>
      <c r="K220" s="66"/>
      <c r="M220" s="2">
        <v>44699</v>
      </c>
      <c r="N220" s="8">
        <v>1199.54</v>
      </c>
      <c r="O220" s="8">
        <v>39.15</v>
      </c>
      <c r="P220" s="8">
        <v>1190.54</v>
      </c>
      <c r="Q220" s="8">
        <v>36.479999999999997</v>
      </c>
      <c r="R220" s="19">
        <f t="shared" si="77"/>
        <v>1227.02</v>
      </c>
      <c r="S220" s="19"/>
      <c r="T220" s="19">
        <f t="shared" si="78"/>
        <v>1227.02</v>
      </c>
      <c r="U220" s="1">
        <v>4.83</v>
      </c>
      <c r="V220" s="74">
        <f t="shared" si="79"/>
        <v>254.04140786749483</v>
      </c>
      <c r="W220" s="30">
        <f t="shared" si="80"/>
        <v>5.080828157349897</v>
      </c>
      <c r="Z220" s="2">
        <v>44699</v>
      </c>
      <c r="AA220" s="1">
        <v>1554.5</v>
      </c>
      <c r="AB220" s="1"/>
      <c r="AC220" s="1">
        <v>1542.84</v>
      </c>
      <c r="AD220" s="1"/>
      <c r="AE220" s="24">
        <f t="shared" si="81"/>
        <v>1542.84</v>
      </c>
      <c r="AF220" s="24"/>
      <c r="AG220" s="24">
        <f t="shared" si="82"/>
        <v>1542.84</v>
      </c>
      <c r="AH220" s="1">
        <v>4.83</v>
      </c>
      <c r="AI220" s="24">
        <f t="shared" si="83"/>
        <v>319.42857142857139</v>
      </c>
      <c r="AJ220" s="24">
        <f t="shared" si="84"/>
        <v>6.3885714285714279</v>
      </c>
    </row>
    <row r="221" spans="1:36" x14ac:dyDescent="0.25">
      <c r="A221" s="2">
        <v>44700</v>
      </c>
      <c r="B221" s="8">
        <v>1353.1</v>
      </c>
      <c r="C221" s="8"/>
      <c r="D221" s="8">
        <v>1342.95</v>
      </c>
      <c r="E221" s="8"/>
      <c r="F221" s="19">
        <f t="shared" si="74"/>
        <v>1342.95</v>
      </c>
      <c r="G221" s="19">
        <f t="shared" si="85"/>
        <v>1342.95</v>
      </c>
      <c r="H221" s="1">
        <v>4.9000000000000004</v>
      </c>
      <c r="I221" s="31">
        <f t="shared" si="75"/>
        <v>274.07142857142856</v>
      </c>
      <c r="J221" s="24">
        <f t="shared" si="76"/>
        <v>5.4814285714285713</v>
      </c>
      <c r="K221" s="66"/>
      <c r="M221" s="2">
        <v>44700</v>
      </c>
      <c r="N221" s="8">
        <v>782.19</v>
      </c>
      <c r="O221" s="8"/>
      <c r="P221" s="8">
        <v>776.32</v>
      </c>
      <c r="Q221" s="8"/>
      <c r="R221" s="19">
        <f t="shared" si="77"/>
        <v>776.32</v>
      </c>
      <c r="S221" s="19"/>
      <c r="T221" s="19">
        <f t="shared" si="78"/>
        <v>776.32</v>
      </c>
      <c r="U221" s="8">
        <v>4.9000000000000004</v>
      </c>
      <c r="V221" s="74">
        <f t="shared" si="79"/>
        <v>158.4326530612245</v>
      </c>
      <c r="W221" s="30">
        <f t="shared" si="80"/>
        <v>3.1686530612244899</v>
      </c>
      <c r="Z221" s="2">
        <v>44700</v>
      </c>
      <c r="AA221" s="1">
        <v>2092.31</v>
      </c>
      <c r="AB221" s="1">
        <v>185.13</v>
      </c>
      <c r="AC221" s="8">
        <v>2076.62</v>
      </c>
      <c r="AD221" s="1">
        <v>172.52</v>
      </c>
      <c r="AE221" s="24">
        <f t="shared" si="81"/>
        <v>2249.14</v>
      </c>
      <c r="AF221" s="24"/>
      <c r="AG221" s="24">
        <f t="shared" si="82"/>
        <v>2249.14</v>
      </c>
      <c r="AH221" s="1">
        <v>4.9000000000000004</v>
      </c>
      <c r="AI221" s="24">
        <f t="shared" si="83"/>
        <v>459.00816326530605</v>
      </c>
      <c r="AJ221" s="24">
        <f t="shared" si="84"/>
        <v>9.1801632653061205</v>
      </c>
    </row>
    <row r="222" spans="1:36" x14ac:dyDescent="0.25">
      <c r="A222" s="2">
        <v>44701</v>
      </c>
      <c r="B222" s="8">
        <v>2044.67</v>
      </c>
      <c r="C222" s="8"/>
      <c r="D222" s="8">
        <v>2029.33</v>
      </c>
      <c r="E222" s="8"/>
      <c r="F222" s="19">
        <f t="shared" si="74"/>
        <v>2029.33</v>
      </c>
      <c r="G222" s="19">
        <f t="shared" si="85"/>
        <v>2029.33</v>
      </c>
      <c r="H222" s="1">
        <v>4.95</v>
      </c>
      <c r="I222" s="31">
        <f t="shared" si="75"/>
        <v>409.96565656565656</v>
      </c>
      <c r="J222" s="24">
        <f t="shared" si="76"/>
        <v>8.1993131313131311</v>
      </c>
      <c r="K222" s="66"/>
      <c r="M222" s="2">
        <v>44701</v>
      </c>
      <c r="N222" s="8">
        <v>2128.3000000000002</v>
      </c>
      <c r="O222" s="8">
        <v>46.21</v>
      </c>
      <c r="P222" s="8">
        <v>2112.34</v>
      </c>
      <c r="Q222" s="8">
        <v>43.06</v>
      </c>
      <c r="R222" s="19">
        <f t="shared" si="77"/>
        <v>2155.4</v>
      </c>
      <c r="S222" s="19"/>
      <c r="T222" s="19">
        <f t="shared" si="78"/>
        <v>2155.4</v>
      </c>
      <c r="U222" s="1">
        <v>4.95</v>
      </c>
      <c r="V222" s="74">
        <f t="shared" si="79"/>
        <v>435.43434343434342</v>
      </c>
      <c r="W222" s="30">
        <f t="shared" si="80"/>
        <v>8.7086868686868684</v>
      </c>
      <c r="Z222" s="2">
        <v>44701</v>
      </c>
      <c r="AA222" s="8">
        <v>2041.81</v>
      </c>
      <c r="AB222" s="8">
        <v>7.19</v>
      </c>
      <c r="AC222" s="8">
        <v>2026.5</v>
      </c>
      <c r="AD222" s="8">
        <v>6.7</v>
      </c>
      <c r="AE222" s="24">
        <f t="shared" si="81"/>
        <v>2033.2</v>
      </c>
      <c r="AF222" s="24"/>
      <c r="AG222" s="24">
        <f t="shared" si="82"/>
        <v>2033.2</v>
      </c>
      <c r="AH222" s="1">
        <v>4.95</v>
      </c>
      <c r="AI222" s="24">
        <f t="shared" si="83"/>
        <v>410.74747474747477</v>
      </c>
      <c r="AJ222" s="24">
        <f t="shared" si="84"/>
        <v>8.2149494949494954</v>
      </c>
    </row>
    <row r="223" spans="1:36" x14ac:dyDescent="0.25">
      <c r="A223" s="2">
        <v>44702</v>
      </c>
      <c r="B223" s="8">
        <v>1433.75</v>
      </c>
      <c r="C223" s="8">
        <v>22.16</v>
      </c>
      <c r="D223" s="8">
        <v>1423</v>
      </c>
      <c r="E223" s="8">
        <v>20.65</v>
      </c>
      <c r="F223" s="19">
        <f t="shared" si="74"/>
        <v>1443.65</v>
      </c>
      <c r="G223" s="19">
        <f t="shared" si="85"/>
        <v>1443.65</v>
      </c>
      <c r="H223" s="1">
        <v>4.95</v>
      </c>
      <c r="I223" s="31">
        <f t="shared" si="75"/>
        <v>291.64646464646466</v>
      </c>
      <c r="J223" s="24">
        <f t="shared" si="76"/>
        <v>5.8329292929292933</v>
      </c>
      <c r="K223" s="66"/>
      <c r="M223" s="2">
        <v>44702</v>
      </c>
      <c r="N223" s="8">
        <v>1831.57</v>
      </c>
      <c r="O223" s="8">
        <v>5.36</v>
      </c>
      <c r="P223" s="8">
        <v>1817.83</v>
      </c>
      <c r="Q223" s="8">
        <v>4.99</v>
      </c>
      <c r="R223" s="19">
        <f t="shared" si="77"/>
        <v>1822.82</v>
      </c>
      <c r="S223" s="19"/>
      <c r="T223" s="19">
        <f t="shared" si="78"/>
        <v>1822.82</v>
      </c>
      <c r="U223" s="1">
        <v>4.95</v>
      </c>
      <c r="V223" s="74">
        <f t="shared" si="79"/>
        <v>368.24646464646463</v>
      </c>
      <c r="W223" s="30">
        <f t="shared" si="80"/>
        <v>7.3649292929292924</v>
      </c>
      <c r="Z223" s="2">
        <v>44702</v>
      </c>
      <c r="AA223" s="8">
        <v>3473.47</v>
      </c>
      <c r="AB223" s="1">
        <v>97.88</v>
      </c>
      <c r="AC223" s="1">
        <v>3447.42</v>
      </c>
      <c r="AD223" s="1">
        <v>91.21</v>
      </c>
      <c r="AE223" s="24">
        <f t="shared" si="81"/>
        <v>3538.63</v>
      </c>
      <c r="AF223" s="24"/>
      <c r="AG223" s="24">
        <f t="shared" si="82"/>
        <v>3538.63</v>
      </c>
      <c r="AH223" s="1">
        <v>4.95</v>
      </c>
      <c r="AI223" s="24">
        <f t="shared" si="83"/>
        <v>714.87474747474744</v>
      </c>
      <c r="AJ223" s="24">
        <f t="shared" si="84"/>
        <v>14.297494949494949</v>
      </c>
    </row>
    <row r="224" spans="1:36" x14ac:dyDescent="0.25">
      <c r="A224" s="2">
        <v>44703</v>
      </c>
      <c r="B224" s="8">
        <v>2327.1</v>
      </c>
      <c r="C224" s="16">
        <v>20.67</v>
      </c>
      <c r="D224" s="8">
        <v>2309.65</v>
      </c>
      <c r="E224" s="8">
        <v>19.260000000000002</v>
      </c>
      <c r="F224" s="19">
        <f t="shared" si="74"/>
        <v>2328.9100000000003</v>
      </c>
      <c r="G224" s="19">
        <f t="shared" si="85"/>
        <v>2328.9100000000003</v>
      </c>
      <c r="H224" s="1">
        <v>4.95</v>
      </c>
      <c r="I224" s="31">
        <f t="shared" si="75"/>
        <v>470.48686868686872</v>
      </c>
      <c r="J224" s="24">
        <f t="shared" si="76"/>
        <v>9.4097373737373751</v>
      </c>
      <c r="K224" s="66"/>
      <c r="M224" s="2">
        <v>44703</v>
      </c>
      <c r="N224" s="8">
        <v>2572.13</v>
      </c>
      <c r="O224" s="16">
        <v>25.89</v>
      </c>
      <c r="P224" s="8">
        <v>2552.84</v>
      </c>
      <c r="Q224" s="8">
        <v>24.13</v>
      </c>
      <c r="R224" s="19">
        <f t="shared" si="77"/>
        <v>2576.9700000000003</v>
      </c>
      <c r="S224" s="19"/>
      <c r="T224" s="19">
        <f t="shared" si="78"/>
        <v>2576.9700000000003</v>
      </c>
      <c r="U224" s="1">
        <v>4.95</v>
      </c>
      <c r="V224" s="74">
        <f t="shared" si="79"/>
        <v>520.6</v>
      </c>
      <c r="W224" s="30">
        <f t="shared" si="80"/>
        <v>10.412000000000001</v>
      </c>
      <c r="Z224" s="2">
        <v>44703</v>
      </c>
      <c r="AA224" s="1">
        <v>1883.94</v>
      </c>
      <c r="AB224" s="1"/>
      <c r="AC224" s="8">
        <v>1869.81</v>
      </c>
      <c r="AD224" s="8"/>
      <c r="AE224" s="24">
        <f t="shared" si="81"/>
        <v>1869.81</v>
      </c>
      <c r="AF224" s="24"/>
      <c r="AG224" s="24">
        <f t="shared" si="82"/>
        <v>1869.81</v>
      </c>
      <c r="AH224" s="1">
        <v>4.95</v>
      </c>
      <c r="AI224" s="24">
        <f t="shared" si="83"/>
        <v>377.73939393939389</v>
      </c>
      <c r="AJ224" s="24">
        <f t="shared" si="84"/>
        <v>7.5547878787878782</v>
      </c>
    </row>
    <row r="225" spans="1:36" x14ac:dyDescent="0.25">
      <c r="A225" s="2">
        <v>44704</v>
      </c>
      <c r="B225" s="8">
        <v>2257.4</v>
      </c>
      <c r="C225" s="30"/>
      <c r="D225" s="8">
        <v>2240.4699999999998</v>
      </c>
      <c r="E225" s="1"/>
      <c r="F225" s="19">
        <f t="shared" si="74"/>
        <v>2240.4699999999998</v>
      </c>
      <c r="G225" s="19">
        <f t="shared" si="85"/>
        <v>2240.4699999999998</v>
      </c>
      <c r="H225" s="1">
        <v>4.95</v>
      </c>
      <c r="I225" s="31">
        <f t="shared" si="75"/>
        <v>452.62020202020199</v>
      </c>
      <c r="J225" s="24">
        <f t="shared" si="76"/>
        <v>9.0524040404040402</v>
      </c>
      <c r="K225" s="66"/>
      <c r="M225" s="2">
        <v>44704</v>
      </c>
      <c r="N225" s="8">
        <v>698.76</v>
      </c>
      <c r="O225" s="2"/>
      <c r="P225" s="8">
        <v>693.52</v>
      </c>
      <c r="Q225" s="1"/>
      <c r="R225" s="19">
        <f t="shared" si="77"/>
        <v>693.52</v>
      </c>
      <c r="S225" s="19"/>
      <c r="T225" s="19">
        <f t="shared" si="78"/>
        <v>693.52</v>
      </c>
      <c r="U225" s="1">
        <v>4.95</v>
      </c>
      <c r="V225" s="74">
        <f t="shared" si="79"/>
        <v>140.10505050505049</v>
      </c>
      <c r="W225" s="30">
        <f t="shared" si="80"/>
        <v>2.8021010101010098</v>
      </c>
      <c r="Z225" s="2">
        <v>44704</v>
      </c>
      <c r="AA225" s="8">
        <v>2715.91</v>
      </c>
      <c r="AB225" s="8"/>
      <c r="AC225" s="8">
        <v>2695.54</v>
      </c>
      <c r="AD225" s="8"/>
      <c r="AE225" s="24">
        <f t="shared" si="81"/>
        <v>2695.54</v>
      </c>
      <c r="AF225" s="24"/>
      <c r="AG225" s="24">
        <f t="shared" si="82"/>
        <v>2695.54</v>
      </c>
      <c r="AH225" s="1">
        <v>4.95</v>
      </c>
      <c r="AI225" s="24">
        <f t="shared" si="83"/>
        <v>544.55353535353538</v>
      </c>
      <c r="AJ225" s="24">
        <f t="shared" si="84"/>
        <v>10.891070707070709</v>
      </c>
    </row>
    <row r="226" spans="1:36" x14ac:dyDescent="0.25">
      <c r="A226" s="2">
        <v>44705</v>
      </c>
      <c r="B226" s="8">
        <v>764.13</v>
      </c>
      <c r="C226" s="8"/>
      <c r="D226" s="8">
        <v>758.4</v>
      </c>
      <c r="E226" s="1"/>
      <c r="F226" s="19">
        <f t="shared" si="74"/>
        <v>758.4</v>
      </c>
      <c r="G226" s="19">
        <f t="shared" si="85"/>
        <v>758.4</v>
      </c>
      <c r="H226" s="1">
        <v>4.9400000000000004</v>
      </c>
      <c r="I226" s="31">
        <f t="shared" si="75"/>
        <v>153.52226720647772</v>
      </c>
      <c r="J226" s="24">
        <f t="shared" si="76"/>
        <v>3.0704453441295545</v>
      </c>
      <c r="K226" s="66"/>
      <c r="M226" s="2">
        <v>44705</v>
      </c>
      <c r="N226" s="8">
        <v>1726.32</v>
      </c>
      <c r="O226" s="2"/>
      <c r="P226" s="8">
        <v>1713.37</v>
      </c>
      <c r="Q226" s="1"/>
      <c r="R226" s="19">
        <f t="shared" si="77"/>
        <v>1713.37</v>
      </c>
      <c r="S226" s="19"/>
      <c r="T226" s="19">
        <f t="shared" si="78"/>
        <v>1713.37</v>
      </c>
      <c r="U226" s="1">
        <v>4.9400000000000004</v>
      </c>
      <c r="V226" s="74">
        <f t="shared" si="79"/>
        <v>346.83603238866391</v>
      </c>
      <c r="W226" s="30">
        <f t="shared" si="80"/>
        <v>6.9367206477732779</v>
      </c>
      <c r="Z226" s="2">
        <v>44705</v>
      </c>
      <c r="AA226" s="8">
        <v>2238.73</v>
      </c>
      <c r="AB226" s="1">
        <v>90.68</v>
      </c>
      <c r="AC226" s="8">
        <v>2221.94</v>
      </c>
      <c r="AD226" s="8">
        <v>84.5</v>
      </c>
      <c r="AE226" s="24">
        <f t="shared" si="81"/>
        <v>2306.44</v>
      </c>
      <c r="AF226" s="24"/>
      <c r="AG226" s="24">
        <f t="shared" si="82"/>
        <v>2306.44</v>
      </c>
      <c r="AH226" s="1">
        <v>4.9400000000000004</v>
      </c>
      <c r="AI226" s="24">
        <f t="shared" si="83"/>
        <v>466.89068825910931</v>
      </c>
      <c r="AJ226" s="24">
        <f t="shared" si="84"/>
        <v>9.3378137651821866</v>
      </c>
    </row>
    <row r="227" spans="1:36" x14ac:dyDescent="0.25">
      <c r="A227" s="2">
        <v>44706</v>
      </c>
      <c r="B227" s="8">
        <v>2229.23</v>
      </c>
      <c r="C227" s="8"/>
      <c r="D227" s="1">
        <v>2212.5100000000002</v>
      </c>
      <c r="E227" s="1"/>
      <c r="F227" s="19">
        <f t="shared" si="74"/>
        <v>2212.5100000000002</v>
      </c>
      <c r="G227" s="19">
        <f t="shared" si="85"/>
        <v>2212.5100000000002</v>
      </c>
      <c r="H227" s="1">
        <v>5.01</v>
      </c>
      <c r="I227" s="31">
        <f t="shared" si="75"/>
        <v>441.61876247504995</v>
      </c>
      <c r="J227" s="24">
        <f t="shared" si="76"/>
        <v>8.8323752495009984</v>
      </c>
      <c r="K227" s="66"/>
      <c r="M227" s="2">
        <v>44706</v>
      </c>
      <c r="N227" s="8">
        <v>1493.86</v>
      </c>
      <c r="O227" s="8"/>
      <c r="P227" s="8">
        <v>1482.66</v>
      </c>
      <c r="Q227" s="1"/>
      <c r="R227" s="19">
        <f t="shared" si="77"/>
        <v>1482.66</v>
      </c>
      <c r="S227" s="19"/>
      <c r="T227" s="19">
        <f t="shared" si="78"/>
        <v>1482.66</v>
      </c>
      <c r="U227" s="1">
        <v>5.01</v>
      </c>
      <c r="V227" s="74">
        <f t="shared" si="79"/>
        <v>295.94011976047909</v>
      </c>
      <c r="W227" s="30">
        <f t="shared" si="80"/>
        <v>5.9188023952095818</v>
      </c>
      <c r="Z227" s="2">
        <v>44706</v>
      </c>
      <c r="AA227" s="1">
        <v>2513.4899999999998</v>
      </c>
      <c r="AB227" s="1"/>
      <c r="AC227" s="8">
        <v>2494.64</v>
      </c>
      <c r="AD227" s="1"/>
      <c r="AE227" s="24">
        <f t="shared" si="81"/>
        <v>2494.64</v>
      </c>
      <c r="AF227" s="24"/>
      <c r="AG227" s="24">
        <f t="shared" si="82"/>
        <v>2494.64</v>
      </c>
      <c r="AH227" s="1">
        <v>5.01</v>
      </c>
      <c r="AI227" s="24">
        <f t="shared" si="83"/>
        <v>497.9321357285429</v>
      </c>
      <c r="AJ227" s="24">
        <f t="shared" si="84"/>
        <v>9.9586427145708587</v>
      </c>
    </row>
    <row r="228" spans="1:36" x14ac:dyDescent="0.25">
      <c r="A228" s="2">
        <v>44707</v>
      </c>
      <c r="B228" s="8">
        <v>1602.53</v>
      </c>
      <c r="C228" s="8"/>
      <c r="D228" s="1">
        <v>1590.51</v>
      </c>
      <c r="E228" s="8"/>
      <c r="F228" s="19">
        <f t="shared" si="74"/>
        <v>1590.51</v>
      </c>
      <c r="G228" s="19">
        <f t="shared" si="85"/>
        <v>1590.51</v>
      </c>
      <c r="H228" s="1">
        <v>5.01</v>
      </c>
      <c r="I228" s="31">
        <f t="shared" si="75"/>
        <v>317.46706586826349</v>
      </c>
      <c r="J228" s="24">
        <f t="shared" si="76"/>
        <v>6.34934131736527</v>
      </c>
      <c r="K228" s="66"/>
      <c r="M228" s="2">
        <v>44707</v>
      </c>
      <c r="N228" s="8">
        <v>1528.22</v>
      </c>
      <c r="O228" s="8">
        <v>9.02</v>
      </c>
      <c r="P228" s="1">
        <v>1516.76</v>
      </c>
      <c r="Q228" s="8">
        <v>8.41</v>
      </c>
      <c r="R228" s="19">
        <f t="shared" si="77"/>
        <v>1525.17</v>
      </c>
      <c r="S228" s="19"/>
      <c r="T228" s="19">
        <f t="shared" si="78"/>
        <v>1525.17</v>
      </c>
      <c r="U228" s="1">
        <v>5.01</v>
      </c>
      <c r="V228" s="74">
        <f t="shared" si="79"/>
        <v>304.42514970059881</v>
      </c>
      <c r="W228" s="30">
        <f t="shared" si="80"/>
        <v>6.0885029940119759</v>
      </c>
      <c r="Z228" s="2">
        <v>44707</v>
      </c>
      <c r="AA228" s="8">
        <v>3063.98</v>
      </c>
      <c r="AB228" s="1"/>
      <c r="AC228" s="8">
        <v>3041</v>
      </c>
      <c r="AD228" s="8"/>
      <c r="AE228" s="24">
        <f t="shared" si="81"/>
        <v>3041</v>
      </c>
      <c r="AF228" s="24"/>
      <c r="AG228" s="24">
        <f t="shared" si="82"/>
        <v>3041</v>
      </c>
      <c r="AH228" s="1">
        <v>5.01</v>
      </c>
      <c r="AI228" s="24">
        <f t="shared" si="83"/>
        <v>606.98602794411181</v>
      </c>
      <c r="AJ228" s="24">
        <f t="shared" si="84"/>
        <v>12.139720558882237</v>
      </c>
    </row>
    <row r="229" spans="1:36" x14ac:dyDescent="0.25">
      <c r="A229" s="2">
        <v>44708</v>
      </c>
      <c r="B229" s="8">
        <v>2530.2600000000002</v>
      </c>
      <c r="C229" s="30"/>
      <c r="D229" s="1">
        <v>2511.2800000000002</v>
      </c>
      <c r="E229" s="1"/>
      <c r="F229" s="19">
        <f t="shared" si="74"/>
        <v>2511.2800000000002</v>
      </c>
      <c r="G229" s="19">
        <f t="shared" si="85"/>
        <v>2511.2800000000002</v>
      </c>
      <c r="H229" s="1">
        <v>5.07</v>
      </c>
      <c r="I229" s="31">
        <f t="shared" si="75"/>
        <v>495.32149901380672</v>
      </c>
      <c r="J229" s="24">
        <f t="shared" si="76"/>
        <v>9.9064299802761351</v>
      </c>
      <c r="K229" s="66"/>
      <c r="M229" s="2">
        <v>44708</v>
      </c>
      <c r="N229" s="8">
        <v>1522.75</v>
      </c>
      <c r="O229" s="30"/>
      <c r="P229" s="8">
        <v>1511.33</v>
      </c>
      <c r="Q229" s="1"/>
      <c r="R229" s="19">
        <f t="shared" si="77"/>
        <v>1511.33</v>
      </c>
      <c r="S229" s="19"/>
      <c r="T229" s="19">
        <f t="shared" si="78"/>
        <v>1511.33</v>
      </c>
      <c r="U229" s="1">
        <v>5.07</v>
      </c>
      <c r="V229" s="74">
        <f t="shared" si="79"/>
        <v>298.09270216962523</v>
      </c>
      <c r="W229" s="30">
        <f t="shared" si="80"/>
        <v>5.9618540433925045</v>
      </c>
      <c r="Z229" s="2">
        <v>44708</v>
      </c>
      <c r="AA229" s="8">
        <v>1862.7</v>
      </c>
      <c r="AB229" s="1">
        <v>4.5199999999999996</v>
      </c>
      <c r="AC229" s="8">
        <v>1848.73</v>
      </c>
      <c r="AD229" s="1">
        <v>4.21</v>
      </c>
      <c r="AE229" s="24">
        <f t="shared" si="81"/>
        <v>1852.94</v>
      </c>
      <c r="AF229" s="24"/>
      <c r="AG229" s="24">
        <f t="shared" si="82"/>
        <v>1852.94</v>
      </c>
      <c r="AH229" s="1">
        <v>5.07</v>
      </c>
      <c r="AI229" s="24">
        <f t="shared" si="83"/>
        <v>365.47140039447731</v>
      </c>
      <c r="AJ229" s="24">
        <f t="shared" si="84"/>
        <v>7.3094280078895464</v>
      </c>
    </row>
    <row r="230" spans="1:36" x14ac:dyDescent="0.25">
      <c r="A230" s="2">
        <v>44709</v>
      </c>
      <c r="B230" s="1">
        <v>3989.81</v>
      </c>
      <c r="C230" s="8"/>
      <c r="D230" s="8">
        <v>3959.89</v>
      </c>
      <c r="E230" s="1"/>
      <c r="F230" s="19">
        <f t="shared" si="74"/>
        <v>3959.89</v>
      </c>
      <c r="G230" s="19">
        <f t="shared" si="85"/>
        <v>3959.89</v>
      </c>
      <c r="H230" s="1">
        <v>5.07</v>
      </c>
      <c r="I230" s="31">
        <f t="shared" si="75"/>
        <v>781.04339250493092</v>
      </c>
      <c r="J230" s="24">
        <f t="shared" si="76"/>
        <v>15.62086785009862</v>
      </c>
      <c r="K230" s="66"/>
      <c r="M230" s="2">
        <v>44709</v>
      </c>
      <c r="N230" s="8">
        <v>2713.05</v>
      </c>
      <c r="O230" s="8"/>
      <c r="P230" s="8">
        <v>2692.7</v>
      </c>
      <c r="Q230" s="1"/>
      <c r="R230" s="19">
        <f t="shared" si="77"/>
        <v>2692.7</v>
      </c>
      <c r="S230" s="19"/>
      <c r="T230" s="19">
        <f t="shared" si="78"/>
        <v>2692.7</v>
      </c>
      <c r="U230" s="1">
        <v>5.07</v>
      </c>
      <c r="V230" s="74">
        <f t="shared" si="79"/>
        <v>531.10453648915177</v>
      </c>
      <c r="W230" s="30">
        <f t="shared" si="80"/>
        <v>10.622090729783036</v>
      </c>
      <c r="Z230" s="2">
        <v>44709</v>
      </c>
      <c r="AA230" s="8">
        <v>2921.39</v>
      </c>
      <c r="AB230" s="1"/>
      <c r="AC230" s="8">
        <v>2899.48</v>
      </c>
      <c r="AD230" s="1"/>
      <c r="AE230" s="24">
        <f t="shared" si="81"/>
        <v>2899.48</v>
      </c>
      <c r="AF230" s="24"/>
      <c r="AG230" s="24">
        <f t="shared" si="82"/>
        <v>2899.48</v>
      </c>
      <c r="AH230" s="1">
        <v>5.07</v>
      </c>
      <c r="AI230" s="24">
        <f t="shared" si="83"/>
        <v>571.88954635108473</v>
      </c>
      <c r="AJ230" s="24">
        <f t="shared" si="84"/>
        <v>11.437790927021695</v>
      </c>
    </row>
    <row r="231" spans="1:36" x14ac:dyDescent="0.25">
      <c r="A231" s="2">
        <v>44710</v>
      </c>
      <c r="B231" s="1">
        <v>1998.07</v>
      </c>
      <c r="C231" s="30"/>
      <c r="D231" s="8">
        <v>1983.08</v>
      </c>
      <c r="E231" s="1"/>
      <c r="F231" s="19">
        <f t="shared" si="74"/>
        <v>1983.08</v>
      </c>
      <c r="G231" s="19">
        <f t="shared" si="85"/>
        <v>1983.08</v>
      </c>
      <c r="H231" s="1">
        <v>5.07</v>
      </c>
      <c r="I231" s="31">
        <f t="shared" si="75"/>
        <v>391.14003944773174</v>
      </c>
      <c r="J231" s="24">
        <f t="shared" si="76"/>
        <v>7.8228007889546349</v>
      </c>
      <c r="K231" s="66"/>
      <c r="M231" s="2">
        <v>44710</v>
      </c>
      <c r="N231" s="8">
        <v>2026.92</v>
      </c>
      <c r="O231" s="30"/>
      <c r="P231" s="8">
        <v>2011.72</v>
      </c>
      <c r="Q231" s="1"/>
      <c r="R231" s="19">
        <f t="shared" si="77"/>
        <v>2011.72</v>
      </c>
      <c r="S231" s="19"/>
      <c r="T231" s="19">
        <f t="shared" si="78"/>
        <v>2011.72</v>
      </c>
      <c r="U231" s="1">
        <v>5.07</v>
      </c>
      <c r="V231" s="74">
        <f t="shared" si="79"/>
        <v>396.78895463510844</v>
      </c>
      <c r="W231" s="30">
        <f t="shared" si="80"/>
        <v>7.9357790927021687</v>
      </c>
      <c r="Z231" s="2">
        <v>44710</v>
      </c>
      <c r="AA231" s="8">
        <v>3838.22</v>
      </c>
      <c r="AB231" s="1">
        <v>265.2</v>
      </c>
      <c r="AC231" s="8">
        <v>3809.43</v>
      </c>
      <c r="AD231" s="8">
        <v>247.14</v>
      </c>
      <c r="AE231" s="24">
        <f t="shared" si="81"/>
        <v>4056.5699999999997</v>
      </c>
      <c r="AF231" s="24"/>
      <c r="AG231" s="24">
        <f t="shared" si="82"/>
        <v>4056.5699999999997</v>
      </c>
      <c r="AH231" s="1">
        <v>5.07</v>
      </c>
      <c r="AI231" s="24">
        <f t="shared" si="83"/>
        <v>800.11242603550284</v>
      </c>
      <c r="AJ231" s="24">
        <f t="shared" si="84"/>
        <v>16.002248520710058</v>
      </c>
    </row>
    <row r="232" spans="1:36" x14ac:dyDescent="0.25">
      <c r="A232" s="2">
        <v>44711</v>
      </c>
      <c r="B232" s="1">
        <v>875.36</v>
      </c>
      <c r="C232" s="16">
        <v>59.92</v>
      </c>
      <c r="D232" s="1">
        <v>868.79</v>
      </c>
      <c r="E232" s="1">
        <v>55.84</v>
      </c>
      <c r="F232" s="19">
        <f t="shared" si="74"/>
        <v>924.63</v>
      </c>
      <c r="G232" s="19">
        <f t="shared" si="85"/>
        <v>924.63</v>
      </c>
      <c r="H232" s="1">
        <v>5.07</v>
      </c>
      <c r="I232" s="31">
        <f t="shared" si="75"/>
        <v>182.37278106508876</v>
      </c>
      <c r="J232" s="24">
        <f t="shared" si="76"/>
        <v>3.6474556213017753</v>
      </c>
      <c r="K232" s="66"/>
      <c r="M232" s="2">
        <v>44711</v>
      </c>
      <c r="N232" s="1">
        <v>1445.17</v>
      </c>
      <c r="O232" s="30">
        <v>122.44</v>
      </c>
      <c r="P232" s="1">
        <v>1434.33</v>
      </c>
      <c r="Q232" s="1">
        <v>114.1</v>
      </c>
      <c r="R232" s="19">
        <f t="shared" si="77"/>
        <v>1548.4299999999998</v>
      </c>
      <c r="S232" s="19"/>
      <c r="T232" s="19">
        <f t="shared" si="78"/>
        <v>1548.4299999999998</v>
      </c>
      <c r="U232" s="1">
        <v>5.07</v>
      </c>
      <c r="V232" s="74">
        <f t="shared" si="79"/>
        <v>305.41025641025635</v>
      </c>
      <c r="W232" s="30">
        <f t="shared" si="80"/>
        <v>6.1082051282051273</v>
      </c>
      <c r="Z232" s="2">
        <v>44711</v>
      </c>
      <c r="AA232" s="8">
        <v>2559.0100000000002</v>
      </c>
      <c r="AB232" s="1">
        <v>23.29</v>
      </c>
      <c r="AC232" s="1">
        <v>2539.8200000000002</v>
      </c>
      <c r="AD232" s="16">
        <v>21.7</v>
      </c>
      <c r="AE232" s="24">
        <f t="shared" si="81"/>
        <v>2561.52</v>
      </c>
      <c r="AF232" s="1"/>
      <c r="AG232" s="24">
        <f t="shared" si="82"/>
        <v>2561.52</v>
      </c>
      <c r="AH232" s="8">
        <v>5.07</v>
      </c>
      <c r="AI232" s="24">
        <f t="shared" si="83"/>
        <v>505.23076923076923</v>
      </c>
      <c r="AJ232" s="24">
        <f t="shared" si="84"/>
        <v>10.104615384615384</v>
      </c>
    </row>
    <row r="233" spans="1:36" x14ac:dyDescent="0.25">
      <c r="A233" s="2">
        <v>44712</v>
      </c>
      <c r="B233" s="19">
        <v>2909.03</v>
      </c>
      <c r="C233" s="31"/>
      <c r="D233" s="19">
        <v>2887.21</v>
      </c>
      <c r="E233" s="19"/>
      <c r="F233" s="19">
        <f>D233+E233</f>
        <v>2887.21</v>
      </c>
      <c r="G233" s="19">
        <f t="shared" si="85"/>
        <v>2887.21</v>
      </c>
      <c r="H233" s="1">
        <v>5.7</v>
      </c>
      <c r="I233" s="31">
        <f t="shared" si="75"/>
        <v>506.52807017543859</v>
      </c>
      <c r="J233" s="24">
        <f t="shared" si="76"/>
        <v>10.130561403508771</v>
      </c>
      <c r="K233" s="25"/>
      <c r="L233" s="43"/>
      <c r="M233" s="2">
        <v>44712</v>
      </c>
      <c r="N233" s="24">
        <v>1063.3599999999999</v>
      </c>
      <c r="O233" s="1"/>
      <c r="P233" s="8">
        <v>1055.3800000000001</v>
      </c>
      <c r="Q233" s="19"/>
      <c r="R233" s="19">
        <f>P233+Q233</f>
        <v>1055.3800000000001</v>
      </c>
      <c r="S233" s="1"/>
      <c r="T233" s="19">
        <f>P233+Q233</f>
        <v>1055.3800000000001</v>
      </c>
      <c r="U233" s="19">
        <v>5.07</v>
      </c>
      <c r="V233" s="74">
        <f t="shared" si="79"/>
        <v>208.16173570019726</v>
      </c>
      <c r="W233" s="30">
        <f t="shared" si="80"/>
        <v>4.163234714003945</v>
      </c>
      <c r="Z233" s="2">
        <v>44712</v>
      </c>
      <c r="AA233" s="8">
        <v>3157.09</v>
      </c>
      <c r="AB233" s="1">
        <v>42.74</v>
      </c>
      <c r="AC233" s="1">
        <v>3133.41</v>
      </c>
      <c r="AD233" s="30">
        <v>39.83</v>
      </c>
      <c r="AE233" s="24">
        <f t="shared" si="81"/>
        <v>3173.24</v>
      </c>
      <c r="AF233" s="1"/>
      <c r="AG233" s="24">
        <f t="shared" si="82"/>
        <v>3173.24</v>
      </c>
      <c r="AH233" s="1">
        <v>5.07</v>
      </c>
      <c r="AI233" s="24">
        <f t="shared" si="83"/>
        <v>625.88560157790914</v>
      </c>
      <c r="AJ233" s="24">
        <f t="shared" si="84"/>
        <v>12.517712031558183</v>
      </c>
    </row>
    <row r="234" spans="1:36" x14ac:dyDescent="0.25">
      <c r="B234" s="25">
        <f>SUM(B203:B233)</f>
        <v>60210.13</v>
      </c>
      <c r="I234" s="70">
        <f>SUM(I203:I233)</f>
        <v>12471.157394156655</v>
      </c>
      <c r="J234" s="37">
        <f>SUM(J203:J233)</f>
        <v>249.42314788313308</v>
      </c>
      <c r="N234" s="25">
        <f>SUM(N203:N233)</f>
        <v>43749.02</v>
      </c>
      <c r="O234">
        <f>SUM(O203:O233)</f>
        <v>463.90999999999997</v>
      </c>
      <c r="P234" s="25">
        <f>SUM(P203:P233)</f>
        <v>43420.909999999996</v>
      </c>
      <c r="Q234" s="48">
        <f>SUM(Q203:Q233)</f>
        <v>432.32000000000005</v>
      </c>
      <c r="R234" s="48">
        <f>SUM(R203:R233)</f>
        <v>43853.229999999996</v>
      </c>
      <c r="S234" s="67"/>
      <c r="T234" s="67"/>
      <c r="U234" s="67"/>
      <c r="V234" s="70">
        <f>SUM(V203:V233)</f>
        <v>9095.7535716040802</v>
      </c>
      <c r="W234" s="33">
        <f>SUM(W203:W233)</f>
        <v>181.91507143208159</v>
      </c>
      <c r="AA234" s="25">
        <f>SUM(AA211:AA233)</f>
        <v>52515.91</v>
      </c>
      <c r="AB234">
        <f>SUM(AB211:AB233)</f>
        <v>1167.27</v>
      </c>
      <c r="AI234" s="100">
        <f>SUM(AI203:AI233)</f>
        <v>13504.078221348364</v>
      </c>
      <c r="AJ234" s="101">
        <f>SUM(AJ211:AJ233)</f>
        <v>216.88571875246564</v>
      </c>
    </row>
    <row r="235" spans="1:36" ht="60" customHeight="1" x14ac:dyDescent="0.25"/>
    <row r="236" spans="1:36" x14ac:dyDescent="0.25">
      <c r="E236" t="s">
        <v>26</v>
      </c>
      <c r="I236" t="s">
        <v>34</v>
      </c>
      <c r="M236" t="s">
        <v>32</v>
      </c>
      <c r="P236" t="s">
        <v>27</v>
      </c>
    </row>
    <row r="238" spans="1:36" ht="30" x14ac:dyDescent="0.25">
      <c r="A238" s="170" t="s">
        <v>0</v>
      </c>
      <c r="B238" s="170" t="s">
        <v>15</v>
      </c>
      <c r="C238" s="170" t="s">
        <v>16</v>
      </c>
      <c r="D238" s="168" t="s">
        <v>17</v>
      </c>
      <c r="E238" s="168" t="s">
        <v>18</v>
      </c>
      <c r="F238" s="170" t="s">
        <v>1</v>
      </c>
      <c r="G238" s="168" t="s">
        <v>2</v>
      </c>
      <c r="H238" s="170" t="s">
        <v>4</v>
      </c>
      <c r="I238" s="170" t="s">
        <v>3</v>
      </c>
      <c r="J238" s="170" t="s">
        <v>67</v>
      </c>
      <c r="M238" s="170" t="s">
        <v>0</v>
      </c>
      <c r="N238" s="167" t="s">
        <v>23</v>
      </c>
      <c r="O238" s="170" t="s">
        <v>20</v>
      </c>
      <c r="P238" s="167" t="s">
        <v>24</v>
      </c>
      <c r="Q238" s="170" t="s">
        <v>25</v>
      </c>
      <c r="R238" s="170" t="s">
        <v>1</v>
      </c>
      <c r="S238" s="167">
        <v>0.02</v>
      </c>
      <c r="T238" s="170" t="s">
        <v>2</v>
      </c>
      <c r="U238" s="170" t="s">
        <v>4</v>
      </c>
      <c r="V238" s="170" t="s">
        <v>3</v>
      </c>
      <c r="W238" s="170" t="s">
        <v>67</v>
      </c>
    </row>
    <row r="239" spans="1:36" x14ac:dyDescent="0.25">
      <c r="A239" s="2">
        <v>44682</v>
      </c>
      <c r="B239" s="1">
        <v>1106.4100000000001</v>
      </c>
      <c r="C239" s="1">
        <v>239.87</v>
      </c>
      <c r="D239" s="8">
        <v>1098.1099999999999</v>
      </c>
      <c r="E239" s="8">
        <v>236.27</v>
      </c>
      <c r="F239" s="24">
        <f>D239+E239</f>
        <v>1334.3799999999999</v>
      </c>
      <c r="G239" s="24">
        <f>D239+E239</f>
        <v>1334.3799999999999</v>
      </c>
      <c r="H239" s="13">
        <v>4.5</v>
      </c>
      <c r="I239" s="24">
        <f>G239/H239</f>
        <v>296.52888888888884</v>
      </c>
      <c r="J239" s="24">
        <f>I239*2%</f>
        <v>5.9305777777777768</v>
      </c>
      <c r="M239" s="2">
        <v>44682</v>
      </c>
      <c r="N239" s="8">
        <v>3805.51</v>
      </c>
      <c r="O239" s="1">
        <v>82.56</v>
      </c>
      <c r="P239" s="8">
        <v>3776.97</v>
      </c>
      <c r="Q239" s="8">
        <v>76.94</v>
      </c>
      <c r="R239" s="24">
        <f>P239+Q239</f>
        <v>3853.91</v>
      </c>
      <c r="S239" s="24"/>
      <c r="T239" s="24">
        <f>P239+Q239</f>
        <v>3853.91</v>
      </c>
      <c r="U239" s="13">
        <v>4.5</v>
      </c>
      <c r="V239" s="24">
        <f>T239/U239</f>
        <v>856.42444444444436</v>
      </c>
      <c r="W239" s="24">
        <f>V239*2%</f>
        <v>17.128488888888889</v>
      </c>
    </row>
    <row r="240" spans="1:36" x14ac:dyDescent="0.25">
      <c r="A240" s="2">
        <v>44683</v>
      </c>
      <c r="B240" s="1">
        <v>815.97</v>
      </c>
      <c r="C240" s="8">
        <v>403.31</v>
      </c>
      <c r="D240" s="8">
        <v>809.85</v>
      </c>
      <c r="E240" s="8">
        <v>397.26</v>
      </c>
      <c r="F240" s="24">
        <f t="shared" ref="F240:F269" si="86">D240+E240</f>
        <v>1207.1100000000001</v>
      </c>
      <c r="G240" s="24">
        <f t="shared" ref="G240:G269" si="87">D240+E240</f>
        <v>1207.1100000000001</v>
      </c>
      <c r="H240" s="13">
        <v>4.5</v>
      </c>
      <c r="I240" s="24">
        <f t="shared" ref="I240:I269" si="88">G240/H240</f>
        <v>268.24666666666667</v>
      </c>
      <c r="J240" s="24">
        <f t="shared" ref="J240:J269" si="89">I240*2%</f>
        <v>5.3649333333333331</v>
      </c>
      <c r="M240" s="2">
        <v>44683</v>
      </c>
      <c r="N240" s="1">
        <v>257.12</v>
      </c>
      <c r="O240" s="1"/>
      <c r="P240" s="8">
        <v>255.19</v>
      </c>
      <c r="Q240" s="1"/>
      <c r="R240" s="24">
        <f t="shared" ref="R240:R269" si="90">P240+Q240</f>
        <v>255.19</v>
      </c>
      <c r="S240" s="24"/>
      <c r="T240" s="24">
        <f t="shared" ref="T240:T269" si="91">P240+Q240</f>
        <v>255.19</v>
      </c>
      <c r="U240" s="13">
        <v>4.5</v>
      </c>
      <c r="V240" s="24">
        <f t="shared" ref="V240:V269" si="92">T240/U240</f>
        <v>56.708888888888886</v>
      </c>
      <c r="W240" s="24">
        <f t="shared" ref="W240:W269" si="93">V240*2%</f>
        <v>1.1341777777777777</v>
      </c>
    </row>
    <row r="241" spans="1:23" x14ac:dyDescent="0.25">
      <c r="A241" s="2">
        <v>44684</v>
      </c>
      <c r="B241" s="8">
        <v>353.1</v>
      </c>
      <c r="C241" s="1">
        <v>472.55</v>
      </c>
      <c r="D241" s="8">
        <v>350.45</v>
      </c>
      <c r="E241" s="8">
        <v>465.46</v>
      </c>
      <c r="F241" s="24">
        <f t="shared" si="86"/>
        <v>815.91</v>
      </c>
      <c r="G241" s="24">
        <f t="shared" si="87"/>
        <v>815.91</v>
      </c>
      <c r="H241" s="13">
        <v>4.51</v>
      </c>
      <c r="I241" s="24">
        <f t="shared" si="88"/>
        <v>180.91130820399113</v>
      </c>
      <c r="J241" s="24">
        <f t="shared" si="89"/>
        <v>3.6182261640798226</v>
      </c>
      <c r="M241" s="2">
        <v>44684</v>
      </c>
      <c r="N241" s="8">
        <v>1491.96</v>
      </c>
      <c r="O241" s="1"/>
      <c r="P241" s="8">
        <v>1480.77</v>
      </c>
      <c r="Q241" s="8"/>
      <c r="R241" s="24">
        <f t="shared" si="90"/>
        <v>1480.77</v>
      </c>
      <c r="S241" s="24"/>
      <c r="T241" s="24">
        <f t="shared" si="91"/>
        <v>1480.77</v>
      </c>
      <c r="U241" s="13">
        <v>4.51</v>
      </c>
      <c r="V241" s="24">
        <f t="shared" si="92"/>
        <v>328.33037694013302</v>
      </c>
      <c r="W241" s="24">
        <f t="shared" si="93"/>
        <v>6.5666075388026606</v>
      </c>
    </row>
    <row r="242" spans="1:23" x14ac:dyDescent="0.25">
      <c r="A242" s="2">
        <v>44685</v>
      </c>
      <c r="B242" s="1">
        <v>498.63</v>
      </c>
      <c r="C242" s="1">
        <v>669.76</v>
      </c>
      <c r="D242" s="8">
        <v>494.89</v>
      </c>
      <c r="E242" s="8">
        <v>659.71</v>
      </c>
      <c r="F242" s="24">
        <f t="shared" si="86"/>
        <v>1154.5999999999999</v>
      </c>
      <c r="G242" s="24">
        <f t="shared" si="87"/>
        <v>1154.5999999999999</v>
      </c>
      <c r="H242" s="13">
        <v>4.55</v>
      </c>
      <c r="I242" s="24">
        <f t="shared" si="88"/>
        <v>253.75824175824175</v>
      </c>
      <c r="J242" s="24">
        <f t="shared" si="89"/>
        <v>5.0751648351648351</v>
      </c>
      <c r="M242" s="2">
        <v>44685</v>
      </c>
      <c r="N242" s="8">
        <v>797.44</v>
      </c>
      <c r="O242" s="1"/>
      <c r="P242" s="8">
        <v>791.46</v>
      </c>
      <c r="Q242" s="8"/>
      <c r="R242" s="24">
        <f t="shared" si="90"/>
        <v>791.46</v>
      </c>
      <c r="S242" s="24"/>
      <c r="T242" s="24">
        <f t="shared" si="91"/>
        <v>791.46</v>
      </c>
      <c r="U242" s="13">
        <v>4.55</v>
      </c>
      <c r="V242" s="24">
        <f t="shared" si="92"/>
        <v>173.94725274725278</v>
      </c>
      <c r="W242" s="24">
        <f t="shared" si="93"/>
        <v>3.4789450549450556</v>
      </c>
    </row>
    <row r="243" spans="1:23" x14ac:dyDescent="0.25">
      <c r="A243" s="2">
        <v>44686</v>
      </c>
      <c r="B243" s="8">
        <v>478.68</v>
      </c>
      <c r="C243" s="1">
        <v>822.15</v>
      </c>
      <c r="D243" s="8">
        <v>475.09</v>
      </c>
      <c r="E243" s="8">
        <v>809.82</v>
      </c>
      <c r="F243" s="24">
        <f t="shared" si="86"/>
        <v>1284.9100000000001</v>
      </c>
      <c r="G243" s="24">
        <f t="shared" si="87"/>
        <v>1284.9100000000001</v>
      </c>
      <c r="H243" s="13">
        <v>4.55</v>
      </c>
      <c r="I243" s="24">
        <f t="shared" si="88"/>
        <v>282.39780219780221</v>
      </c>
      <c r="J243" s="24">
        <f t="shared" si="89"/>
        <v>5.6479560439560439</v>
      </c>
      <c r="M243" s="2">
        <v>44686</v>
      </c>
      <c r="N243" s="8">
        <v>1195.5899999999999</v>
      </c>
      <c r="O243" s="8">
        <v>20</v>
      </c>
      <c r="P243" s="8">
        <v>1186.6199999999999</v>
      </c>
      <c r="Q243" s="8">
        <v>18.64</v>
      </c>
      <c r="R243" s="24">
        <f t="shared" si="90"/>
        <v>1205.26</v>
      </c>
      <c r="S243" s="24"/>
      <c r="T243" s="24">
        <f t="shared" si="91"/>
        <v>1205.26</v>
      </c>
      <c r="U243" s="13">
        <v>4.55</v>
      </c>
      <c r="V243" s="24">
        <f t="shared" si="92"/>
        <v>264.89230769230772</v>
      </c>
      <c r="W243" s="24">
        <f t="shared" si="93"/>
        <v>5.2978461538461543</v>
      </c>
    </row>
    <row r="244" spans="1:23" x14ac:dyDescent="0.25">
      <c r="A244" s="2">
        <v>44687</v>
      </c>
      <c r="B244" s="1">
        <v>1211.31</v>
      </c>
      <c r="C244" s="8">
        <v>949.77</v>
      </c>
      <c r="D244" s="8">
        <v>1202.23</v>
      </c>
      <c r="E244" s="8">
        <v>935.52</v>
      </c>
      <c r="F244" s="24">
        <f t="shared" si="86"/>
        <v>2137.75</v>
      </c>
      <c r="G244" s="24">
        <f t="shared" si="87"/>
        <v>2137.75</v>
      </c>
      <c r="H244" s="13">
        <v>4.58</v>
      </c>
      <c r="I244" s="24">
        <f t="shared" si="88"/>
        <v>466.75764192139735</v>
      </c>
      <c r="J244" s="24">
        <f t="shared" si="89"/>
        <v>9.3351528384279465</v>
      </c>
      <c r="M244" s="2">
        <v>44687</v>
      </c>
      <c r="N244" s="8">
        <v>1431.99</v>
      </c>
      <c r="O244" s="1">
        <v>34.01</v>
      </c>
      <c r="P244" s="8">
        <v>1421.25</v>
      </c>
      <c r="Q244" s="8">
        <v>31.69</v>
      </c>
      <c r="R244" s="24">
        <f t="shared" si="90"/>
        <v>1452.94</v>
      </c>
      <c r="S244" s="24"/>
      <c r="T244" s="24">
        <f t="shared" si="91"/>
        <v>1452.94</v>
      </c>
      <c r="U244" s="13">
        <v>4.58</v>
      </c>
      <c r="V244" s="24">
        <f t="shared" si="92"/>
        <v>317.23580786026201</v>
      </c>
      <c r="W244" s="24">
        <f t="shared" si="93"/>
        <v>6.3447161572052408</v>
      </c>
    </row>
    <row r="245" spans="1:23" x14ac:dyDescent="0.25">
      <c r="A245" s="2">
        <v>44688</v>
      </c>
      <c r="B245" s="1">
        <v>1498.51</v>
      </c>
      <c r="C245" s="1">
        <v>1626.67</v>
      </c>
      <c r="D245" s="8">
        <v>1487.27</v>
      </c>
      <c r="E245" s="8">
        <v>1602.27</v>
      </c>
      <c r="F245" s="24">
        <f t="shared" si="86"/>
        <v>3089.54</v>
      </c>
      <c r="G245" s="24">
        <f t="shared" si="87"/>
        <v>3089.54</v>
      </c>
      <c r="H245" s="10">
        <v>4.58</v>
      </c>
      <c r="I245" s="24">
        <f t="shared" si="88"/>
        <v>674.57205240174676</v>
      </c>
      <c r="J245" s="24">
        <f t="shared" si="89"/>
        <v>13.491441048034936</v>
      </c>
      <c r="M245" s="2">
        <v>44688</v>
      </c>
      <c r="N245" s="8">
        <v>3107.83</v>
      </c>
      <c r="O245" s="1"/>
      <c r="P245" s="8">
        <v>3084.52</v>
      </c>
      <c r="Q245" s="8"/>
      <c r="R245" s="24">
        <f t="shared" si="90"/>
        <v>3084.52</v>
      </c>
      <c r="S245" s="24"/>
      <c r="T245" s="24">
        <f t="shared" si="91"/>
        <v>3084.52</v>
      </c>
      <c r="U245" s="10">
        <v>4.58</v>
      </c>
      <c r="V245" s="24">
        <f t="shared" si="92"/>
        <v>673.47598253275112</v>
      </c>
      <c r="W245" s="24">
        <f t="shared" si="93"/>
        <v>13.469519650655023</v>
      </c>
    </row>
    <row r="246" spans="1:23" x14ac:dyDescent="0.25">
      <c r="A246" s="2">
        <v>44689</v>
      </c>
      <c r="B246" s="1">
        <v>765.59</v>
      </c>
      <c r="C246" s="1">
        <v>439.61</v>
      </c>
      <c r="D246" s="8">
        <v>759.85</v>
      </c>
      <c r="E246" s="8">
        <v>433.02</v>
      </c>
      <c r="F246" s="24">
        <f t="shared" si="86"/>
        <v>1192.8699999999999</v>
      </c>
      <c r="G246" s="24">
        <f t="shared" si="87"/>
        <v>1192.8699999999999</v>
      </c>
      <c r="H246" s="10">
        <v>4.58</v>
      </c>
      <c r="I246" s="24">
        <f t="shared" si="88"/>
        <v>260.45196506550218</v>
      </c>
      <c r="J246" s="24">
        <f t="shared" si="89"/>
        <v>5.2090393013100433</v>
      </c>
      <c r="M246" s="2">
        <v>44689</v>
      </c>
      <c r="N246" s="8">
        <v>2716.7</v>
      </c>
      <c r="O246" s="1">
        <v>188.87</v>
      </c>
      <c r="P246" s="8">
        <v>2696.32</v>
      </c>
      <c r="Q246" s="8">
        <v>176.01</v>
      </c>
      <c r="R246" s="24">
        <f t="shared" si="90"/>
        <v>2872.33</v>
      </c>
      <c r="S246" s="24"/>
      <c r="T246" s="24">
        <f t="shared" si="91"/>
        <v>2872.33</v>
      </c>
      <c r="U246" s="10">
        <v>4.58</v>
      </c>
      <c r="V246" s="24">
        <f t="shared" si="92"/>
        <v>627.14628820960695</v>
      </c>
      <c r="W246" s="24">
        <f t="shared" si="93"/>
        <v>12.542925764192139</v>
      </c>
    </row>
    <row r="247" spans="1:23" x14ac:dyDescent="0.25">
      <c r="A247" s="2">
        <v>44690</v>
      </c>
      <c r="B247" s="8">
        <v>343.65</v>
      </c>
      <c r="C247" s="1">
        <v>781.84</v>
      </c>
      <c r="D247" s="8">
        <v>341.07</v>
      </c>
      <c r="E247" s="8">
        <v>770.11</v>
      </c>
      <c r="F247" s="24">
        <f t="shared" si="86"/>
        <v>1111.18</v>
      </c>
      <c r="G247" s="24">
        <f t="shared" si="87"/>
        <v>1111.18</v>
      </c>
      <c r="H247" s="10">
        <v>4.58</v>
      </c>
      <c r="I247" s="24">
        <f t="shared" si="88"/>
        <v>242.61572052401749</v>
      </c>
      <c r="J247" s="24">
        <f t="shared" si="89"/>
        <v>4.8523144104803499</v>
      </c>
      <c r="M247" s="2">
        <v>44690</v>
      </c>
      <c r="N247" s="1">
        <v>1111.45</v>
      </c>
      <c r="O247" s="1"/>
      <c r="P247" s="8">
        <v>1103.1099999999999</v>
      </c>
      <c r="Q247" s="1"/>
      <c r="R247" s="24">
        <f t="shared" si="90"/>
        <v>1103.1099999999999</v>
      </c>
      <c r="S247" s="24"/>
      <c r="T247" s="24">
        <f t="shared" si="91"/>
        <v>1103.1099999999999</v>
      </c>
      <c r="U247" s="10">
        <v>4.58</v>
      </c>
      <c r="V247" s="24">
        <f t="shared" si="92"/>
        <v>240.85371179039299</v>
      </c>
      <c r="W247" s="24">
        <f t="shared" si="93"/>
        <v>4.8170742358078602</v>
      </c>
    </row>
    <row r="248" spans="1:23" x14ac:dyDescent="0.25">
      <c r="A248" s="2">
        <v>44691</v>
      </c>
      <c r="B248" s="1">
        <v>1094.93</v>
      </c>
      <c r="C248" s="1">
        <v>636.03</v>
      </c>
      <c r="D248" s="8">
        <v>1086.72</v>
      </c>
      <c r="E248" s="8">
        <v>626.49</v>
      </c>
      <c r="F248" s="24">
        <f t="shared" si="86"/>
        <v>1713.21</v>
      </c>
      <c r="G248" s="24">
        <f t="shared" si="87"/>
        <v>1713.21</v>
      </c>
      <c r="H248" s="10">
        <v>4.6100000000000003</v>
      </c>
      <c r="I248" s="24">
        <f t="shared" si="88"/>
        <v>371.6290672451193</v>
      </c>
      <c r="J248" s="24">
        <f t="shared" si="89"/>
        <v>7.4325813449023865</v>
      </c>
      <c r="M248" s="2">
        <v>44691</v>
      </c>
      <c r="N248" s="1">
        <v>1558.52</v>
      </c>
      <c r="O248" s="1"/>
      <c r="P248" s="1">
        <v>1546.83</v>
      </c>
      <c r="Q248" s="1"/>
      <c r="R248" s="24">
        <f t="shared" si="90"/>
        <v>1546.83</v>
      </c>
      <c r="S248" s="24"/>
      <c r="T248" s="24">
        <f t="shared" si="91"/>
        <v>1546.83</v>
      </c>
      <c r="U248" s="10">
        <v>4.6100000000000003</v>
      </c>
      <c r="V248" s="24">
        <f t="shared" si="92"/>
        <v>335.53796095444682</v>
      </c>
      <c r="W248" s="24">
        <f t="shared" si="93"/>
        <v>6.7107592190889367</v>
      </c>
    </row>
    <row r="249" spans="1:23" x14ac:dyDescent="0.25">
      <c r="A249" s="2">
        <v>44692</v>
      </c>
      <c r="B249" s="1">
        <v>1048.29</v>
      </c>
      <c r="C249" s="1">
        <v>685.28</v>
      </c>
      <c r="D249" s="8">
        <v>1040.43</v>
      </c>
      <c r="E249" s="8">
        <v>675</v>
      </c>
      <c r="F249" s="24">
        <f t="shared" si="86"/>
        <v>1715.43</v>
      </c>
      <c r="G249" s="24">
        <f t="shared" si="87"/>
        <v>1715.43</v>
      </c>
      <c r="H249" s="1">
        <v>4.6399999999999997</v>
      </c>
      <c r="I249" s="24">
        <f t="shared" si="88"/>
        <v>369.70474137931041</v>
      </c>
      <c r="J249" s="24">
        <f t="shared" si="89"/>
        <v>7.3940948275862084</v>
      </c>
      <c r="M249" s="2">
        <v>44692</v>
      </c>
      <c r="N249" s="8">
        <v>1466.5</v>
      </c>
      <c r="O249" s="1">
        <v>7.84</v>
      </c>
      <c r="P249" s="8">
        <v>1455.5</v>
      </c>
      <c r="Q249" s="8">
        <v>7.31</v>
      </c>
      <c r="R249" s="24">
        <f t="shared" si="90"/>
        <v>1462.81</v>
      </c>
      <c r="S249" s="24"/>
      <c r="T249" s="24">
        <f t="shared" si="91"/>
        <v>1462.81</v>
      </c>
      <c r="U249" s="1">
        <v>4.6399999999999997</v>
      </c>
      <c r="V249" s="24">
        <f t="shared" si="92"/>
        <v>315.26077586206895</v>
      </c>
      <c r="W249" s="24">
        <f t="shared" si="93"/>
        <v>6.3052155172413791</v>
      </c>
    </row>
    <row r="250" spans="1:23" x14ac:dyDescent="0.25">
      <c r="A250" s="2">
        <v>44693</v>
      </c>
      <c r="B250" s="8">
        <v>851.96</v>
      </c>
      <c r="C250" s="1">
        <v>380.57</v>
      </c>
      <c r="D250" s="8">
        <v>845.57</v>
      </c>
      <c r="E250" s="1">
        <v>374.86</v>
      </c>
      <c r="F250" s="24">
        <f t="shared" si="86"/>
        <v>1220.43</v>
      </c>
      <c r="G250" s="24">
        <f t="shared" si="87"/>
        <v>1220.43</v>
      </c>
      <c r="H250" s="1">
        <v>4.72</v>
      </c>
      <c r="I250" s="24">
        <f t="shared" si="88"/>
        <v>258.5656779661017</v>
      </c>
      <c r="J250" s="24">
        <f t="shared" si="89"/>
        <v>5.1713135593220345</v>
      </c>
      <c r="M250" s="2">
        <v>44693</v>
      </c>
      <c r="N250" s="8">
        <v>1550.37</v>
      </c>
      <c r="O250" s="1"/>
      <c r="P250" s="8">
        <v>1538.74</v>
      </c>
      <c r="Q250" s="1"/>
      <c r="R250" s="24">
        <f t="shared" si="90"/>
        <v>1538.74</v>
      </c>
      <c r="S250" s="24"/>
      <c r="T250" s="24">
        <f t="shared" si="91"/>
        <v>1538.74</v>
      </c>
      <c r="U250" s="1">
        <v>4.72</v>
      </c>
      <c r="V250" s="24">
        <f t="shared" si="92"/>
        <v>326.00423728813558</v>
      </c>
      <c r="W250" s="24">
        <f t="shared" si="93"/>
        <v>6.5200847457627118</v>
      </c>
    </row>
    <row r="251" spans="1:23" x14ac:dyDescent="0.25">
      <c r="A251" s="2">
        <v>44694</v>
      </c>
      <c r="B251" s="1">
        <v>659.52</v>
      </c>
      <c r="C251" s="8">
        <v>423.43</v>
      </c>
      <c r="D251" s="8">
        <v>654.57000000000005</v>
      </c>
      <c r="E251" s="8">
        <v>417.08</v>
      </c>
      <c r="F251" s="24">
        <f t="shared" si="86"/>
        <v>1071.6500000000001</v>
      </c>
      <c r="G251" s="24">
        <f t="shared" si="87"/>
        <v>1071.6500000000001</v>
      </c>
      <c r="H251" s="1">
        <v>4.72</v>
      </c>
      <c r="I251" s="24">
        <f t="shared" si="88"/>
        <v>227.04449152542375</v>
      </c>
      <c r="J251" s="24">
        <f t="shared" si="89"/>
        <v>4.5408898305084753</v>
      </c>
      <c r="M251" s="2">
        <v>44694</v>
      </c>
      <c r="N251" s="8">
        <v>1802.59</v>
      </c>
      <c r="O251" s="1"/>
      <c r="P251" s="8">
        <v>1789.07</v>
      </c>
      <c r="Q251" s="8"/>
      <c r="R251" s="24">
        <f t="shared" si="90"/>
        <v>1789.07</v>
      </c>
      <c r="S251" s="24"/>
      <c r="T251" s="24">
        <f t="shared" si="91"/>
        <v>1789.07</v>
      </c>
      <c r="U251" s="1">
        <v>4.72</v>
      </c>
      <c r="V251" s="24">
        <f t="shared" si="92"/>
        <v>379.04025423728814</v>
      </c>
      <c r="W251" s="24">
        <f t="shared" si="93"/>
        <v>7.5808050847457631</v>
      </c>
    </row>
    <row r="252" spans="1:23" x14ac:dyDescent="0.25">
      <c r="A252" s="2">
        <v>44695</v>
      </c>
      <c r="B252" s="1">
        <v>1041.21</v>
      </c>
      <c r="C252" s="1">
        <v>231.02</v>
      </c>
      <c r="D252" s="8">
        <v>1033.4000000000001</v>
      </c>
      <c r="E252" s="8">
        <v>227.55</v>
      </c>
      <c r="F252" s="24">
        <f t="shared" si="86"/>
        <v>1260.95</v>
      </c>
      <c r="G252" s="24">
        <f t="shared" si="87"/>
        <v>1260.95</v>
      </c>
      <c r="H252" s="1">
        <v>4.7699999999999996</v>
      </c>
      <c r="I252" s="24">
        <f t="shared" si="88"/>
        <v>264.35010482180297</v>
      </c>
      <c r="J252" s="24">
        <f t="shared" si="89"/>
        <v>5.2870020964360593</v>
      </c>
      <c r="M252" s="2">
        <v>44695</v>
      </c>
      <c r="N252" s="8">
        <v>1852.07</v>
      </c>
      <c r="O252" s="8">
        <v>24.79</v>
      </c>
      <c r="P252" s="8">
        <v>1838.18</v>
      </c>
      <c r="Q252" s="8">
        <v>23.1</v>
      </c>
      <c r="R252" s="24">
        <f t="shared" si="90"/>
        <v>1861.28</v>
      </c>
      <c r="S252" s="24"/>
      <c r="T252" s="24">
        <f t="shared" si="91"/>
        <v>1861.28</v>
      </c>
      <c r="U252" s="1">
        <v>4.7699999999999996</v>
      </c>
      <c r="V252" s="24">
        <f t="shared" si="92"/>
        <v>390.20545073375263</v>
      </c>
      <c r="W252" s="24">
        <f t="shared" si="93"/>
        <v>7.8041090146750527</v>
      </c>
    </row>
    <row r="253" spans="1:23" x14ac:dyDescent="0.25">
      <c r="A253" s="2">
        <v>44696</v>
      </c>
      <c r="B253" s="1">
        <v>933.79</v>
      </c>
      <c r="C253" s="8">
        <v>155.44999999999999</v>
      </c>
      <c r="D253" s="8">
        <v>926.79</v>
      </c>
      <c r="E253" s="8">
        <v>153.12</v>
      </c>
      <c r="F253" s="24">
        <f t="shared" si="86"/>
        <v>1079.9099999999999</v>
      </c>
      <c r="G253" s="24">
        <f t="shared" si="87"/>
        <v>1079.9099999999999</v>
      </c>
      <c r="H253" s="1">
        <v>4.7699999999999996</v>
      </c>
      <c r="I253" s="24">
        <f t="shared" si="88"/>
        <v>226.39622641509433</v>
      </c>
      <c r="J253" s="24">
        <f t="shared" si="89"/>
        <v>4.5279245283018872</v>
      </c>
      <c r="M253" s="2">
        <v>44696</v>
      </c>
      <c r="N253" s="8">
        <v>2503.64</v>
      </c>
      <c r="O253" s="1">
        <v>93.88</v>
      </c>
      <c r="P253" s="8">
        <v>2484.86</v>
      </c>
      <c r="Q253" s="1">
        <v>87.49</v>
      </c>
      <c r="R253" s="24">
        <f t="shared" si="90"/>
        <v>2572.35</v>
      </c>
      <c r="S253" s="24"/>
      <c r="T253" s="24">
        <f t="shared" si="91"/>
        <v>2572.35</v>
      </c>
      <c r="U253" s="1">
        <v>4.7699999999999996</v>
      </c>
      <c r="V253" s="24">
        <f t="shared" si="92"/>
        <v>539.27672955974845</v>
      </c>
      <c r="W253" s="24">
        <f t="shared" si="93"/>
        <v>10.785534591194969</v>
      </c>
    </row>
    <row r="254" spans="1:23" x14ac:dyDescent="0.25">
      <c r="A254" s="2">
        <v>44697</v>
      </c>
      <c r="B254" s="8">
        <v>736.99</v>
      </c>
      <c r="C254" s="1">
        <v>79.569999999999993</v>
      </c>
      <c r="D254" s="8">
        <v>731.46</v>
      </c>
      <c r="E254" s="8">
        <v>78.38</v>
      </c>
      <c r="F254" s="24">
        <f t="shared" si="86"/>
        <v>809.84</v>
      </c>
      <c r="G254" s="24">
        <f t="shared" si="87"/>
        <v>809.84</v>
      </c>
      <c r="H254" s="1">
        <v>4.78</v>
      </c>
      <c r="I254" s="24">
        <f t="shared" si="88"/>
        <v>169.42259414225941</v>
      </c>
      <c r="J254" s="24">
        <f t="shared" si="89"/>
        <v>3.3884518828451884</v>
      </c>
      <c r="M254" s="2">
        <v>44697</v>
      </c>
      <c r="N254" s="8">
        <v>0</v>
      </c>
      <c r="O254" s="1"/>
      <c r="P254" s="8"/>
      <c r="Q254" s="8"/>
      <c r="R254" s="24">
        <f t="shared" si="90"/>
        <v>0</v>
      </c>
      <c r="S254" s="24"/>
      <c r="T254" s="24">
        <f t="shared" si="91"/>
        <v>0</v>
      </c>
      <c r="U254" s="1">
        <v>4.78</v>
      </c>
      <c r="V254" s="24">
        <f t="shared" si="92"/>
        <v>0</v>
      </c>
      <c r="W254" s="24">
        <f t="shared" si="93"/>
        <v>0</v>
      </c>
    </row>
    <row r="255" spans="1:23" x14ac:dyDescent="0.25">
      <c r="A255" s="2">
        <v>44698</v>
      </c>
      <c r="B255" s="8">
        <v>479.8</v>
      </c>
      <c r="C255" s="8">
        <v>166.32</v>
      </c>
      <c r="D255" s="8">
        <v>166.32</v>
      </c>
      <c r="E255" s="8">
        <v>163.83000000000001</v>
      </c>
      <c r="F255" s="24">
        <f t="shared" si="86"/>
        <v>330.15</v>
      </c>
      <c r="G255" s="24">
        <f t="shared" si="87"/>
        <v>330.15</v>
      </c>
      <c r="H255" s="1">
        <v>4.8</v>
      </c>
      <c r="I255" s="24">
        <f t="shared" si="88"/>
        <v>68.78125</v>
      </c>
      <c r="J255" s="24">
        <f t="shared" si="89"/>
        <v>1.3756250000000001</v>
      </c>
      <c r="M255" s="2">
        <v>44698</v>
      </c>
      <c r="N255" s="1">
        <v>0</v>
      </c>
      <c r="O255" s="1">
        <v>0</v>
      </c>
      <c r="P255" s="1">
        <v>0</v>
      </c>
      <c r="Q255" s="1">
        <v>0</v>
      </c>
      <c r="R255" s="24">
        <f t="shared" si="90"/>
        <v>0</v>
      </c>
      <c r="S255" s="24"/>
      <c r="T255" s="24">
        <f t="shared" si="91"/>
        <v>0</v>
      </c>
      <c r="U255" s="1">
        <v>4.8</v>
      </c>
      <c r="V255" s="24">
        <f t="shared" si="92"/>
        <v>0</v>
      </c>
      <c r="W255" s="24">
        <f t="shared" si="93"/>
        <v>0</v>
      </c>
    </row>
    <row r="256" spans="1:23" x14ac:dyDescent="0.25">
      <c r="A256" s="2">
        <v>44699</v>
      </c>
      <c r="B256" s="1">
        <v>468.79</v>
      </c>
      <c r="C256" s="1">
        <v>193.08</v>
      </c>
      <c r="D256" s="8">
        <v>465.27</v>
      </c>
      <c r="E256" s="8">
        <v>190.18</v>
      </c>
      <c r="F256" s="24">
        <f t="shared" si="86"/>
        <v>655.45</v>
      </c>
      <c r="G256" s="24">
        <f t="shared" si="87"/>
        <v>655.45</v>
      </c>
      <c r="H256" s="1">
        <v>4.83</v>
      </c>
      <c r="I256" s="24">
        <f t="shared" si="88"/>
        <v>135.70393374741201</v>
      </c>
      <c r="J256" s="24">
        <f t="shared" si="89"/>
        <v>2.7140786749482402</v>
      </c>
      <c r="M256" s="2">
        <v>44699</v>
      </c>
      <c r="N256" s="1">
        <v>140.93</v>
      </c>
      <c r="O256" s="1">
        <v>189.71</v>
      </c>
      <c r="P256" s="1">
        <v>139.87</v>
      </c>
      <c r="Q256" s="1">
        <v>176.79</v>
      </c>
      <c r="R256" s="24">
        <f t="shared" si="90"/>
        <v>316.65999999999997</v>
      </c>
      <c r="S256" s="24"/>
      <c r="T256" s="24">
        <f t="shared" si="91"/>
        <v>316.65999999999997</v>
      </c>
      <c r="U256" s="1">
        <v>4.83</v>
      </c>
      <c r="V256" s="24">
        <f t="shared" si="92"/>
        <v>65.561076604554856</v>
      </c>
      <c r="W256" s="24">
        <f t="shared" si="93"/>
        <v>1.3112215320910972</v>
      </c>
    </row>
    <row r="257" spans="1:23" x14ac:dyDescent="0.25">
      <c r="A257" s="2">
        <v>44700</v>
      </c>
      <c r="B257" s="1">
        <v>694.84</v>
      </c>
      <c r="C257" s="8">
        <v>201.34</v>
      </c>
      <c r="D257" s="8">
        <v>691.61</v>
      </c>
      <c r="E257" s="8">
        <v>198.32</v>
      </c>
      <c r="F257" s="24">
        <f t="shared" si="86"/>
        <v>889.93000000000006</v>
      </c>
      <c r="G257" s="24">
        <f t="shared" si="87"/>
        <v>889.93000000000006</v>
      </c>
      <c r="H257" s="1">
        <v>4.9000000000000004</v>
      </c>
      <c r="I257" s="24">
        <f t="shared" si="88"/>
        <v>181.61836734693878</v>
      </c>
      <c r="J257" s="24">
        <f t="shared" si="89"/>
        <v>3.6323673469387758</v>
      </c>
      <c r="M257" s="2">
        <v>44700</v>
      </c>
      <c r="N257" s="1">
        <v>0</v>
      </c>
      <c r="O257" s="1">
        <v>0</v>
      </c>
      <c r="P257" s="1">
        <v>0</v>
      </c>
      <c r="Q257" s="1">
        <v>0</v>
      </c>
      <c r="R257" s="24">
        <f t="shared" si="90"/>
        <v>0</v>
      </c>
      <c r="S257" s="24"/>
      <c r="T257" s="24">
        <f t="shared" si="91"/>
        <v>0</v>
      </c>
      <c r="U257" s="1">
        <v>4.9000000000000004</v>
      </c>
      <c r="V257" s="24">
        <f t="shared" si="92"/>
        <v>0</v>
      </c>
      <c r="W257" s="24">
        <f t="shared" si="93"/>
        <v>0</v>
      </c>
    </row>
    <row r="258" spans="1:23" x14ac:dyDescent="0.25">
      <c r="A258" s="2">
        <v>44701</v>
      </c>
      <c r="B258" s="1">
        <v>569.12</v>
      </c>
      <c r="C258" s="8">
        <v>317.26</v>
      </c>
      <c r="D258" s="8">
        <v>564.85</v>
      </c>
      <c r="E258" s="8">
        <v>312.5</v>
      </c>
      <c r="F258" s="24">
        <f t="shared" si="86"/>
        <v>877.35</v>
      </c>
      <c r="G258" s="24">
        <f t="shared" si="87"/>
        <v>877.35</v>
      </c>
      <c r="H258" s="1">
        <v>4.95</v>
      </c>
      <c r="I258" s="24">
        <f t="shared" si="88"/>
        <v>177.24242424242425</v>
      </c>
      <c r="J258" s="24">
        <f t="shared" si="89"/>
        <v>3.5448484848484849</v>
      </c>
      <c r="M258" s="2">
        <v>44701</v>
      </c>
      <c r="N258" s="1">
        <v>2464.65</v>
      </c>
      <c r="O258" s="1">
        <v>8.64</v>
      </c>
      <c r="P258" s="1">
        <v>2446.17</v>
      </c>
      <c r="Q258" s="1">
        <v>8.0500000000000007</v>
      </c>
      <c r="R258" s="24">
        <f t="shared" si="90"/>
        <v>2454.2200000000003</v>
      </c>
      <c r="S258" s="24"/>
      <c r="T258" s="24">
        <f t="shared" si="91"/>
        <v>2454.2200000000003</v>
      </c>
      <c r="U258" s="1">
        <v>4.95</v>
      </c>
      <c r="V258" s="24">
        <f t="shared" si="92"/>
        <v>495.80202020202023</v>
      </c>
      <c r="W258" s="24">
        <f t="shared" si="93"/>
        <v>9.9160404040404053</v>
      </c>
    </row>
    <row r="259" spans="1:23" x14ac:dyDescent="0.25">
      <c r="A259" s="2">
        <v>44702</v>
      </c>
      <c r="B259" s="1">
        <v>911.86</v>
      </c>
      <c r="C259" s="1">
        <v>282.39999999999998</v>
      </c>
      <c r="D259" s="8">
        <v>905.02</v>
      </c>
      <c r="E259" s="8">
        <v>278.16000000000003</v>
      </c>
      <c r="F259" s="24">
        <f t="shared" si="86"/>
        <v>1183.18</v>
      </c>
      <c r="G259" s="24">
        <f t="shared" si="87"/>
        <v>1183.18</v>
      </c>
      <c r="H259" s="1">
        <v>4.95</v>
      </c>
      <c r="I259" s="24">
        <f t="shared" si="88"/>
        <v>239.02626262626262</v>
      </c>
      <c r="J259" s="24">
        <f t="shared" si="89"/>
        <v>4.7805252525252522</v>
      </c>
      <c r="M259" s="2">
        <v>44702</v>
      </c>
      <c r="N259" s="1">
        <v>2433.9699999999998</v>
      </c>
      <c r="O259" s="1">
        <v>147.35</v>
      </c>
      <c r="P259" s="1">
        <v>2415.7199999999998</v>
      </c>
      <c r="Q259" s="1">
        <v>137.31</v>
      </c>
      <c r="R259" s="24">
        <f t="shared" si="90"/>
        <v>2553.0299999999997</v>
      </c>
      <c r="S259" s="24"/>
      <c r="T259" s="24">
        <f t="shared" si="91"/>
        <v>2553.0299999999997</v>
      </c>
      <c r="U259" s="1">
        <v>4.95</v>
      </c>
      <c r="V259" s="24">
        <f t="shared" si="92"/>
        <v>515.76363636363624</v>
      </c>
      <c r="W259" s="24">
        <f t="shared" si="93"/>
        <v>10.315272727272726</v>
      </c>
    </row>
    <row r="260" spans="1:23" x14ac:dyDescent="0.25">
      <c r="A260" s="2">
        <v>44703</v>
      </c>
      <c r="B260" s="1">
        <v>180.72</v>
      </c>
      <c r="C260" s="8">
        <v>168.29</v>
      </c>
      <c r="D260" s="8">
        <v>179.36</v>
      </c>
      <c r="E260" s="8">
        <v>165.77</v>
      </c>
      <c r="F260" s="24">
        <f t="shared" si="86"/>
        <v>345.13</v>
      </c>
      <c r="G260" s="24">
        <f t="shared" si="87"/>
        <v>345.13</v>
      </c>
      <c r="H260" s="1">
        <v>4.95</v>
      </c>
      <c r="I260" s="24">
        <f t="shared" si="88"/>
        <v>69.723232323232324</v>
      </c>
      <c r="J260" s="24">
        <f t="shared" si="89"/>
        <v>1.3944646464646464</v>
      </c>
      <c r="M260" s="2">
        <v>44703</v>
      </c>
      <c r="N260" s="1">
        <v>1707.77</v>
      </c>
      <c r="O260" s="1"/>
      <c r="P260" s="8">
        <v>1694.96</v>
      </c>
      <c r="Q260" s="8"/>
      <c r="R260" s="24">
        <f t="shared" si="90"/>
        <v>1694.96</v>
      </c>
      <c r="S260" s="24"/>
      <c r="T260" s="24">
        <f t="shared" si="91"/>
        <v>1694.96</v>
      </c>
      <c r="U260" s="1">
        <v>4.95</v>
      </c>
      <c r="V260" s="24">
        <f t="shared" si="92"/>
        <v>342.41616161616162</v>
      </c>
      <c r="W260" s="24">
        <f t="shared" si="93"/>
        <v>6.8483232323232324</v>
      </c>
    </row>
    <row r="261" spans="1:23" x14ac:dyDescent="0.25">
      <c r="A261" s="2">
        <v>44704</v>
      </c>
      <c r="B261" s="1">
        <v>285.04000000000002</v>
      </c>
      <c r="C261" s="1">
        <v>467.63</v>
      </c>
      <c r="D261" s="8">
        <v>282.89999999999998</v>
      </c>
      <c r="E261" s="8">
        <v>460.62</v>
      </c>
      <c r="F261" s="24">
        <f t="shared" si="86"/>
        <v>743.52</v>
      </c>
      <c r="G261" s="24">
        <f t="shared" si="87"/>
        <v>743.52</v>
      </c>
      <c r="H261" s="1">
        <v>4.95</v>
      </c>
      <c r="I261" s="24">
        <f t="shared" si="88"/>
        <v>150.20606060606059</v>
      </c>
      <c r="J261" s="24">
        <f t="shared" si="89"/>
        <v>3.0041212121212117</v>
      </c>
      <c r="M261" s="2">
        <v>44704</v>
      </c>
      <c r="N261" s="8">
        <v>0</v>
      </c>
      <c r="O261" s="8">
        <v>0</v>
      </c>
      <c r="P261" s="8">
        <v>0</v>
      </c>
      <c r="Q261" s="8">
        <v>0</v>
      </c>
      <c r="R261" s="24">
        <f t="shared" si="90"/>
        <v>0</v>
      </c>
      <c r="S261" s="24"/>
      <c r="T261" s="24">
        <f t="shared" si="91"/>
        <v>0</v>
      </c>
      <c r="U261" s="1">
        <v>4.95</v>
      </c>
      <c r="V261" s="24">
        <f t="shared" si="92"/>
        <v>0</v>
      </c>
      <c r="W261" s="24">
        <f t="shared" si="93"/>
        <v>0</v>
      </c>
    </row>
    <row r="262" spans="1:23" x14ac:dyDescent="0.25">
      <c r="A262" s="2">
        <v>44705</v>
      </c>
      <c r="B262" s="8">
        <v>499.77</v>
      </c>
      <c r="C262" s="1">
        <v>672.44</v>
      </c>
      <c r="D262" s="8">
        <v>496.02</v>
      </c>
      <c r="E262" s="8">
        <v>662.35</v>
      </c>
      <c r="F262" s="24">
        <f t="shared" si="86"/>
        <v>1158.3699999999999</v>
      </c>
      <c r="G262" s="24">
        <f t="shared" si="87"/>
        <v>1158.3699999999999</v>
      </c>
      <c r="H262" s="1">
        <v>4.9400000000000004</v>
      </c>
      <c r="I262" s="24">
        <f t="shared" si="88"/>
        <v>234.4878542510121</v>
      </c>
      <c r="J262" s="24">
        <f t="shared" si="89"/>
        <v>4.6897570850202417</v>
      </c>
      <c r="M262" s="2">
        <v>44705</v>
      </c>
      <c r="N262" s="1">
        <v>0</v>
      </c>
      <c r="O262" s="1">
        <v>0</v>
      </c>
      <c r="P262" s="8">
        <v>0</v>
      </c>
      <c r="Q262" s="8"/>
      <c r="R262" s="24">
        <f t="shared" si="90"/>
        <v>0</v>
      </c>
      <c r="S262" s="24"/>
      <c r="T262" s="24">
        <f t="shared" si="91"/>
        <v>0</v>
      </c>
      <c r="U262" s="1">
        <v>4.9400000000000004</v>
      </c>
      <c r="V262" s="24">
        <f t="shared" si="92"/>
        <v>0</v>
      </c>
      <c r="W262" s="24">
        <f t="shared" si="93"/>
        <v>0</v>
      </c>
    </row>
    <row r="263" spans="1:23" x14ac:dyDescent="0.25">
      <c r="A263" s="2">
        <v>44706</v>
      </c>
      <c r="B263" s="8">
        <v>1017.7</v>
      </c>
      <c r="C263" s="1">
        <v>572.84</v>
      </c>
      <c r="D263" s="8">
        <v>1010.07</v>
      </c>
      <c r="E263" s="8">
        <v>564.25</v>
      </c>
      <c r="F263" s="24">
        <f t="shared" si="86"/>
        <v>1574.3200000000002</v>
      </c>
      <c r="G263" s="24">
        <f t="shared" si="87"/>
        <v>1574.3200000000002</v>
      </c>
      <c r="H263" s="1">
        <v>5.01</v>
      </c>
      <c r="I263" s="24">
        <f t="shared" si="88"/>
        <v>314.23552894211582</v>
      </c>
      <c r="J263" s="24">
        <f t="shared" si="89"/>
        <v>6.2847105788423168</v>
      </c>
      <c r="M263" s="2">
        <v>44706</v>
      </c>
      <c r="N263" s="1">
        <v>0</v>
      </c>
      <c r="O263" s="1">
        <v>0</v>
      </c>
      <c r="P263" s="8">
        <v>0</v>
      </c>
      <c r="Q263" s="1"/>
      <c r="R263" s="24">
        <f t="shared" si="90"/>
        <v>0</v>
      </c>
      <c r="S263" s="24"/>
      <c r="T263" s="24">
        <f t="shared" si="91"/>
        <v>0</v>
      </c>
      <c r="U263" s="1">
        <v>5.01</v>
      </c>
      <c r="V263" s="24">
        <f t="shared" si="92"/>
        <v>0</v>
      </c>
      <c r="W263" s="24">
        <f t="shared" si="93"/>
        <v>0</v>
      </c>
    </row>
    <row r="264" spans="1:23" x14ac:dyDescent="0.25">
      <c r="A264" s="2">
        <v>44707</v>
      </c>
      <c r="B264" s="8">
        <v>1224.8399999999999</v>
      </c>
      <c r="C264" s="8">
        <v>518.84</v>
      </c>
      <c r="D264" s="8">
        <v>1215.6500000000001</v>
      </c>
      <c r="E264" s="8">
        <v>511.06</v>
      </c>
      <c r="F264" s="24">
        <f t="shared" si="86"/>
        <v>1726.71</v>
      </c>
      <c r="G264" s="24">
        <f t="shared" si="87"/>
        <v>1726.71</v>
      </c>
      <c r="H264" s="1">
        <v>5.01</v>
      </c>
      <c r="I264" s="24">
        <f t="shared" si="88"/>
        <v>344.65269461077844</v>
      </c>
      <c r="J264" s="24">
        <f t="shared" si="89"/>
        <v>6.8930538922155691</v>
      </c>
      <c r="M264" s="2">
        <v>44707</v>
      </c>
      <c r="N264" s="8">
        <v>0</v>
      </c>
      <c r="O264" s="1">
        <v>0</v>
      </c>
      <c r="P264" s="8">
        <v>0</v>
      </c>
      <c r="Q264" s="1"/>
      <c r="R264" s="24">
        <f t="shared" si="90"/>
        <v>0</v>
      </c>
      <c r="S264" s="24"/>
      <c r="T264" s="24">
        <f t="shared" si="91"/>
        <v>0</v>
      </c>
      <c r="U264" s="1">
        <v>5.01</v>
      </c>
      <c r="V264" s="24">
        <f t="shared" si="92"/>
        <v>0</v>
      </c>
      <c r="W264" s="24">
        <f t="shared" si="93"/>
        <v>0</v>
      </c>
    </row>
    <row r="265" spans="1:23" x14ac:dyDescent="0.25">
      <c r="A265" s="2">
        <v>44708</v>
      </c>
      <c r="B265" s="1">
        <v>1201.98</v>
      </c>
      <c r="C265" s="8">
        <v>291.62</v>
      </c>
      <c r="D265" s="8">
        <v>1192.97</v>
      </c>
      <c r="E265" s="8">
        <v>287.25</v>
      </c>
      <c r="F265" s="24">
        <f t="shared" si="86"/>
        <v>1480.22</v>
      </c>
      <c r="G265" s="24">
        <f t="shared" si="87"/>
        <v>1480.22</v>
      </c>
      <c r="H265" s="1">
        <v>5.07</v>
      </c>
      <c r="I265" s="24">
        <f t="shared" si="88"/>
        <v>291.95660749506902</v>
      </c>
      <c r="J265" s="24">
        <f t="shared" si="89"/>
        <v>5.8391321499013804</v>
      </c>
      <c r="M265" s="2">
        <v>44708</v>
      </c>
      <c r="N265" s="8">
        <v>1769.4</v>
      </c>
      <c r="O265" s="1"/>
      <c r="P265" s="8">
        <v>1756.13</v>
      </c>
      <c r="Q265" s="1"/>
      <c r="R265" s="24">
        <f t="shared" si="90"/>
        <v>1756.13</v>
      </c>
      <c r="S265" s="24"/>
      <c r="T265" s="24">
        <f t="shared" si="91"/>
        <v>1756.13</v>
      </c>
      <c r="U265" s="1">
        <v>5.07</v>
      </c>
      <c r="V265" s="24">
        <f t="shared" si="92"/>
        <v>346.37672583826429</v>
      </c>
      <c r="W265" s="24">
        <f t="shared" si="93"/>
        <v>6.9275345167652862</v>
      </c>
    </row>
    <row r="266" spans="1:23" x14ac:dyDescent="0.25">
      <c r="A266" s="2">
        <v>44709</v>
      </c>
      <c r="B266" s="1">
        <v>1499.31</v>
      </c>
      <c r="C266" s="1">
        <v>445.64</v>
      </c>
      <c r="D266" s="8">
        <v>1488.07</v>
      </c>
      <c r="E266" s="8">
        <v>438.96</v>
      </c>
      <c r="F266" s="24">
        <f t="shared" si="86"/>
        <v>1927.03</v>
      </c>
      <c r="G266" s="24">
        <f t="shared" si="87"/>
        <v>1927.03</v>
      </c>
      <c r="H266" s="1">
        <v>5.07</v>
      </c>
      <c r="I266" s="24">
        <f t="shared" si="88"/>
        <v>380.08481262327416</v>
      </c>
      <c r="J266" s="24">
        <f t="shared" si="89"/>
        <v>7.6016962524654836</v>
      </c>
      <c r="M266" s="2">
        <v>44709</v>
      </c>
      <c r="N266" s="8">
        <v>1093.54</v>
      </c>
      <c r="O266" s="1"/>
      <c r="P266" s="8">
        <v>1085.3399999999999</v>
      </c>
      <c r="Q266" s="1"/>
      <c r="R266" s="24">
        <f t="shared" si="90"/>
        <v>1085.3399999999999</v>
      </c>
      <c r="S266" s="24"/>
      <c r="T266" s="24">
        <f t="shared" si="91"/>
        <v>1085.3399999999999</v>
      </c>
      <c r="U266" s="1">
        <v>5.07</v>
      </c>
      <c r="V266" s="24">
        <f t="shared" si="92"/>
        <v>214.07100591715974</v>
      </c>
      <c r="W266" s="24">
        <f t="shared" si="93"/>
        <v>4.2814201183431946</v>
      </c>
    </row>
    <row r="267" spans="1:23" x14ac:dyDescent="0.25">
      <c r="A267" s="2">
        <v>44710</v>
      </c>
      <c r="B267" s="1">
        <v>1200.73</v>
      </c>
      <c r="C267" s="1">
        <v>128.30000000000001</v>
      </c>
      <c r="D267" s="8">
        <v>1191.72</v>
      </c>
      <c r="E267" s="8">
        <v>126.38</v>
      </c>
      <c r="F267" s="24">
        <f t="shared" si="86"/>
        <v>1318.1</v>
      </c>
      <c r="G267" s="24">
        <f t="shared" si="87"/>
        <v>1318.1</v>
      </c>
      <c r="H267" s="1">
        <v>5.07</v>
      </c>
      <c r="I267" s="24">
        <f t="shared" si="88"/>
        <v>259.98027613412228</v>
      </c>
      <c r="J267" s="24">
        <f t="shared" si="89"/>
        <v>5.1996055226824458</v>
      </c>
      <c r="M267" s="2">
        <v>44710</v>
      </c>
      <c r="N267" s="8">
        <v>2675.53</v>
      </c>
      <c r="O267" s="1">
        <v>0</v>
      </c>
      <c r="P267" s="8">
        <v>2655.46</v>
      </c>
      <c r="Q267" s="8"/>
      <c r="R267" s="24">
        <f t="shared" si="90"/>
        <v>2655.46</v>
      </c>
      <c r="S267" s="24"/>
      <c r="T267" s="24">
        <f t="shared" si="91"/>
        <v>2655.46</v>
      </c>
      <c r="U267" s="1">
        <v>5.07</v>
      </c>
      <c r="V267" s="24">
        <f t="shared" si="92"/>
        <v>523.75936883629186</v>
      </c>
      <c r="W267" s="24">
        <f t="shared" si="93"/>
        <v>10.475187376725838</v>
      </c>
    </row>
    <row r="268" spans="1:23" x14ac:dyDescent="0.25">
      <c r="A268" s="2">
        <v>44711</v>
      </c>
      <c r="B268" s="1">
        <v>361.15</v>
      </c>
      <c r="C268" s="8">
        <v>201.18</v>
      </c>
      <c r="D268" s="8">
        <v>358.44</v>
      </c>
      <c r="E268" s="8">
        <v>198.16</v>
      </c>
      <c r="F268" s="24">
        <f t="shared" si="86"/>
        <v>556.6</v>
      </c>
      <c r="G268" s="24">
        <f t="shared" si="87"/>
        <v>556.6</v>
      </c>
      <c r="H268" s="1">
        <v>5.07</v>
      </c>
      <c r="I268" s="24">
        <f t="shared" si="88"/>
        <v>109.78303747534517</v>
      </c>
      <c r="J268" s="24">
        <f t="shared" si="89"/>
        <v>2.1956607495069034</v>
      </c>
      <c r="M268" s="2">
        <v>44711</v>
      </c>
      <c r="N268" s="1">
        <v>0</v>
      </c>
      <c r="O268" s="1">
        <v>0</v>
      </c>
      <c r="P268" s="1">
        <v>0</v>
      </c>
      <c r="Q268" s="1"/>
      <c r="R268" s="24">
        <f t="shared" si="90"/>
        <v>0</v>
      </c>
      <c r="S268" s="24"/>
      <c r="T268" s="24">
        <f t="shared" si="91"/>
        <v>0</v>
      </c>
      <c r="U268" s="1">
        <v>5.07</v>
      </c>
      <c r="V268" s="24">
        <f t="shared" si="92"/>
        <v>0</v>
      </c>
      <c r="W268" s="24">
        <f t="shared" si="93"/>
        <v>0</v>
      </c>
    </row>
    <row r="269" spans="1:23" x14ac:dyDescent="0.25">
      <c r="A269" s="2">
        <v>44712</v>
      </c>
      <c r="B269" s="8">
        <v>526.4</v>
      </c>
      <c r="C269" s="8">
        <v>118.62</v>
      </c>
      <c r="D269" s="1">
        <v>522.45000000000005</v>
      </c>
      <c r="E269" s="1">
        <v>117.83</v>
      </c>
      <c r="F269" s="24">
        <f t="shared" si="86"/>
        <v>640.28000000000009</v>
      </c>
      <c r="G269" s="24">
        <f t="shared" si="87"/>
        <v>640.28000000000009</v>
      </c>
      <c r="H269" s="1">
        <v>5.07</v>
      </c>
      <c r="I269" s="24">
        <f t="shared" si="88"/>
        <v>126.28796844181461</v>
      </c>
      <c r="J269" s="24">
        <f t="shared" si="89"/>
        <v>2.5257593688362925</v>
      </c>
      <c r="M269" s="2">
        <v>44712</v>
      </c>
      <c r="N269" s="24">
        <v>0</v>
      </c>
      <c r="O269" s="1">
        <v>0</v>
      </c>
      <c r="P269" s="2"/>
      <c r="Q269" s="1">
        <v>0</v>
      </c>
      <c r="R269" s="24">
        <f t="shared" si="90"/>
        <v>0</v>
      </c>
      <c r="S269" s="1"/>
      <c r="T269" s="24">
        <f t="shared" si="91"/>
        <v>0</v>
      </c>
      <c r="U269" s="1">
        <v>5.07</v>
      </c>
      <c r="V269" s="24">
        <f t="shared" si="92"/>
        <v>0</v>
      </c>
      <c r="W269" s="24">
        <f t="shared" si="93"/>
        <v>0</v>
      </c>
    </row>
    <row r="270" spans="1:23" x14ac:dyDescent="0.25">
      <c r="I270" s="37">
        <f>SUM(I239:I269)</f>
        <v>7897.1235019892274</v>
      </c>
      <c r="J270" s="37">
        <f>SUM(J239:J269)</f>
        <v>157.94247003978458</v>
      </c>
      <c r="M270" s="42"/>
      <c r="N270" s="25"/>
      <c r="Q270">
        <f>SUM(Q239:Q269)</f>
        <v>743.32999999999993</v>
      </c>
      <c r="R270">
        <f>SUM(R239:R269)</f>
        <v>39386.369999999995</v>
      </c>
      <c r="S270" s="25">
        <f>SUM(S241:S269)</f>
        <v>0</v>
      </c>
      <c r="T270" s="25">
        <f>SUM(T239:T269)</f>
        <v>39386.369999999995</v>
      </c>
      <c r="U270" s="36" t="s">
        <v>33</v>
      </c>
      <c r="V270" s="37">
        <f>SUM(V239:V269)</f>
        <v>8328.0904651195706</v>
      </c>
      <c r="W270" s="37">
        <f>SUM(W239:W269)</f>
        <v>166.5618093023914</v>
      </c>
    </row>
    <row r="271" spans="1:23" x14ac:dyDescent="0.25">
      <c r="M271" s="42"/>
      <c r="N271" s="25"/>
    </row>
    <row r="274" spans="1:36" x14ac:dyDescent="0.25">
      <c r="M274">
        <v>3424.76</v>
      </c>
      <c r="N274" s="42">
        <f>M274*0.75%</f>
        <v>25.685700000000001</v>
      </c>
      <c r="O274" s="25">
        <f>M274-N274</f>
        <v>3399.0743000000002</v>
      </c>
    </row>
    <row r="275" spans="1:36" x14ac:dyDescent="0.25">
      <c r="D275" t="s">
        <v>28</v>
      </c>
      <c r="I275" t="s">
        <v>34</v>
      </c>
      <c r="S275" t="s">
        <v>35</v>
      </c>
      <c r="T275" t="s">
        <v>31</v>
      </c>
      <c r="X275" t="s">
        <v>34</v>
      </c>
      <c r="Z275" t="s">
        <v>32</v>
      </c>
      <c r="AC275" t="s">
        <v>37</v>
      </c>
      <c r="AH275" t="s">
        <v>34</v>
      </c>
    </row>
    <row r="277" spans="1:36" ht="30" x14ac:dyDescent="0.25">
      <c r="A277" s="167" t="s">
        <v>0</v>
      </c>
      <c r="B277" s="168" t="s">
        <v>12</v>
      </c>
      <c r="C277" s="168" t="s">
        <v>11</v>
      </c>
      <c r="D277" s="169" t="s">
        <v>13</v>
      </c>
      <c r="E277" s="168" t="s">
        <v>14</v>
      </c>
      <c r="F277" s="170" t="s">
        <v>1</v>
      </c>
      <c r="G277" s="168" t="s">
        <v>2</v>
      </c>
      <c r="H277" s="168" t="s">
        <v>4</v>
      </c>
      <c r="I277" s="167" t="s">
        <v>3</v>
      </c>
      <c r="J277" s="171" t="s">
        <v>67</v>
      </c>
      <c r="K277" s="64"/>
      <c r="L277" s="64"/>
      <c r="M277" s="167" t="s">
        <v>0</v>
      </c>
      <c r="N277" s="168" t="s">
        <v>12</v>
      </c>
      <c r="O277" s="168" t="s">
        <v>11</v>
      </c>
      <c r="P277" s="169" t="s">
        <v>13</v>
      </c>
      <c r="Q277" s="168" t="s">
        <v>14</v>
      </c>
      <c r="R277" s="170" t="s">
        <v>1</v>
      </c>
      <c r="S277" s="171"/>
      <c r="T277" s="168" t="s">
        <v>2</v>
      </c>
      <c r="U277" s="168" t="s">
        <v>4</v>
      </c>
      <c r="V277" s="172" t="s">
        <v>3</v>
      </c>
      <c r="W277" s="171" t="s">
        <v>67</v>
      </c>
      <c r="Z277" s="170" t="s">
        <v>0</v>
      </c>
      <c r="AA277" s="170" t="s">
        <v>23</v>
      </c>
      <c r="AB277" s="170" t="s">
        <v>20</v>
      </c>
      <c r="AC277" s="170" t="s">
        <v>24</v>
      </c>
      <c r="AD277" s="170" t="s">
        <v>25</v>
      </c>
      <c r="AE277" s="167" t="s">
        <v>1</v>
      </c>
      <c r="AF277" s="170"/>
      <c r="AG277" s="167" t="s">
        <v>2</v>
      </c>
      <c r="AH277" s="170" t="s">
        <v>4</v>
      </c>
      <c r="AI277" s="170" t="s">
        <v>3</v>
      </c>
      <c r="AJ277" s="174" t="s">
        <v>67</v>
      </c>
    </row>
    <row r="278" spans="1:36" x14ac:dyDescent="0.25">
      <c r="A278" s="2">
        <v>44713</v>
      </c>
      <c r="B278" s="13">
        <v>2341.5500000000002</v>
      </c>
      <c r="C278" s="13">
        <v>0</v>
      </c>
      <c r="D278" s="13">
        <v>2323.9899999999998</v>
      </c>
      <c r="E278" s="10">
        <v>0</v>
      </c>
      <c r="F278" s="19">
        <f>D278+E278</f>
        <v>2323.9899999999998</v>
      </c>
      <c r="G278" s="19">
        <f>D278+E278</f>
        <v>2323.9899999999998</v>
      </c>
      <c r="H278" s="13">
        <v>5.09</v>
      </c>
      <c r="I278" s="31">
        <f>G278/H278</f>
        <v>456.57956777996066</v>
      </c>
      <c r="J278" s="24">
        <f>I278*2%</f>
        <v>9.1315913555992125</v>
      </c>
      <c r="K278" s="66"/>
      <c r="M278" s="2">
        <v>44713</v>
      </c>
      <c r="N278" s="13">
        <v>372.93</v>
      </c>
      <c r="O278" s="15">
        <v>0</v>
      </c>
      <c r="P278" s="13">
        <v>370.13</v>
      </c>
      <c r="Q278" s="10">
        <v>0</v>
      </c>
      <c r="R278" s="19">
        <f>P278+Q278</f>
        <v>370.13</v>
      </c>
      <c r="S278" s="19"/>
      <c r="T278" s="19">
        <f>P278+Q278</f>
        <v>370.13</v>
      </c>
      <c r="U278" s="13">
        <v>5.09</v>
      </c>
      <c r="V278" s="74">
        <f>T278/U278</f>
        <v>72.717092337917492</v>
      </c>
      <c r="W278" s="30">
        <f>V278*2%</f>
        <v>1.4543418467583498</v>
      </c>
      <c r="Z278" s="2">
        <v>44713</v>
      </c>
      <c r="AA278" s="8">
        <v>2502.48</v>
      </c>
      <c r="AB278" s="1"/>
      <c r="AC278" s="8">
        <v>2483.71</v>
      </c>
      <c r="AD278" s="8"/>
      <c r="AE278" s="24">
        <f>AC278+AD278</f>
        <v>2483.71</v>
      </c>
      <c r="AF278" s="24"/>
      <c r="AG278" s="24">
        <f>AE278-AF278</f>
        <v>2483.71</v>
      </c>
      <c r="AH278" s="13">
        <v>5.09</v>
      </c>
      <c r="AI278" s="24">
        <f>AG278/AH278</f>
        <v>487.958742632613</v>
      </c>
      <c r="AJ278" s="24">
        <f>AI278*2%</f>
        <v>9.7591748526522597</v>
      </c>
    </row>
    <row r="279" spans="1:36" x14ac:dyDescent="0.25">
      <c r="A279" s="2">
        <v>44714</v>
      </c>
      <c r="B279" s="13">
        <v>2183.7600000000002</v>
      </c>
      <c r="C279" s="13">
        <v>20.61</v>
      </c>
      <c r="D279" s="13">
        <v>2167.38</v>
      </c>
      <c r="E279" s="13">
        <v>19.21</v>
      </c>
      <c r="F279" s="19">
        <f t="shared" ref="F279:F307" si="94">D279+E279</f>
        <v>2186.59</v>
      </c>
      <c r="G279" s="19">
        <f>D279+E279</f>
        <v>2186.59</v>
      </c>
      <c r="H279" s="13">
        <v>5.12</v>
      </c>
      <c r="I279" s="31">
        <f t="shared" ref="I279:I307" si="95">G279/H279</f>
        <v>427.068359375</v>
      </c>
      <c r="J279" s="24">
        <f t="shared" ref="J279:J308" si="96">I279*2%</f>
        <v>8.5413671875000006</v>
      </c>
      <c r="K279" s="66"/>
      <c r="M279" s="2">
        <v>44714</v>
      </c>
      <c r="N279" s="13">
        <v>1525.83</v>
      </c>
      <c r="O279" s="13"/>
      <c r="P279" s="13">
        <v>1514.39</v>
      </c>
      <c r="Q279" s="13"/>
      <c r="R279" s="19">
        <f t="shared" ref="R279:R307" si="97">P279+Q279</f>
        <v>1514.39</v>
      </c>
      <c r="S279" s="19"/>
      <c r="T279" s="19">
        <f t="shared" ref="T279:T307" si="98">P279+Q279</f>
        <v>1514.39</v>
      </c>
      <c r="U279" s="13">
        <v>5.12</v>
      </c>
      <c r="V279" s="74">
        <f t="shared" ref="V279:V307" si="99">T279/U279</f>
        <v>295.779296875</v>
      </c>
      <c r="W279" s="30">
        <f t="shared" ref="W279:W307" si="100">V279*2%</f>
        <v>5.9155859375000004</v>
      </c>
      <c r="Z279" s="2">
        <v>44714</v>
      </c>
      <c r="AA279" s="8">
        <v>2656.76</v>
      </c>
      <c r="AB279" s="1">
        <v>71.75</v>
      </c>
      <c r="AC279" s="8">
        <v>2636.83</v>
      </c>
      <c r="AD279" s="1">
        <v>66.86</v>
      </c>
      <c r="AE279" s="24">
        <f t="shared" ref="AE279:AE308" si="101">AC279+AD279</f>
        <v>2703.69</v>
      </c>
      <c r="AF279" s="24"/>
      <c r="AG279" s="24">
        <f t="shared" ref="AG279:AG308" si="102">AE279-AF279</f>
        <v>2703.69</v>
      </c>
      <c r="AH279" s="13">
        <v>5.12</v>
      </c>
      <c r="AI279" s="24">
        <f t="shared" ref="AI279:AI307" si="103">AG279/AH279</f>
        <v>528.064453125</v>
      </c>
      <c r="AJ279" s="24">
        <f t="shared" ref="AJ279:AJ307" si="104">AI279*2%</f>
        <v>10.5612890625</v>
      </c>
    </row>
    <row r="280" spans="1:36" x14ac:dyDescent="0.25">
      <c r="A280" s="2">
        <v>44715</v>
      </c>
      <c r="B280" s="13">
        <v>1409.53</v>
      </c>
      <c r="C280" s="14"/>
      <c r="D280" s="13">
        <v>1398.96</v>
      </c>
      <c r="E280" s="10"/>
      <c r="F280" s="19">
        <f t="shared" si="94"/>
        <v>1398.96</v>
      </c>
      <c r="G280" s="19">
        <f t="shared" ref="G280:G308" si="105">D280+E280</f>
        <v>1398.96</v>
      </c>
      <c r="H280" s="13">
        <v>5.15</v>
      </c>
      <c r="I280" s="31">
        <f t="shared" si="95"/>
        <v>271.64271844660192</v>
      </c>
      <c r="J280" s="24">
        <f t="shared" si="96"/>
        <v>5.4328543689320385</v>
      </c>
      <c r="K280" s="66"/>
      <c r="M280" s="2">
        <v>44715</v>
      </c>
      <c r="N280" s="10">
        <v>1570.39</v>
      </c>
      <c r="O280" s="15">
        <v>64.09</v>
      </c>
      <c r="P280" s="13">
        <v>1558.61</v>
      </c>
      <c r="Q280" s="10">
        <v>59.73</v>
      </c>
      <c r="R280" s="19">
        <f t="shared" si="97"/>
        <v>1618.34</v>
      </c>
      <c r="S280" s="19"/>
      <c r="T280" s="19">
        <f t="shared" si="98"/>
        <v>1618.34</v>
      </c>
      <c r="U280" s="13">
        <v>5.15</v>
      </c>
      <c r="V280" s="74">
        <f t="shared" si="99"/>
        <v>314.24077669902908</v>
      </c>
      <c r="W280" s="30">
        <f t="shared" si="100"/>
        <v>6.2848155339805816</v>
      </c>
      <c r="Z280" s="2">
        <v>44715</v>
      </c>
      <c r="AA280" s="8">
        <v>2873.14</v>
      </c>
      <c r="AB280" s="1">
        <v>52.95</v>
      </c>
      <c r="AC280" s="8">
        <v>2851.59</v>
      </c>
      <c r="AD280" s="8">
        <v>49.34</v>
      </c>
      <c r="AE280" s="24">
        <f t="shared" si="101"/>
        <v>2900.9300000000003</v>
      </c>
      <c r="AF280" s="24"/>
      <c r="AG280" s="24">
        <f t="shared" si="102"/>
        <v>2900.9300000000003</v>
      </c>
      <c r="AH280" s="13">
        <v>5.15</v>
      </c>
      <c r="AI280" s="24">
        <f t="shared" si="103"/>
        <v>563.28737864077675</v>
      </c>
      <c r="AJ280" s="24">
        <f t="shared" si="104"/>
        <v>11.265747572815535</v>
      </c>
    </row>
    <row r="281" spans="1:36" x14ac:dyDescent="0.25">
      <c r="A281" s="2">
        <v>44716</v>
      </c>
      <c r="B281" s="13">
        <v>1965.41</v>
      </c>
      <c r="C281" s="31">
        <v>46.8</v>
      </c>
      <c r="D281" s="13">
        <v>1950.67</v>
      </c>
      <c r="E281" s="10">
        <v>43.61</v>
      </c>
      <c r="F281" s="19">
        <f t="shared" si="94"/>
        <v>1994.28</v>
      </c>
      <c r="G281" s="19">
        <f t="shared" si="105"/>
        <v>1994.28</v>
      </c>
      <c r="H281" s="13">
        <v>5.15</v>
      </c>
      <c r="I281" s="31">
        <f t="shared" si="95"/>
        <v>387.23883495145628</v>
      </c>
      <c r="J281" s="24">
        <f t="shared" si="96"/>
        <v>7.744776699029126</v>
      </c>
      <c r="K281" s="66"/>
      <c r="M281" s="2">
        <v>44716</v>
      </c>
      <c r="N281" s="13">
        <v>2339.38</v>
      </c>
      <c r="O281" s="15">
        <v>0</v>
      </c>
      <c r="P281" s="13">
        <v>2321.83</v>
      </c>
      <c r="Q281" s="10">
        <v>0</v>
      </c>
      <c r="R281" s="19">
        <f t="shared" si="97"/>
        <v>2321.83</v>
      </c>
      <c r="S281" s="19"/>
      <c r="T281" s="19">
        <f t="shared" si="98"/>
        <v>2321.83</v>
      </c>
      <c r="U281" s="13">
        <v>5.15</v>
      </c>
      <c r="V281" s="74">
        <f t="shared" si="99"/>
        <v>450.84077669902911</v>
      </c>
      <c r="W281" s="30">
        <f t="shared" si="100"/>
        <v>9.0168155339805818</v>
      </c>
      <c r="Z281" s="2">
        <v>44716</v>
      </c>
      <c r="AA281" s="8">
        <v>1739.34</v>
      </c>
      <c r="AB281" s="1">
        <v>118.72</v>
      </c>
      <c r="AC281" s="8">
        <v>1726.29</v>
      </c>
      <c r="AD281" s="8">
        <v>110.63</v>
      </c>
      <c r="AE281" s="24">
        <f t="shared" si="101"/>
        <v>1836.92</v>
      </c>
      <c r="AF281" s="24"/>
      <c r="AG281" s="24">
        <f t="shared" si="102"/>
        <v>1836.92</v>
      </c>
      <c r="AH281" s="13">
        <v>5.15</v>
      </c>
      <c r="AI281" s="24">
        <f t="shared" si="103"/>
        <v>356.68349514563107</v>
      </c>
      <c r="AJ281" s="24">
        <f t="shared" si="104"/>
        <v>7.1336699029126214</v>
      </c>
    </row>
    <row r="282" spans="1:36" x14ac:dyDescent="0.25">
      <c r="A282" s="2">
        <v>44717</v>
      </c>
      <c r="B282" s="13">
        <v>3118.89</v>
      </c>
      <c r="C282" s="15">
        <v>74.010000000000005</v>
      </c>
      <c r="D282" s="13">
        <v>3095.5</v>
      </c>
      <c r="E282" s="13">
        <v>68.97</v>
      </c>
      <c r="F282" s="19">
        <f t="shared" si="94"/>
        <v>3164.47</v>
      </c>
      <c r="G282" s="19">
        <f t="shared" si="105"/>
        <v>3164.47</v>
      </c>
      <c r="H282" s="13">
        <v>5.15</v>
      </c>
      <c r="I282" s="31">
        <f t="shared" si="95"/>
        <v>614.46019417475725</v>
      </c>
      <c r="J282" s="24">
        <f t="shared" si="96"/>
        <v>12.289203883495146</v>
      </c>
      <c r="K282" s="66"/>
      <c r="M282" s="2">
        <v>44717</v>
      </c>
      <c r="N282" s="13">
        <v>2261.61</v>
      </c>
      <c r="O282" s="15">
        <v>115.12</v>
      </c>
      <c r="P282" s="13">
        <v>2244.65</v>
      </c>
      <c r="Q282" s="13">
        <v>107.28</v>
      </c>
      <c r="R282" s="19">
        <f t="shared" si="97"/>
        <v>2351.9300000000003</v>
      </c>
      <c r="S282" s="19"/>
      <c r="T282" s="19">
        <f t="shared" si="98"/>
        <v>2351.9300000000003</v>
      </c>
      <c r="U282" s="13">
        <v>5.15</v>
      </c>
      <c r="V282" s="74">
        <f t="shared" si="99"/>
        <v>456.68543689320393</v>
      </c>
      <c r="W282" s="30">
        <f t="shared" si="100"/>
        <v>9.1337087378640796</v>
      </c>
      <c r="Z282" s="2">
        <v>44717</v>
      </c>
      <c r="AA282" s="8">
        <v>1391.13</v>
      </c>
      <c r="AB282" s="8">
        <v>41.95</v>
      </c>
      <c r="AC282" s="8">
        <v>1380.7</v>
      </c>
      <c r="AD282" s="8">
        <v>39.090000000000003</v>
      </c>
      <c r="AE282" s="24">
        <f t="shared" si="101"/>
        <v>1419.79</v>
      </c>
      <c r="AF282" s="24"/>
      <c r="AG282" s="24">
        <f t="shared" si="102"/>
        <v>1419.79</v>
      </c>
      <c r="AH282" s="13">
        <v>5.15</v>
      </c>
      <c r="AI282" s="24">
        <f t="shared" si="103"/>
        <v>275.68737864077667</v>
      </c>
      <c r="AJ282" s="24">
        <f t="shared" si="104"/>
        <v>5.5137475728155332</v>
      </c>
    </row>
    <row r="283" spans="1:36" x14ac:dyDescent="0.25">
      <c r="A283" s="2">
        <v>44718</v>
      </c>
      <c r="B283" s="13">
        <v>2964.17</v>
      </c>
      <c r="C283" s="15">
        <v>26.23</v>
      </c>
      <c r="D283" s="13">
        <v>2941.94</v>
      </c>
      <c r="E283" s="13">
        <v>24.44</v>
      </c>
      <c r="F283" s="19">
        <f t="shared" si="94"/>
        <v>2966.38</v>
      </c>
      <c r="G283" s="19">
        <f t="shared" si="105"/>
        <v>2966.38</v>
      </c>
      <c r="H283" s="13">
        <v>5.15</v>
      </c>
      <c r="I283" s="31">
        <f t="shared" si="95"/>
        <v>575.9961165048544</v>
      </c>
      <c r="J283" s="24">
        <f t="shared" si="96"/>
        <v>11.519922330097089</v>
      </c>
      <c r="K283" s="66"/>
      <c r="M283" s="2">
        <v>44718</v>
      </c>
      <c r="N283" s="13">
        <v>0</v>
      </c>
      <c r="O283" s="15">
        <v>0</v>
      </c>
      <c r="P283" s="13">
        <v>0</v>
      </c>
      <c r="Q283" s="13">
        <v>0</v>
      </c>
      <c r="R283" s="19">
        <f t="shared" si="97"/>
        <v>0</v>
      </c>
      <c r="S283" s="19"/>
      <c r="T283" s="19">
        <f t="shared" si="98"/>
        <v>0</v>
      </c>
      <c r="U283" s="13">
        <v>5.15</v>
      </c>
      <c r="V283" s="74">
        <f t="shared" si="99"/>
        <v>0</v>
      </c>
      <c r="W283" s="30">
        <f t="shared" si="100"/>
        <v>0</v>
      </c>
      <c r="Z283" s="2">
        <v>44718</v>
      </c>
      <c r="AA283" s="8">
        <v>1372.93</v>
      </c>
      <c r="AB283" s="1">
        <v>0</v>
      </c>
      <c r="AC283" s="8">
        <v>1362.63</v>
      </c>
      <c r="AD283" s="8">
        <v>0</v>
      </c>
      <c r="AE283" s="24">
        <f t="shared" si="101"/>
        <v>1362.63</v>
      </c>
      <c r="AF283" s="24"/>
      <c r="AG283" s="24">
        <f t="shared" si="102"/>
        <v>1362.63</v>
      </c>
      <c r="AH283" s="13">
        <v>5.15</v>
      </c>
      <c r="AI283" s="24">
        <f t="shared" si="103"/>
        <v>264.58834951456311</v>
      </c>
      <c r="AJ283" s="24">
        <f t="shared" si="104"/>
        <v>5.2917669902912623</v>
      </c>
    </row>
    <row r="284" spans="1:36" x14ac:dyDescent="0.25">
      <c r="A284" s="2">
        <v>44719</v>
      </c>
      <c r="B284" s="13">
        <v>2643.93</v>
      </c>
      <c r="C284" s="15"/>
      <c r="D284" s="13">
        <v>2624.1</v>
      </c>
      <c r="E284" s="10"/>
      <c r="F284" s="19">
        <f t="shared" si="94"/>
        <v>2624.1</v>
      </c>
      <c r="G284" s="19">
        <f t="shared" si="105"/>
        <v>2624.1</v>
      </c>
      <c r="H284" s="10">
        <v>5.16</v>
      </c>
      <c r="I284" s="31">
        <f t="shared" si="95"/>
        <v>508.54651162790697</v>
      </c>
      <c r="J284" s="24">
        <f t="shared" si="96"/>
        <v>10.17093023255814</v>
      </c>
      <c r="K284" s="66"/>
      <c r="M284" s="2">
        <v>44719</v>
      </c>
      <c r="N284" s="13">
        <v>0</v>
      </c>
      <c r="O284" s="15">
        <v>0</v>
      </c>
      <c r="P284" s="13">
        <v>0</v>
      </c>
      <c r="Q284" s="10">
        <v>0</v>
      </c>
      <c r="R284" s="19">
        <f t="shared" si="97"/>
        <v>0</v>
      </c>
      <c r="S284" s="19"/>
      <c r="T284" s="19">
        <f t="shared" si="98"/>
        <v>0</v>
      </c>
      <c r="U284" s="10">
        <v>5.16</v>
      </c>
      <c r="V284" s="74">
        <f t="shared" si="99"/>
        <v>0</v>
      </c>
      <c r="W284" s="30">
        <f t="shared" si="100"/>
        <v>0</v>
      </c>
      <c r="Z284" s="2">
        <v>44719</v>
      </c>
      <c r="AA284" s="8">
        <v>2293.14</v>
      </c>
      <c r="AB284" s="1">
        <v>81.05</v>
      </c>
      <c r="AC284" s="8">
        <v>2275.94</v>
      </c>
      <c r="AD284" s="8">
        <v>75.53</v>
      </c>
      <c r="AE284" s="24">
        <f t="shared" si="101"/>
        <v>2351.4700000000003</v>
      </c>
      <c r="AF284" s="24"/>
      <c r="AG284" s="24">
        <f t="shared" si="102"/>
        <v>2351.4700000000003</v>
      </c>
      <c r="AH284" s="10">
        <v>5.16</v>
      </c>
      <c r="AI284" s="24">
        <f t="shared" si="103"/>
        <v>455.71124031007753</v>
      </c>
      <c r="AJ284" s="24">
        <f t="shared" si="104"/>
        <v>9.1142248062015501</v>
      </c>
    </row>
    <row r="285" spans="1:36" x14ac:dyDescent="0.25">
      <c r="A285" s="2">
        <v>44720</v>
      </c>
      <c r="B285" s="13">
        <v>69.41</v>
      </c>
      <c r="C285" s="15">
        <v>0</v>
      </c>
      <c r="D285" s="10">
        <v>68.89</v>
      </c>
      <c r="E285" s="13">
        <v>0</v>
      </c>
      <c r="F285" s="19">
        <f t="shared" si="94"/>
        <v>68.89</v>
      </c>
      <c r="G285" s="19">
        <f t="shared" si="105"/>
        <v>68.89</v>
      </c>
      <c r="H285" s="10">
        <v>5.16</v>
      </c>
      <c r="I285" s="31">
        <f t="shared" si="95"/>
        <v>13.35077519379845</v>
      </c>
      <c r="J285" s="24">
        <f t="shared" si="96"/>
        <v>0.26701550387596901</v>
      </c>
      <c r="K285" s="66"/>
      <c r="M285" s="2">
        <v>44720</v>
      </c>
      <c r="N285" s="13">
        <v>2405.87</v>
      </c>
      <c r="O285" s="15">
        <v>78.73</v>
      </c>
      <c r="P285" s="13">
        <v>2387.83</v>
      </c>
      <c r="Q285" s="13">
        <v>73.37</v>
      </c>
      <c r="R285" s="19">
        <f t="shared" si="97"/>
        <v>2461.1999999999998</v>
      </c>
      <c r="S285" s="19"/>
      <c r="T285" s="19">
        <f t="shared" si="98"/>
        <v>2461.1999999999998</v>
      </c>
      <c r="U285" s="10">
        <v>5.16</v>
      </c>
      <c r="V285" s="74">
        <f t="shared" si="99"/>
        <v>476.97674418604646</v>
      </c>
      <c r="W285" s="30">
        <f t="shared" si="100"/>
        <v>9.5395348837209291</v>
      </c>
      <c r="Z285" s="2">
        <v>44720</v>
      </c>
      <c r="AA285" s="8">
        <v>1504.37</v>
      </c>
      <c r="AB285" s="1">
        <v>445.53</v>
      </c>
      <c r="AC285" s="8">
        <v>1493.09</v>
      </c>
      <c r="AD285" s="8">
        <v>415.19</v>
      </c>
      <c r="AE285" s="24">
        <f t="shared" si="101"/>
        <v>1908.28</v>
      </c>
      <c r="AF285" s="24"/>
      <c r="AG285" s="24">
        <f t="shared" si="102"/>
        <v>1908.28</v>
      </c>
      <c r="AH285" s="10">
        <v>5.16</v>
      </c>
      <c r="AI285" s="24">
        <f t="shared" si="103"/>
        <v>369.82170542635657</v>
      </c>
      <c r="AJ285" s="24">
        <f t="shared" si="104"/>
        <v>7.3964341085271315</v>
      </c>
    </row>
    <row r="286" spans="1:36" x14ac:dyDescent="0.25">
      <c r="A286" s="2">
        <v>44721</v>
      </c>
      <c r="B286" s="13">
        <v>790.06</v>
      </c>
      <c r="C286" s="15">
        <v>0</v>
      </c>
      <c r="D286" s="13">
        <v>784.13</v>
      </c>
      <c r="E286" s="13">
        <v>0</v>
      </c>
      <c r="F286" s="19">
        <f t="shared" si="94"/>
        <v>784.13</v>
      </c>
      <c r="G286" s="19">
        <f t="shared" si="105"/>
        <v>784.13</v>
      </c>
      <c r="H286" s="10">
        <v>5.25</v>
      </c>
      <c r="I286" s="31">
        <f t="shared" si="95"/>
        <v>149.35809523809525</v>
      </c>
      <c r="J286" s="24">
        <f t="shared" si="96"/>
        <v>2.9871619047619049</v>
      </c>
      <c r="K286" s="66"/>
      <c r="M286" s="2">
        <v>44721</v>
      </c>
      <c r="N286" s="13">
        <v>1298.01</v>
      </c>
      <c r="O286" s="15">
        <v>0</v>
      </c>
      <c r="P286" s="13">
        <v>1288.27</v>
      </c>
      <c r="Q286" s="13">
        <v>0</v>
      </c>
      <c r="R286" s="19">
        <f t="shared" si="97"/>
        <v>1288.27</v>
      </c>
      <c r="S286" s="19"/>
      <c r="T286" s="19">
        <f t="shared" si="98"/>
        <v>1288.27</v>
      </c>
      <c r="U286" s="10">
        <v>5.25</v>
      </c>
      <c r="V286" s="74">
        <f t="shared" si="99"/>
        <v>245.38476190476189</v>
      </c>
      <c r="W286" s="30">
        <f t="shared" si="100"/>
        <v>4.9076952380952381</v>
      </c>
      <c r="Z286" s="2">
        <v>44721</v>
      </c>
      <c r="AA286" s="8">
        <v>3077.86</v>
      </c>
      <c r="AB286" s="1">
        <v>81.08</v>
      </c>
      <c r="AC286" s="8">
        <v>3054.78</v>
      </c>
      <c r="AD286" s="8">
        <v>75.56</v>
      </c>
      <c r="AE286" s="24">
        <f t="shared" si="101"/>
        <v>3130.34</v>
      </c>
      <c r="AF286" s="24"/>
      <c r="AG286" s="24">
        <f t="shared" si="102"/>
        <v>3130.34</v>
      </c>
      <c r="AH286" s="13">
        <v>5.25</v>
      </c>
      <c r="AI286" s="24">
        <f t="shared" si="103"/>
        <v>596.25523809523816</v>
      </c>
      <c r="AJ286" s="24">
        <f t="shared" si="104"/>
        <v>11.925104761904763</v>
      </c>
    </row>
    <row r="287" spans="1:36" x14ac:dyDescent="0.25">
      <c r="A287" s="2">
        <v>44722</v>
      </c>
      <c r="B287" s="8">
        <v>1430.89</v>
      </c>
      <c r="C287" s="16">
        <v>0</v>
      </c>
      <c r="D287" s="8">
        <v>1420.16</v>
      </c>
      <c r="E287" s="8">
        <v>0</v>
      </c>
      <c r="F287" s="19">
        <f t="shared" si="94"/>
        <v>1420.16</v>
      </c>
      <c r="G287" s="19">
        <f t="shared" si="105"/>
        <v>1420.16</v>
      </c>
      <c r="H287" s="10">
        <v>5.31</v>
      </c>
      <c r="I287" s="31">
        <f t="shared" si="95"/>
        <v>267.45009416195859</v>
      </c>
      <c r="J287" s="24">
        <f t="shared" si="96"/>
        <v>5.3490018832391719</v>
      </c>
      <c r="K287" s="66"/>
      <c r="M287" s="2">
        <v>44722</v>
      </c>
      <c r="N287" s="8">
        <v>2147.71</v>
      </c>
      <c r="O287" s="16">
        <v>0</v>
      </c>
      <c r="P287" s="8">
        <v>2131.6</v>
      </c>
      <c r="Q287" s="8">
        <v>0</v>
      </c>
      <c r="R287" s="19">
        <f t="shared" si="97"/>
        <v>2131.6</v>
      </c>
      <c r="S287" s="19"/>
      <c r="T287" s="19">
        <f t="shared" si="98"/>
        <v>2131.6</v>
      </c>
      <c r="U287" s="10">
        <v>5.31</v>
      </c>
      <c r="V287" s="74">
        <f t="shared" si="99"/>
        <v>401.43126177024482</v>
      </c>
      <c r="W287" s="30">
        <f t="shared" si="100"/>
        <v>8.0286252354048973</v>
      </c>
      <c r="Z287" s="2">
        <v>44722</v>
      </c>
      <c r="AA287" s="1">
        <v>2794.8</v>
      </c>
      <c r="AB287" s="1">
        <v>56.39</v>
      </c>
      <c r="AC287" s="8">
        <v>2773.84</v>
      </c>
      <c r="AD287" s="1">
        <v>52.55</v>
      </c>
      <c r="AE287" s="24">
        <f t="shared" si="101"/>
        <v>2826.3900000000003</v>
      </c>
      <c r="AF287" s="24"/>
      <c r="AG287" s="24">
        <f t="shared" si="102"/>
        <v>2826.3900000000003</v>
      </c>
      <c r="AH287" s="13">
        <v>5.31</v>
      </c>
      <c r="AI287" s="24">
        <f t="shared" si="103"/>
        <v>532.27683615819217</v>
      </c>
      <c r="AJ287" s="24">
        <f t="shared" si="104"/>
        <v>10.645536723163843</v>
      </c>
    </row>
    <row r="288" spans="1:36" x14ac:dyDescent="0.25">
      <c r="A288" s="2">
        <v>44723</v>
      </c>
      <c r="B288" s="8">
        <v>2541.62</v>
      </c>
      <c r="C288" s="8">
        <v>50.67</v>
      </c>
      <c r="D288" s="8">
        <v>2522.56</v>
      </c>
      <c r="E288" s="8">
        <v>47.22</v>
      </c>
      <c r="F288" s="19">
        <f t="shared" si="94"/>
        <v>2569.7799999999997</v>
      </c>
      <c r="G288" s="19">
        <f t="shared" si="105"/>
        <v>2569.7799999999997</v>
      </c>
      <c r="H288" s="1">
        <v>5.31</v>
      </c>
      <c r="I288" s="31">
        <f t="shared" si="95"/>
        <v>483.95103578154425</v>
      </c>
      <c r="J288" s="24">
        <f t="shared" si="96"/>
        <v>9.6790207156308856</v>
      </c>
      <c r="K288" s="66"/>
      <c r="M288" s="2">
        <v>44723</v>
      </c>
      <c r="N288" s="8">
        <v>2156.56</v>
      </c>
      <c r="O288" s="8"/>
      <c r="P288" s="8">
        <v>2140.39</v>
      </c>
      <c r="Q288" s="8"/>
      <c r="R288" s="19">
        <f t="shared" si="97"/>
        <v>2140.39</v>
      </c>
      <c r="S288" s="19"/>
      <c r="T288" s="19">
        <f t="shared" si="98"/>
        <v>2140.39</v>
      </c>
      <c r="U288" s="1">
        <v>5.31</v>
      </c>
      <c r="V288" s="74">
        <f t="shared" si="99"/>
        <v>403.08662900188324</v>
      </c>
      <c r="W288" s="30">
        <f t="shared" si="100"/>
        <v>8.0617325800376651</v>
      </c>
      <c r="Z288" s="2">
        <v>44723</v>
      </c>
      <c r="AA288" s="8">
        <v>2919</v>
      </c>
      <c r="AB288" s="1">
        <v>323.33</v>
      </c>
      <c r="AC288" s="8">
        <v>2897.11</v>
      </c>
      <c r="AD288" s="8">
        <v>301.31</v>
      </c>
      <c r="AE288" s="24">
        <f t="shared" si="101"/>
        <v>3198.42</v>
      </c>
      <c r="AF288" s="24"/>
      <c r="AG288" s="24">
        <f t="shared" si="102"/>
        <v>3198.42</v>
      </c>
      <c r="AH288" s="1">
        <v>5.31</v>
      </c>
      <c r="AI288" s="24">
        <f t="shared" si="103"/>
        <v>602.33898305084756</v>
      </c>
      <c r="AJ288" s="24">
        <f t="shared" si="104"/>
        <v>12.046779661016952</v>
      </c>
    </row>
    <row r="289" spans="1:36" x14ac:dyDescent="0.25">
      <c r="A289" s="2">
        <v>44724</v>
      </c>
      <c r="B289" s="8">
        <v>1783.16</v>
      </c>
      <c r="C289" s="8">
        <v>0</v>
      </c>
      <c r="D289" s="8">
        <v>1769.79</v>
      </c>
      <c r="E289" s="8">
        <v>0</v>
      </c>
      <c r="F289" s="19">
        <f t="shared" si="94"/>
        <v>1769.79</v>
      </c>
      <c r="G289" s="19">
        <f t="shared" si="105"/>
        <v>1769.79</v>
      </c>
      <c r="H289" s="1">
        <v>5.31</v>
      </c>
      <c r="I289" s="31">
        <f t="shared" si="95"/>
        <v>333.29378531073451</v>
      </c>
      <c r="J289" s="24">
        <f t="shared" si="96"/>
        <v>6.6658757062146901</v>
      </c>
      <c r="K289" s="66"/>
      <c r="M289" s="2">
        <v>44724</v>
      </c>
      <c r="N289" s="8">
        <v>1750.56</v>
      </c>
      <c r="O289" s="8">
        <v>0</v>
      </c>
      <c r="P289" s="8">
        <v>1737.43</v>
      </c>
      <c r="Q289" s="8">
        <v>0</v>
      </c>
      <c r="R289" s="19">
        <f t="shared" si="97"/>
        <v>1737.43</v>
      </c>
      <c r="S289" s="19"/>
      <c r="T289" s="19">
        <f t="shared" si="98"/>
        <v>1737.43</v>
      </c>
      <c r="U289" s="1">
        <v>5.31</v>
      </c>
      <c r="V289" s="74">
        <f t="shared" si="99"/>
        <v>327.19962335216576</v>
      </c>
      <c r="W289" s="30">
        <f t="shared" si="100"/>
        <v>6.5439924670433154</v>
      </c>
      <c r="Z289" s="2">
        <v>44724</v>
      </c>
      <c r="AA289" s="8">
        <v>2216.14</v>
      </c>
      <c r="AB289" s="1">
        <v>0</v>
      </c>
      <c r="AC289" s="8">
        <v>2199.52</v>
      </c>
      <c r="AD289" s="1">
        <v>0</v>
      </c>
      <c r="AE289" s="24">
        <f t="shared" si="101"/>
        <v>2199.52</v>
      </c>
      <c r="AF289" s="24"/>
      <c r="AG289" s="24">
        <f t="shared" si="102"/>
        <v>2199.52</v>
      </c>
      <c r="AH289" s="1">
        <v>5.31</v>
      </c>
      <c r="AI289" s="24">
        <f t="shared" si="103"/>
        <v>414.22222222222223</v>
      </c>
      <c r="AJ289" s="24">
        <f t="shared" si="104"/>
        <v>8.2844444444444445</v>
      </c>
    </row>
    <row r="290" spans="1:36" x14ac:dyDescent="0.25">
      <c r="A290" s="2">
        <v>44725</v>
      </c>
      <c r="B290" s="8">
        <v>1821.09</v>
      </c>
      <c r="C290" s="16">
        <v>42.62</v>
      </c>
      <c r="D290" s="8">
        <v>1807.43</v>
      </c>
      <c r="E290" s="1">
        <v>39.72</v>
      </c>
      <c r="F290" s="19">
        <f t="shared" si="94"/>
        <v>1847.15</v>
      </c>
      <c r="G290" s="19">
        <f t="shared" si="105"/>
        <v>1847.15</v>
      </c>
      <c r="H290" s="1">
        <v>5.31</v>
      </c>
      <c r="I290" s="31">
        <f t="shared" si="95"/>
        <v>347.86252354048969</v>
      </c>
      <c r="J290" s="24">
        <f t="shared" si="96"/>
        <v>6.957250470809794</v>
      </c>
      <c r="K290" s="66"/>
      <c r="M290" s="2">
        <v>44725</v>
      </c>
      <c r="N290" s="8">
        <v>461.97</v>
      </c>
      <c r="O290" s="16">
        <v>0</v>
      </c>
      <c r="P290" s="8">
        <v>458.51</v>
      </c>
      <c r="Q290" s="1">
        <v>0</v>
      </c>
      <c r="R290" s="19">
        <f t="shared" si="97"/>
        <v>458.51</v>
      </c>
      <c r="S290" s="19"/>
      <c r="T290" s="19">
        <f t="shared" si="98"/>
        <v>458.51</v>
      </c>
      <c r="U290" s="1">
        <v>5.31</v>
      </c>
      <c r="V290" s="74">
        <f t="shared" si="99"/>
        <v>86.348399246704332</v>
      </c>
      <c r="W290" s="30">
        <f t="shared" si="100"/>
        <v>1.7269679849340867</v>
      </c>
      <c r="Z290" s="2">
        <v>44725</v>
      </c>
      <c r="AA290" s="8">
        <v>2358.5</v>
      </c>
      <c r="AB290" s="1">
        <v>0</v>
      </c>
      <c r="AC290" s="8">
        <v>2340.86</v>
      </c>
      <c r="AD290" s="8">
        <v>0</v>
      </c>
      <c r="AE290" s="24">
        <f t="shared" si="101"/>
        <v>2340.86</v>
      </c>
      <c r="AF290" s="24"/>
      <c r="AG290" s="24">
        <f t="shared" si="102"/>
        <v>2340.86</v>
      </c>
      <c r="AH290" s="1">
        <v>5.31</v>
      </c>
      <c r="AI290" s="24">
        <f t="shared" si="103"/>
        <v>440.83992467043322</v>
      </c>
      <c r="AJ290" s="24">
        <f t="shared" si="104"/>
        <v>8.8167984934086654</v>
      </c>
    </row>
    <row r="291" spans="1:36" x14ac:dyDescent="0.25">
      <c r="A291" s="2">
        <v>44726</v>
      </c>
      <c r="B291" s="8">
        <v>2310.35</v>
      </c>
      <c r="C291" s="16">
        <v>0</v>
      </c>
      <c r="D291" s="8">
        <v>2293.02</v>
      </c>
      <c r="E291" s="8">
        <v>0</v>
      </c>
      <c r="F291" s="19">
        <f t="shared" si="94"/>
        <v>2293.02</v>
      </c>
      <c r="G291" s="19">
        <f t="shared" si="105"/>
        <v>2293.02</v>
      </c>
      <c r="H291" s="1">
        <v>5.31</v>
      </c>
      <c r="I291" s="31">
        <f t="shared" si="95"/>
        <v>431.83050847457628</v>
      </c>
      <c r="J291" s="24">
        <f t="shared" si="96"/>
        <v>8.6366101694915258</v>
      </c>
      <c r="K291" s="66"/>
      <c r="M291" s="2">
        <v>44726</v>
      </c>
      <c r="N291" s="8">
        <v>3424.76</v>
      </c>
      <c r="O291" s="16">
        <v>24.86</v>
      </c>
      <c r="P291" s="8">
        <v>3399.07</v>
      </c>
      <c r="Q291" s="8">
        <v>23.17</v>
      </c>
      <c r="R291" s="19">
        <f t="shared" si="97"/>
        <v>3422.2400000000002</v>
      </c>
      <c r="S291" s="19"/>
      <c r="T291" s="19">
        <f t="shared" si="98"/>
        <v>3422.2400000000002</v>
      </c>
      <c r="U291" s="1">
        <v>5.31</v>
      </c>
      <c r="V291" s="74">
        <f t="shared" si="99"/>
        <v>644.48964218455751</v>
      </c>
      <c r="W291" s="30">
        <f t="shared" si="100"/>
        <v>12.889792843691151</v>
      </c>
      <c r="Z291" s="2">
        <v>44726</v>
      </c>
      <c r="AA291" s="8">
        <v>2039.8</v>
      </c>
      <c r="AB291" s="8">
        <v>32.81</v>
      </c>
      <c r="AC291" s="8">
        <v>2024.5</v>
      </c>
      <c r="AD291" s="8">
        <v>30.58</v>
      </c>
      <c r="AE291" s="24">
        <f t="shared" si="101"/>
        <v>2055.08</v>
      </c>
      <c r="AF291" s="24"/>
      <c r="AG291" s="24">
        <f t="shared" si="102"/>
        <v>2055.08</v>
      </c>
      <c r="AH291" s="1">
        <v>5.31</v>
      </c>
      <c r="AI291" s="24">
        <f t="shared" si="103"/>
        <v>387.02071563088515</v>
      </c>
      <c r="AJ291" s="24">
        <f t="shared" si="104"/>
        <v>7.7404143126177027</v>
      </c>
    </row>
    <row r="292" spans="1:36" x14ac:dyDescent="0.25">
      <c r="A292" s="2">
        <v>44727</v>
      </c>
      <c r="B292" s="8">
        <v>2611.8000000000002</v>
      </c>
      <c r="C292" s="8">
        <v>128.19</v>
      </c>
      <c r="D292" s="8">
        <v>2592.21</v>
      </c>
      <c r="E292" s="8">
        <v>119.46</v>
      </c>
      <c r="F292" s="19">
        <f t="shared" si="94"/>
        <v>2711.67</v>
      </c>
      <c r="G292" s="19">
        <f t="shared" si="105"/>
        <v>2711.67</v>
      </c>
      <c r="H292" s="1">
        <v>5.31</v>
      </c>
      <c r="I292" s="31">
        <f t="shared" si="95"/>
        <v>510.67231638418082</v>
      </c>
      <c r="J292" s="24">
        <f t="shared" si="96"/>
        <v>10.213446327683616</v>
      </c>
      <c r="K292" s="66"/>
      <c r="M292" s="2">
        <v>44727</v>
      </c>
      <c r="N292" s="8">
        <v>1542.64</v>
      </c>
      <c r="O292" s="8">
        <v>0</v>
      </c>
      <c r="P292" s="8">
        <v>1531.07</v>
      </c>
      <c r="Q292" s="8">
        <v>0</v>
      </c>
      <c r="R292" s="19">
        <f t="shared" si="97"/>
        <v>1531.07</v>
      </c>
      <c r="S292" s="19"/>
      <c r="T292" s="19">
        <f t="shared" si="98"/>
        <v>1531.07</v>
      </c>
      <c r="U292" s="1">
        <v>5.31</v>
      </c>
      <c r="V292" s="74">
        <f t="shared" si="99"/>
        <v>288.33709981167607</v>
      </c>
      <c r="W292" s="30">
        <f t="shared" si="100"/>
        <v>5.7667419962335211</v>
      </c>
      <c r="Z292" s="2">
        <v>44727</v>
      </c>
      <c r="AA292" s="8">
        <v>2458.35</v>
      </c>
      <c r="AB292" s="1">
        <v>0</v>
      </c>
      <c r="AC292" s="8">
        <v>2439.91</v>
      </c>
      <c r="AD292" s="1">
        <v>0</v>
      </c>
      <c r="AE292" s="24">
        <f t="shared" si="101"/>
        <v>2439.91</v>
      </c>
      <c r="AF292" s="24"/>
      <c r="AG292" s="24">
        <f t="shared" si="102"/>
        <v>2439.91</v>
      </c>
      <c r="AH292" s="1">
        <v>5.31</v>
      </c>
      <c r="AI292" s="24">
        <f t="shared" si="103"/>
        <v>459.49340866290021</v>
      </c>
      <c r="AJ292" s="24">
        <f t="shared" si="104"/>
        <v>9.1898681732580041</v>
      </c>
    </row>
    <row r="293" spans="1:36" x14ac:dyDescent="0.25">
      <c r="A293" s="2">
        <v>44728</v>
      </c>
      <c r="B293" s="8">
        <v>2445.8000000000002</v>
      </c>
      <c r="C293" s="18">
        <v>0</v>
      </c>
      <c r="D293" s="8">
        <v>2427.46</v>
      </c>
      <c r="E293" s="8">
        <v>0</v>
      </c>
      <c r="F293" s="19">
        <f t="shared" si="94"/>
        <v>2427.46</v>
      </c>
      <c r="G293" s="19">
        <f t="shared" si="105"/>
        <v>2427.46</v>
      </c>
      <c r="H293" s="1">
        <v>5.36</v>
      </c>
      <c r="I293" s="31">
        <f t="shared" si="95"/>
        <v>452.88432835820896</v>
      </c>
      <c r="J293" s="24">
        <f t="shared" si="96"/>
        <v>9.0576865671641791</v>
      </c>
      <c r="K293" s="66"/>
      <c r="M293" s="2">
        <v>44728</v>
      </c>
      <c r="N293" s="8">
        <v>1278.83</v>
      </c>
      <c r="O293" s="18">
        <v>0</v>
      </c>
      <c r="P293" s="8">
        <v>1269.24</v>
      </c>
      <c r="Q293" s="8">
        <v>0</v>
      </c>
      <c r="R293" s="19">
        <f t="shared" si="97"/>
        <v>1269.24</v>
      </c>
      <c r="S293" s="19"/>
      <c r="T293" s="19">
        <f t="shared" si="98"/>
        <v>1269.24</v>
      </c>
      <c r="U293" s="1">
        <v>5.36</v>
      </c>
      <c r="V293" s="74">
        <f t="shared" si="99"/>
        <v>236.79850746268656</v>
      </c>
      <c r="W293" s="30">
        <f t="shared" si="100"/>
        <v>4.7359701492537312</v>
      </c>
      <c r="Z293" s="2">
        <v>44728</v>
      </c>
      <c r="AA293" s="8">
        <v>2417.41</v>
      </c>
      <c r="AB293" s="8">
        <v>0</v>
      </c>
      <c r="AC293" s="8">
        <v>2399.2800000000002</v>
      </c>
      <c r="AD293" s="8">
        <v>0</v>
      </c>
      <c r="AE293" s="24">
        <f t="shared" si="101"/>
        <v>2399.2800000000002</v>
      </c>
      <c r="AF293" s="24"/>
      <c r="AG293" s="24">
        <f t="shared" si="102"/>
        <v>2399.2800000000002</v>
      </c>
      <c r="AH293" s="1">
        <v>5.36</v>
      </c>
      <c r="AI293" s="24">
        <f t="shared" si="103"/>
        <v>447.62686567164178</v>
      </c>
      <c r="AJ293" s="24">
        <f t="shared" si="104"/>
        <v>8.9525373134328365</v>
      </c>
    </row>
    <row r="294" spans="1:36" x14ac:dyDescent="0.25">
      <c r="A294" s="2">
        <v>44729</v>
      </c>
      <c r="B294" s="8">
        <v>1714.94</v>
      </c>
      <c r="C294" s="8">
        <v>0</v>
      </c>
      <c r="D294" s="8">
        <v>1702.08</v>
      </c>
      <c r="E294" s="8">
        <v>0</v>
      </c>
      <c r="F294" s="19">
        <f t="shared" si="94"/>
        <v>1702.08</v>
      </c>
      <c r="G294" s="19">
        <f t="shared" si="105"/>
        <v>1702.08</v>
      </c>
      <c r="H294" s="1">
        <v>5.42</v>
      </c>
      <c r="I294" s="31">
        <f t="shared" si="95"/>
        <v>314.03690036900366</v>
      </c>
      <c r="J294" s="24">
        <f t="shared" si="96"/>
        <v>6.2807380073800729</v>
      </c>
      <c r="K294" s="66"/>
      <c r="M294" s="2">
        <v>44729</v>
      </c>
      <c r="N294" s="8">
        <v>1169.5</v>
      </c>
      <c r="O294" s="8">
        <v>0</v>
      </c>
      <c r="P294" s="8">
        <v>1160.73</v>
      </c>
      <c r="Q294" s="8">
        <v>0</v>
      </c>
      <c r="R294" s="19">
        <f t="shared" si="97"/>
        <v>1160.73</v>
      </c>
      <c r="S294" s="19"/>
      <c r="T294" s="19">
        <f t="shared" si="98"/>
        <v>1160.73</v>
      </c>
      <c r="U294" s="8">
        <v>5.42</v>
      </c>
      <c r="V294" s="74">
        <f t="shared" si="99"/>
        <v>214.1568265682657</v>
      </c>
      <c r="W294" s="30">
        <f t="shared" si="100"/>
        <v>4.2831365313653142</v>
      </c>
      <c r="Z294" s="2">
        <v>44729</v>
      </c>
      <c r="AA294" s="8">
        <v>1946.77</v>
      </c>
      <c r="AB294" s="1">
        <v>11</v>
      </c>
      <c r="AC294" s="1">
        <v>1932.17</v>
      </c>
      <c r="AD294" s="1">
        <v>10.25</v>
      </c>
      <c r="AE294" s="24">
        <f t="shared" si="101"/>
        <v>1942.42</v>
      </c>
      <c r="AF294" s="24"/>
      <c r="AG294" s="24">
        <f t="shared" si="102"/>
        <v>1942.42</v>
      </c>
      <c r="AH294" s="1">
        <v>5.42</v>
      </c>
      <c r="AI294" s="24">
        <f t="shared" si="103"/>
        <v>358.38007380073805</v>
      </c>
      <c r="AJ294" s="24">
        <f t="shared" si="104"/>
        <v>7.1676014760147613</v>
      </c>
    </row>
    <row r="295" spans="1:36" x14ac:dyDescent="0.25">
      <c r="A295" s="2">
        <v>44730</v>
      </c>
      <c r="B295" s="8">
        <v>4235.82</v>
      </c>
      <c r="C295" s="8">
        <v>0</v>
      </c>
      <c r="D295" s="8">
        <v>4204.05</v>
      </c>
      <c r="E295" s="8">
        <v>0</v>
      </c>
      <c r="F295" s="19">
        <f t="shared" si="94"/>
        <v>4204.05</v>
      </c>
      <c r="G295" s="19">
        <f t="shared" si="105"/>
        <v>4204.05</v>
      </c>
      <c r="H295" s="1">
        <v>5.47</v>
      </c>
      <c r="I295" s="31">
        <f t="shared" si="95"/>
        <v>768.56489945155397</v>
      </c>
      <c r="J295" s="24">
        <f t="shared" si="96"/>
        <v>15.371297989031079</v>
      </c>
      <c r="K295" s="66"/>
      <c r="M295" s="2">
        <v>44730</v>
      </c>
      <c r="N295" s="8">
        <v>1755.68</v>
      </c>
      <c r="O295" s="8">
        <v>0</v>
      </c>
      <c r="P295" s="8">
        <v>1742.51</v>
      </c>
      <c r="Q295" s="8">
        <v>0</v>
      </c>
      <c r="R295" s="19">
        <f t="shared" si="97"/>
        <v>1742.51</v>
      </c>
      <c r="S295" s="19"/>
      <c r="T295" s="19">
        <f t="shared" si="98"/>
        <v>1742.51</v>
      </c>
      <c r="U295" s="1">
        <v>5.47</v>
      </c>
      <c r="V295" s="74">
        <f t="shared" si="99"/>
        <v>318.55758683729437</v>
      </c>
      <c r="W295" s="30">
        <f t="shared" si="100"/>
        <v>6.3711517367458876</v>
      </c>
      <c r="Z295" s="2">
        <v>44730</v>
      </c>
      <c r="AA295" s="1">
        <v>4103.8599999999997</v>
      </c>
      <c r="AB295" s="1">
        <v>86.27</v>
      </c>
      <c r="AC295" s="1">
        <v>4073.08</v>
      </c>
      <c r="AD295" s="1">
        <v>80.39</v>
      </c>
      <c r="AE295" s="24">
        <f t="shared" si="101"/>
        <v>4153.47</v>
      </c>
      <c r="AF295" s="24"/>
      <c r="AG295" s="24">
        <f t="shared" si="102"/>
        <v>4153.47</v>
      </c>
      <c r="AH295" s="1">
        <v>5.47</v>
      </c>
      <c r="AI295" s="24">
        <f t="shared" si="103"/>
        <v>759.3180987202926</v>
      </c>
      <c r="AJ295" s="24">
        <f t="shared" si="104"/>
        <v>15.186361974405852</v>
      </c>
    </row>
    <row r="296" spans="1:36" x14ac:dyDescent="0.25">
      <c r="A296" s="2">
        <v>44731</v>
      </c>
      <c r="B296" s="8">
        <v>2865.77</v>
      </c>
      <c r="C296" s="8">
        <v>0</v>
      </c>
      <c r="D296" s="8">
        <v>2844.28</v>
      </c>
      <c r="E296" s="8">
        <v>0</v>
      </c>
      <c r="F296" s="19">
        <f t="shared" si="94"/>
        <v>2844.28</v>
      </c>
      <c r="G296" s="19">
        <f t="shared" si="105"/>
        <v>2844.28</v>
      </c>
      <c r="H296" s="1">
        <v>5.47</v>
      </c>
      <c r="I296" s="31">
        <f t="shared" si="95"/>
        <v>519.9780621572213</v>
      </c>
      <c r="J296" s="24">
        <f t="shared" si="96"/>
        <v>10.399561243144426</v>
      </c>
      <c r="K296" s="66"/>
      <c r="M296" s="2">
        <v>44731</v>
      </c>
      <c r="N296" s="8">
        <v>3167.83</v>
      </c>
      <c r="O296" s="8">
        <v>34.61</v>
      </c>
      <c r="P296" s="8">
        <v>3144.07</v>
      </c>
      <c r="Q296" s="8">
        <v>32.25</v>
      </c>
      <c r="R296" s="19">
        <f t="shared" si="97"/>
        <v>3176.32</v>
      </c>
      <c r="S296" s="19"/>
      <c r="T296" s="19">
        <f t="shared" si="98"/>
        <v>3176.32</v>
      </c>
      <c r="U296" s="8">
        <v>5.47</v>
      </c>
      <c r="V296" s="74">
        <f t="shared" si="99"/>
        <v>580.6800731261427</v>
      </c>
      <c r="W296" s="30">
        <f t="shared" si="100"/>
        <v>11.613601462522855</v>
      </c>
      <c r="Z296" s="2">
        <v>44731</v>
      </c>
      <c r="AA296" s="1">
        <v>3681.37</v>
      </c>
      <c r="AB296" s="1">
        <v>37.31</v>
      </c>
      <c r="AC296" s="8">
        <v>3653.76</v>
      </c>
      <c r="AD296" s="1">
        <v>34.770000000000003</v>
      </c>
      <c r="AE296" s="24">
        <f t="shared" si="101"/>
        <v>3688.53</v>
      </c>
      <c r="AF296" s="24"/>
      <c r="AG296" s="24">
        <f t="shared" si="102"/>
        <v>3688.53</v>
      </c>
      <c r="AH296" s="1">
        <v>5.47</v>
      </c>
      <c r="AI296" s="24">
        <f t="shared" si="103"/>
        <v>674.31992687385753</v>
      </c>
      <c r="AJ296" s="24">
        <f t="shared" si="104"/>
        <v>13.48639853747715</v>
      </c>
    </row>
    <row r="297" spans="1:36" x14ac:dyDescent="0.25">
      <c r="A297" s="2">
        <v>44732</v>
      </c>
      <c r="B297" s="8">
        <v>1630.86</v>
      </c>
      <c r="C297" s="8">
        <v>0</v>
      </c>
      <c r="D297" s="8">
        <v>1618.63</v>
      </c>
      <c r="E297" s="8">
        <v>0</v>
      </c>
      <c r="F297" s="19">
        <f t="shared" si="94"/>
        <v>1618.63</v>
      </c>
      <c r="G297" s="19">
        <f t="shared" si="105"/>
        <v>1618.63</v>
      </c>
      <c r="H297" s="1">
        <v>5.47</v>
      </c>
      <c r="I297" s="31">
        <f t="shared" si="95"/>
        <v>295.91042047531994</v>
      </c>
      <c r="J297" s="24">
        <f t="shared" si="96"/>
        <v>5.9182084095063985</v>
      </c>
      <c r="K297" s="66"/>
      <c r="M297" s="2">
        <v>44732</v>
      </c>
      <c r="N297" s="8">
        <v>580.16999999999996</v>
      </c>
      <c r="O297" s="8">
        <v>0</v>
      </c>
      <c r="P297" s="8">
        <v>575.82000000000005</v>
      </c>
      <c r="Q297" s="8">
        <v>0</v>
      </c>
      <c r="R297" s="19">
        <f t="shared" si="97"/>
        <v>575.82000000000005</v>
      </c>
      <c r="S297" s="19"/>
      <c r="T297" s="19">
        <f t="shared" si="98"/>
        <v>575.82000000000005</v>
      </c>
      <c r="U297" s="1">
        <v>5.47</v>
      </c>
      <c r="V297" s="74">
        <f t="shared" si="99"/>
        <v>105.26873857404023</v>
      </c>
      <c r="W297" s="30">
        <f t="shared" si="100"/>
        <v>2.1053747714808044</v>
      </c>
      <c r="Z297" s="2">
        <v>44732</v>
      </c>
      <c r="AA297" s="8">
        <v>1840.01</v>
      </c>
      <c r="AB297" s="8">
        <v>55.63</v>
      </c>
      <c r="AC297" s="8">
        <v>1826.21</v>
      </c>
      <c r="AD297" s="8">
        <v>51.84</v>
      </c>
      <c r="AE297" s="24">
        <f t="shared" si="101"/>
        <v>1878.05</v>
      </c>
      <c r="AF297" s="24"/>
      <c r="AG297" s="24">
        <f t="shared" si="102"/>
        <v>1878.05</v>
      </c>
      <c r="AH297" s="1">
        <v>5.47</v>
      </c>
      <c r="AI297" s="24">
        <f t="shared" si="103"/>
        <v>343.33638025594149</v>
      </c>
      <c r="AJ297" s="24">
        <f t="shared" si="104"/>
        <v>6.8667276051188297</v>
      </c>
    </row>
    <row r="298" spans="1:36" x14ac:dyDescent="0.25">
      <c r="A298" s="2">
        <v>44733</v>
      </c>
      <c r="B298" s="8">
        <v>2821.46</v>
      </c>
      <c r="C298" s="8">
        <v>0</v>
      </c>
      <c r="D298" s="8">
        <v>2800.3</v>
      </c>
      <c r="E298" s="8">
        <v>0</v>
      </c>
      <c r="F298" s="19">
        <f t="shared" si="94"/>
        <v>2800.3</v>
      </c>
      <c r="G298" s="19">
        <f t="shared" si="105"/>
        <v>2800.3</v>
      </c>
      <c r="H298" s="1">
        <v>5.47</v>
      </c>
      <c r="I298" s="31">
        <f t="shared" si="95"/>
        <v>511.93784277879348</v>
      </c>
      <c r="J298" s="24">
        <f t="shared" si="96"/>
        <v>10.23875685557587</v>
      </c>
      <c r="K298" s="66"/>
      <c r="M298" s="2">
        <v>44733</v>
      </c>
      <c r="N298" s="8">
        <v>1969.39</v>
      </c>
      <c r="O298" s="8">
        <v>87.37</v>
      </c>
      <c r="P298" s="8">
        <v>1954.62</v>
      </c>
      <c r="Q298" s="8">
        <v>81.42</v>
      </c>
      <c r="R298" s="19">
        <f t="shared" si="97"/>
        <v>2036.04</v>
      </c>
      <c r="S298" s="19"/>
      <c r="T298" s="19">
        <f t="shared" si="98"/>
        <v>2036.04</v>
      </c>
      <c r="U298" s="1">
        <v>5.47</v>
      </c>
      <c r="V298" s="74">
        <f t="shared" si="99"/>
        <v>372.21937842778794</v>
      </c>
      <c r="W298" s="30">
        <f t="shared" si="100"/>
        <v>7.4443875685557588</v>
      </c>
      <c r="Z298" s="2">
        <v>44733</v>
      </c>
      <c r="AA298" s="8">
        <v>4376.8100000000004</v>
      </c>
      <c r="AB298" s="1">
        <v>0</v>
      </c>
      <c r="AC298" s="1">
        <v>4343.9799999999996</v>
      </c>
      <c r="AD298" s="1">
        <v>0</v>
      </c>
      <c r="AE298" s="24">
        <f t="shared" si="101"/>
        <v>4343.9799999999996</v>
      </c>
      <c r="AF298" s="24"/>
      <c r="AG298" s="24">
        <f t="shared" si="102"/>
        <v>4343.9799999999996</v>
      </c>
      <c r="AH298" s="1">
        <v>5.47</v>
      </c>
      <c r="AI298" s="24">
        <f t="shared" si="103"/>
        <v>794.14625228519196</v>
      </c>
      <c r="AJ298" s="24">
        <f t="shared" si="104"/>
        <v>15.882925045703839</v>
      </c>
    </row>
    <row r="299" spans="1:36" x14ac:dyDescent="0.25">
      <c r="A299" s="2">
        <v>44734</v>
      </c>
      <c r="B299" s="8">
        <v>2906.2</v>
      </c>
      <c r="C299" s="16">
        <v>0</v>
      </c>
      <c r="D299" s="8">
        <v>2884.4</v>
      </c>
      <c r="E299" s="8">
        <v>0</v>
      </c>
      <c r="F299" s="19">
        <f t="shared" si="94"/>
        <v>2884.4</v>
      </c>
      <c r="G299" s="19">
        <f t="shared" si="105"/>
        <v>2884.4</v>
      </c>
      <c r="H299" s="1">
        <v>5.47</v>
      </c>
      <c r="I299" s="31">
        <f t="shared" si="95"/>
        <v>527.31261425959781</v>
      </c>
      <c r="J299" s="24">
        <f t="shared" si="96"/>
        <v>10.546252285191956</v>
      </c>
      <c r="K299" s="66"/>
      <c r="M299" s="2">
        <v>44734</v>
      </c>
      <c r="N299" s="8">
        <v>1517.89</v>
      </c>
      <c r="O299" s="16">
        <v>0</v>
      </c>
      <c r="P299" s="8">
        <v>1506.51</v>
      </c>
      <c r="Q299" s="8">
        <v>0</v>
      </c>
      <c r="R299" s="19">
        <f t="shared" si="97"/>
        <v>1506.51</v>
      </c>
      <c r="S299" s="19"/>
      <c r="T299" s="19">
        <f t="shared" si="98"/>
        <v>1506.51</v>
      </c>
      <c r="U299" s="1">
        <v>5.47</v>
      </c>
      <c r="V299" s="74">
        <f t="shared" si="99"/>
        <v>275.41316270566728</v>
      </c>
      <c r="W299" s="30">
        <f t="shared" si="100"/>
        <v>5.5082632541133458</v>
      </c>
      <c r="Z299" s="2">
        <v>44734</v>
      </c>
      <c r="AA299" s="1">
        <v>2953.77</v>
      </c>
      <c r="AB299" s="1">
        <v>0</v>
      </c>
      <c r="AC299" s="8">
        <v>2931.62</v>
      </c>
      <c r="AD299" s="8">
        <v>0</v>
      </c>
      <c r="AE299" s="24">
        <f t="shared" si="101"/>
        <v>2931.62</v>
      </c>
      <c r="AF299" s="24"/>
      <c r="AG299" s="24">
        <f t="shared" si="102"/>
        <v>2931.62</v>
      </c>
      <c r="AH299" s="1">
        <v>5.47</v>
      </c>
      <c r="AI299" s="24">
        <f t="shared" si="103"/>
        <v>535.94515539305303</v>
      </c>
      <c r="AJ299" s="24">
        <f t="shared" si="104"/>
        <v>10.718903107861061</v>
      </c>
    </row>
    <row r="300" spans="1:36" x14ac:dyDescent="0.25">
      <c r="A300" s="2">
        <v>44735</v>
      </c>
      <c r="B300" s="8">
        <v>920.89</v>
      </c>
      <c r="C300" s="30">
        <v>0</v>
      </c>
      <c r="D300" s="8">
        <v>913.98</v>
      </c>
      <c r="E300" s="1">
        <v>0</v>
      </c>
      <c r="F300" s="19">
        <f t="shared" si="94"/>
        <v>913.98</v>
      </c>
      <c r="G300" s="19">
        <f t="shared" si="105"/>
        <v>913.98</v>
      </c>
      <c r="H300" s="1">
        <v>5.51</v>
      </c>
      <c r="I300" s="31">
        <f t="shared" si="95"/>
        <v>165.87658802177859</v>
      </c>
      <c r="J300" s="24">
        <f t="shared" si="96"/>
        <v>3.3175317604355716</v>
      </c>
      <c r="K300" s="66"/>
      <c r="M300" s="2">
        <v>44735</v>
      </c>
      <c r="N300" s="8">
        <v>3444.83</v>
      </c>
      <c r="O300" s="30">
        <v>0</v>
      </c>
      <c r="P300" s="8">
        <v>3418.99</v>
      </c>
      <c r="Q300" s="1">
        <v>0</v>
      </c>
      <c r="R300" s="19">
        <f t="shared" si="97"/>
        <v>3418.99</v>
      </c>
      <c r="S300" s="19"/>
      <c r="T300" s="19">
        <f t="shared" si="98"/>
        <v>3418.99</v>
      </c>
      <c r="U300" s="1">
        <v>5.51</v>
      </c>
      <c r="V300" s="74">
        <f t="shared" si="99"/>
        <v>620.50635208711435</v>
      </c>
      <c r="W300" s="30">
        <f t="shared" si="100"/>
        <v>12.410127041742287</v>
      </c>
      <c r="Z300" s="2">
        <v>44735</v>
      </c>
      <c r="AA300" s="8">
        <v>4538.5600000000004</v>
      </c>
      <c r="AB300" s="8">
        <v>0</v>
      </c>
      <c r="AC300" s="8">
        <v>4504.5200000000004</v>
      </c>
      <c r="AD300" s="8">
        <v>0</v>
      </c>
      <c r="AE300" s="24">
        <f t="shared" si="101"/>
        <v>4504.5200000000004</v>
      </c>
      <c r="AF300" s="24"/>
      <c r="AG300" s="24">
        <f t="shared" si="102"/>
        <v>4504.5200000000004</v>
      </c>
      <c r="AH300" s="1">
        <v>5.51</v>
      </c>
      <c r="AI300" s="24">
        <f t="shared" si="103"/>
        <v>817.51724137931046</v>
      </c>
      <c r="AJ300" s="24">
        <f t="shared" si="104"/>
        <v>16.350344827586209</v>
      </c>
    </row>
    <row r="301" spans="1:36" x14ac:dyDescent="0.25">
      <c r="A301" s="2">
        <v>44736</v>
      </c>
      <c r="B301" s="8">
        <v>2983.18</v>
      </c>
      <c r="C301" s="8">
        <v>0</v>
      </c>
      <c r="D301" s="8">
        <v>2960.81</v>
      </c>
      <c r="E301" s="1">
        <v>0</v>
      </c>
      <c r="F301" s="19">
        <f t="shared" si="94"/>
        <v>2960.81</v>
      </c>
      <c r="G301" s="19">
        <f t="shared" si="105"/>
        <v>2960.81</v>
      </c>
      <c r="H301" s="1">
        <v>5.51</v>
      </c>
      <c r="I301" s="31">
        <f t="shared" si="95"/>
        <v>537.35208711433756</v>
      </c>
      <c r="J301" s="24">
        <f t="shared" si="96"/>
        <v>10.747041742286752</v>
      </c>
      <c r="K301" s="66"/>
      <c r="M301" s="2">
        <v>44736</v>
      </c>
      <c r="N301" s="8">
        <v>2011.57</v>
      </c>
      <c r="O301" s="30">
        <v>0</v>
      </c>
      <c r="P301" s="8">
        <v>1996.48</v>
      </c>
      <c r="Q301" s="1">
        <v>0</v>
      </c>
      <c r="R301" s="19">
        <f t="shared" si="97"/>
        <v>1996.48</v>
      </c>
      <c r="S301" s="19"/>
      <c r="T301" s="19">
        <f t="shared" si="98"/>
        <v>1996.48</v>
      </c>
      <c r="U301" s="1">
        <v>5.51</v>
      </c>
      <c r="V301" s="74">
        <f t="shared" si="99"/>
        <v>362.33756805807622</v>
      </c>
      <c r="W301" s="30">
        <f t="shared" si="100"/>
        <v>7.2467513611615244</v>
      </c>
      <c r="Z301" s="2">
        <v>44736</v>
      </c>
      <c r="AA301" s="8">
        <v>3724.17</v>
      </c>
      <c r="AB301" s="1">
        <v>197.21</v>
      </c>
      <c r="AC301" s="8">
        <v>3696.24</v>
      </c>
      <c r="AD301" s="8">
        <v>183.78</v>
      </c>
      <c r="AE301" s="24">
        <f>AC301+AD301</f>
        <v>3880.02</v>
      </c>
      <c r="AF301" s="24"/>
      <c r="AG301" s="24">
        <f t="shared" si="102"/>
        <v>3880.02</v>
      </c>
      <c r="AH301" s="1">
        <v>5.51</v>
      </c>
      <c r="AI301" s="24">
        <f t="shared" si="103"/>
        <v>704.17785843920149</v>
      </c>
      <c r="AJ301" s="24">
        <f t="shared" si="104"/>
        <v>14.083557168784029</v>
      </c>
    </row>
    <row r="302" spans="1:36" x14ac:dyDescent="0.25">
      <c r="A302" s="2">
        <v>44737</v>
      </c>
      <c r="B302" s="8">
        <v>3526.05</v>
      </c>
      <c r="C302" s="8">
        <v>0</v>
      </c>
      <c r="D302" s="8">
        <v>3499.6</v>
      </c>
      <c r="E302" s="1">
        <v>0</v>
      </c>
      <c r="F302" s="19">
        <f t="shared" si="94"/>
        <v>3499.6</v>
      </c>
      <c r="G302" s="19">
        <f t="shared" si="105"/>
        <v>3499.6</v>
      </c>
      <c r="H302" s="1">
        <v>5.51</v>
      </c>
      <c r="I302" s="31">
        <f t="shared" si="95"/>
        <v>635.13611615245009</v>
      </c>
      <c r="J302" s="24">
        <f t="shared" si="96"/>
        <v>12.702722323049002</v>
      </c>
      <c r="K302" s="66"/>
      <c r="M302" s="2">
        <v>44737</v>
      </c>
      <c r="N302" s="8">
        <v>1543.13</v>
      </c>
      <c r="O302" s="8">
        <v>291.77</v>
      </c>
      <c r="P302" s="8">
        <v>1531.56</v>
      </c>
      <c r="Q302" s="1">
        <v>271.89999999999998</v>
      </c>
      <c r="R302" s="19">
        <f t="shared" si="97"/>
        <v>1803.46</v>
      </c>
      <c r="S302" s="19"/>
      <c r="T302" s="19">
        <f t="shared" si="98"/>
        <v>1803.46</v>
      </c>
      <c r="U302" s="1">
        <v>5.51</v>
      </c>
      <c r="V302" s="74">
        <f t="shared" si="99"/>
        <v>327.30671506352087</v>
      </c>
      <c r="W302" s="30">
        <f t="shared" si="100"/>
        <v>6.5461343012704178</v>
      </c>
      <c r="Z302" s="2">
        <v>44737</v>
      </c>
      <c r="AA302" s="1">
        <v>2698.41</v>
      </c>
      <c r="AB302" s="1">
        <v>0</v>
      </c>
      <c r="AC302" s="8">
        <v>2678.17</v>
      </c>
      <c r="AD302" s="1">
        <v>0</v>
      </c>
      <c r="AE302" s="24">
        <f t="shared" si="101"/>
        <v>2678.17</v>
      </c>
      <c r="AF302" s="24"/>
      <c r="AG302" s="24">
        <f t="shared" si="102"/>
        <v>2678.17</v>
      </c>
      <c r="AH302" s="1">
        <v>5.51</v>
      </c>
      <c r="AI302" s="24">
        <f t="shared" si="103"/>
        <v>486.05626134301275</v>
      </c>
      <c r="AJ302" s="24">
        <f t="shared" si="104"/>
        <v>9.7211252268602557</v>
      </c>
    </row>
    <row r="303" spans="1:36" x14ac:dyDescent="0.25">
      <c r="A303" s="2">
        <v>44738</v>
      </c>
      <c r="B303" s="8">
        <v>3101.51</v>
      </c>
      <c r="C303" s="8">
        <v>0</v>
      </c>
      <c r="D303" s="1">
        <v>3078.25</v>
      </c>
      <c r="E303" s="8"/>
      <c r="F303" s="19">
        <f t="shared" si="94"/>
        <v>3078.25</v>
      </c>
      <c r="G303" s="19">
        <f t="shared" si="105"/>
        <v>3078.25</v>
      </c>
      <c r="H303" s="1">
        <v>5.51</v>
      </c>
      <c r="I303" s="31">
        <f t="shared" si="95"/>
        <v>558.66606170598914</v>
      </c>
      <c r="J303" s="24">
        <f t="shared" si="96"/>
        <v>11.173321234119783</v>
      </c>
      <c r="K303" s="66"/>
      <c r="M303" s="2">
        <v>44738</v>
      </c>
      <c r="N303" s="8">
        <v>1841.64</v>
      </c>
      <c r="O303" s="8">
        <v>0</v>
      </c>
      <c r="P303" s="1">
        <v>1807.83</v>
      </c>
      <c r="Q303" s="8">
        <v>0</v>
      </c>
      <c r="R303" s="19">
        <f t="shared" si="97"/>
        <v>1807.83</v>
      </c>
      <c r="S303" s="19"/>
      <c r="T303" s="19">
        <f>P303+Q303</f>
        <v>1807.83</v>
      </c>
      <c r="U303" s="1">
        <v>5.51</v>
      </c>
      <c r="V303" s="74">
        <f t="shared" si="99"/>
        <v>328.09981851179674</v>
      </c>
      <c r="W303" s="30">
        <f t="shared" si="100"/>
        <v>6.561996370235935</v>
      </c>
      <c r="Z303" s="2">
        <v>44738</v>
      </c>
      <c r="AA303" s="8">
        <v>3108.62</v>
      </c>
      <c r="AB303" s="1">
        <v>42.21</v>
      </c>
      <c r="AC303" s="8">
        <v>3085.31</v>
      </c>
      <c r="AD303" s="8">
        <v>45.86</v>
      </c>
      <c r="AE303" s="24">
        <f t="shared" si="101"/>
        <v>3131.17</v>
      </c>
      <c r="AF303" s="24"/>
      <c r="AG303" s="24">
        <f t="shared" si="102"/>
        <v>3131.17</v>
      </c>
      <c r="AH303" s="1">
        <v>5.51</v>
      </c>
      <c r="AI303" s="24">
        <f t="shared" si="103"/>
        <v>568.27041742286758</v>
      </c>
      <c r="AJ303" s="24">
        <f t="shared" si="104"/>
        <v>11.365408348457352</v>
      </c>
    </row>
    <row r="304" spans="1:36" x14ac:dyDescent="0.25">
      <c r="A304" s="2">
        <v>44739</v>
      </c>
      <c r="B304" s="8">
        <v>1732.67</v>
      </c>
      <c r="C304" s="30">
        <v>0</v>
      </c>
      <c r="D304" s="1">
        <v>1719.67</v>
      </c>
      <c r="E304" s="1">
        <v>0</v>
      </c>
      <c r="F304" s="19">
        <f t="shared" si="94"/>
        <v>1719.67</v>
      </c>
      <c r="G304" s="19">
        <f t="shared" si="105"/>
        <v>1719.67</v>
      </c>
      <c r="H304" s="1">
        <v>5.51</v>
      </c>
      <c r="I304" s="31">
        <f t="shared" si="95"/>
        <v>312.09981851179674</v>
      </c>
      <c r="J304" s="24">
        <f t="shared" si="96"/>
        <v>6.2419963702359347</v>
      </c>
      <c r="K304" s="66"/>
      <c r="M304" s="2">
        <v>44739</v>
      </c>
      <c r="N304" s="8">
        <v>1062.57</v>
      </c>
      <c r="O304" s="30">
        <v>0</v>
      </c>
      <c r="P304" s="8">
        <v>1054.5999999999999</v>
      </c>
      <c r="Q304" s="1">
        <v>0</v>
      </c>
      <c r="R304" s="19">
        <f t="shared" si="97"/>
        <v>1054.5999999999999</v>
      </c>
      <c r="S304" s="19"/>
      <c r="T304" s="19">
        <f t="shared" si="98"/>
        <v>1054.5999999999999</v>
      </c>
      <c r="U304" s="1">
        <v>5.51</v>
      </c>
      <c r="V304" s="74">
        <f t="shared" si="99"/>
        <v>191.39745916515426</v>
      </c>
      <c r="W304" s="30">
        <f t="shared" si="100"/>
        <v>3.8279491833030854</v>
      </c>
      <c r="Z304" s="2">
        <v>44739</v>
      </c>
      <c r="AA304" s="8">
        <v>3116.91</v>
      </c>
      <c r="AB304" s="1">
        <v>86.38</v>
      </c>
      <c r="AC304" s="8">
        <v>3093.53</v>
      </c>
      <c r="AD304" s="8">
        <v>80.5</v>
      </c>
      <c r="AE304" s="24">
        <f t="shared" si="101"/>
        <v>3174.03</v>
      </c>
      <c r="AF304" s="24"/>
      <c r="AG304" s="24">
        <f t="shared" si="102"/>
        <v>3174.03</v>
      </c>
      <c r="AH304" s="1">
        <v>5.51</v>
      </c>
      <c r="AI304" s="24">
        <f t="shared" si="103"/>
        <v>576.0490018148821</v>
      </c>
      <c r="AJ304" s="24">
        <f t="shared" si="104"/>
        <v>11.520980036297642</v>
      </c>
    </row>
    <row r="305" spans="1:36" x14ac:dyDescent="0.25">
      <c r="A305" s="2">
        <v>44740</v>
      </c>
      <c r="B305" s="1">
        <v>2232.62</v>
      </c>
      <c r="C305" s="8">
        <v>11.13</v>
      </c>
      <c r="D305" s="8">
        <v>2215.88</v>
      </c>
      <c r="E305" s="1">
        <v>10.37</v>
      </c>
      <c r="F305" s="19">
        <f t="shared" si="94"/>
        <v>2226.25</v>
      </c>
      <c r="G305" s="19">
        <f t="shared" si="105"/>
        <v>2226.25</v>
      </c>
      <c r="H305" s="1">
        <v>5.51</v>
      </c>
      <c r="I305" s="31">
        <f t="shared" si="95"/>
        <v>404.03811252268605</v>
      </c>
      <c r="J305" s="24">
        <f t="shared" si="96"/>
        <v>8.0807622504537218</v>
      </c>
      <c r="K305" s="66"/>
      <c r="M305" s="2">
        <v>44740</v>
      </c>
      <c r="N305" s="8">
        <v>1121.1300000000001</v>
      </c>
      <c r="O305" s="8">
        <v>0</v>
      </c>
      <c r="P305" s="8">
        <v>1112.72</v>
      </c>
      <c r="Q305" s="1">
        <v>0</v>
      </c>
      <c r="R305" s="19">
        <f t="shared" si="97"/>
        <v>1112.72</v>
      </c>
      <c r="S305" s="19"/>
      <c r="T305" s="19">
        <f t="shared" si="98"/>
        <v>1112.72</v>
      </c>
      <c r="U305" s="1">
        <v>5.51</v>
      </c>
      <c r="V305" s="74">
        <f t="shared" si="99"/>
        <v>201.94555353901998</v>
      </c>
      <c r="W305" s="30">
        <f t="shared" si="100"/>
        <v>4.0389110707803999</v>
      </c>
      <c r="Z305" s="2">
        <v>44740</v>
      </c>
      <c r="AA305" s="8">
        <v>2384.62</v>
      </c>
      <c r="AB305" s="1">
        <v>0</v>
      </c>
      <c r="AC305" s="8">
        <v>2366.7399999999998</v>
      </c>
      <c r="AD305" s="1">
        <v>0</v>
      </c>
      <c r="AE305" s="24">
        <f t="shared" si="101"/>
        <v>2366.7399999999998</v>
      </c>
      <c r="AF305" s="24"/>
      <c r="AG305" s="24">
        <f t="shared" si="102"/>
        <v>2366.7399999999998</v>
      </c>
      <c r="AH305" s="1">
        <v>5.51</v>
      </c>
      <c r="AI305" s="24">
        <f t="shared" si="103"/>
        <v>429.53539019963699</v>
      </c>
      <c r="AJ305" s="24">
        <f t="shared" si="104"/>
        <v>8.5907078039927409</v>
      </c>
    </row>
    <row r="306" spans="1:36" x14ac:dyDescent="0.25">
      <c r="A306" s="2">
        <v>44741</v>
      </c>
      <c r="B306" s="1">
        <v>1603.49</v>
      </c>
      <c r="C306" s="30">
        <v>0</v>
      </c>
      <c r="D306" s="8">
        <v>1591.46</v>
      </c>
      <c r="E306" s="1">
        <v>0</v>
      </c>
      <c r="F306" s="19">
        <f t="shared" si="94"/>
        <v>1591.46</v>
      </c>
      <c r="G306" s="19">
        <f t="shared" si="105"/>
        <v>1591.46</v>
      </c>
      <c r="H306" s="1">
        <v>5.53</v>
      </c>
      <c r="I306" s="31">
        <f t="shared" si="95"/>
        <v>287.78661844484628</v>
      </c>
      <c r="J306" s="24">
        <f t="shared" si="96"/>
        <v>5.7557323688969255</v>
      </c>
      <c r="K306" s="66"/>
      <c r="M306" s="2">
        <v>44741</v>
      </c>
      <c r="N306" s="8">
        <v>2241.66</v>
      </c>
      <c r="O306" s="30">
        <v>0</v>
      </c>
      <c r="P306" s="8">
        <v>2224.85</v>
      </c>
      <c r="Q306" s="1"/>
      <c r="R306" s="19">
        <f t="shared" si="97"/>
        <v>2224.85</v>
      </c>
      <c r="S306" s="19"/>
      <c r="T306" s="19">
        <f t="shared" si="98"/>
        <v>2224.85</v>
      </c>
      <c r="U306" s="1">
        <v>5.53</v>
      </c>
      <c r="V306" s="74">
        <f t="shared" si="99"/>
        <v>402.32368896925857</v>
      </c>
      <c r="W306" s="30">
        <f t="shared" si="100"/>
        <v>8.0464737793851722</v>
      </c>
      <c r="Z306" s="2">
        <v>44741</v>
      </c>
      <c r="AA306" s="8">
        <v>4210.87</v>
      </c>
      <c r="AB306" s="1">
        <v>0</v>
      </c>
      <c r="AC306" s="8">
        <v>4179.29</v>
      </c>
      <c r="AD306" s="8">
        <v>0</v>
      </c>
      <c r="AE306" s="24">
        <f t="shared" si="101"/>
        <v>4179.29</v>
      </c>
      <c r="AF306" s="24"/>
      <c r="AG306" s="24">
        <f t="shared" si="102"/>
        <v>4179.29</v>
      </c>
      <c r="AH306" s="1">
        <v>5.53</v>
      </c>
      <c r="AI306" s="24">
        <f t="shared" si="103"/>
        <v>755.74864376130199</v>
      </c>
      <c r="AJ306" s="24">
        <f t="shared" si="104"/>
        <v>15.114972875226041</v>
      </c>
    </row>
    <row r="307" spans="1:36" x14ac:dyDescent="0.25">
      <c r="A307" s="2">
        <v>44742</v>
      </c>
      <c r="B307" s="1">
        <v>1399.62</v>
      </c>
      <c r="C307" s="16">
        <v>0</v>
      </c>
      <c r="D307" s="1">
        <v>1389.12</v>
      </c>
      <c r="E307" s="1">
        <v>0</v>
      </c>
      <c r="F307" s="19">
        <f t="shared" si="94"/>
        <v>1389.12</v>
      </c>
      <c r="G307" s="19">
        <f t="shared" si="105"/>
        <v>1389.12</v>
      </c>
      <c r="H307" s="1">
        <v>5.54</v>
      </c>
      <c r="I307" s="31">
        <f t="shared" si="95"/>
        <v>250.7436823104693</v>
      </c>
      <c r="J307" s="24">
        <f t="shared" si="96"/>
        <v>5.0148736462093861</v>
      </c>
      <c r="K307" s="66"/>
      <c r="M307" s="2">
        <v>44742</v>
      </c>
      <c r="N307" s="1">
        <v>1684.11</v>
      </c>
      <c r="O307" s="30">
        <v>177.41</v>
      </c>
      <c r="P307" s="1">
        <v>1671.48</v>
      </c>
      <c r="Q307" s="1">
        <v>165.33</v>
      </c>
      <c r="R307" s="19">
        <f t="shared" si="97"/>
        <v>1836.81</v>
      </c>
      <c r="S307" s="19"/>
      <c r="T307" s="19">
        <f t="shared" si="98"/>
        <v>1836.81</v>
      </c>
      <c r="U307" s="1">
        <v>5.54</v>
      </c>
      <c r="V307" s="74">
        <f t="shared" si="99"/>
        <v>331.55415162454875</v>
      </c>
      <c r="W307" s="30">
        <f t="shared" si="100"/>
        <v>6.6310830324909755</v>
      </c>
      <c r="Z307" s="2">
        <v>44742</v>
      </c>
      <c r="AA307" s="8">
        <v>4561.42</v>
      </c>
      <c r="AB307" s="1">
        <v>5.92</v>
      </c>
      <c r="AC307" s="1">
        <v>4527.21</v>
      </c>
      <c r="AD307" s="16">
        <v>5.52</v>
      </c>
      <c r="AE307" s="24">
        <f t="shared" si="101"/>
        <v>4532.7300000000005</v>
      </c>
      <c r="AF307" s="1"/>
      <c r="AG307" s="24">
        <f t="shared" si="102"/>
        <v>4532.7300000000005</v>
      </c>
      <c r="AH307" s="8">
        <v>5.54</v>
      </c>
      <c r="AI307" s="24">
        <f t="shared" si="103"/>
        <v>818.18231046931419</v>
      </c>
      <c r="AJ307" s="24">
        <f t="shared" si="104"/>
        <v>16.363646209386285</v>
      </c>
    </row>
    <row r="308" spans="1:36" x14ac:dyDescent="0.25">
      <c r="A308" s="2"/>
      <c r="B308" s="19"/>
      <c r="C308" s="31"/>
      <c r="D308" s="19"/>
      <c r="E308" s="19"/>
      <c r="F308" s="19">
        <f>D308+E308</f>
        <v>0</v>
      </c>
      <c r="G308" s="19">
        <f t="shared" si="105"/>
        <v>0</v>
      </c>
      <c r="H308" s="1"/>
      <c r="I308" s="31"/>
      <c r="J308" s="24">
        <f t="shared" si="96"/>
        <v>0</v>
      </c>
      <c r="K308" s="25"/>
      <c r="L308" s="43"/>
      <c r="M308" s="2"/>
      <c r="N308" s="24"/>
      <c r="O308" s="1"/>
      <c r="P308" s="8"/>
      <c r="Q308" s="19"/>
      <c r="R308" s="19">
        <f>P308+Q308</f>
        <v>0</v>
      </c>
      <c r="S308" s="1"/>
      <c r="T308" s="19">
        <f>P308+Q308</f>
        <v>0</v>
      </c>
      <c r="U308" s="19"/>
      <c r="V308" s="74"/>
      <c r="W308" s="30"/>
      <c r="Z308" s="2"/>
      <c r="AA308" s="8"/>
      <c r="AB308" s="1"/>
      <c r="AC308" s="1"/>
      <c r="AD308" s="30"/>
      <c r="AE308" s="24">
        <f t="shared" si="101"/>
        <v>0</v>
      </c>
      <c r="AF308" s="1"/>
      <c r="AG308" s="24">
        <f t="shared" si="102"/>
        <v>0</v>
      </c>
      <c r="AH308" s="1"/>
      <c r="AI308" s="24"/>
      <c r="AJ308" s="24"/>
    </row>
    <row r="309" spans="1:36" x14ac:dyDescent="0.25">
      <c r="B309" s="25">
        <f>SUM(B278:B308)</f>
        <v>66106.499999999985</v>
      </c>
      <c r="I309" s="70">
        <f>SUM(I278:I308)</f>
        <v>12321.625589579971</v>
      </c>
      <c r="J309" s="37">
        <f>SUM(J278:J308)</f>
        <v>246.43251179159944</v>
      </c>
      <c r="N309" s="25">
        <f>SUM(N278:N308)</f>
        <v>49648.149999999994</v>
      </c>
      <c r="O309">
        <f>SUM(O278:O308)</f>
        <v>873.95999999999992</v>
      </c>
      <c r="P309" s="25">
        <f>SUM(P278:P308)</f>
        <v>49255.79</v>
      </c>
      <c r="Q309" s="48">
        <f>SUM(Q278:Q308)</f>
        <v>814.45</v>
      </c>
      <c r="R309" s="48">
        <f>SUM(R278:R308)</f>
        <v>50070.239999999998</v>
      </c>
      <c r="S309" s="67"/>
      <c r="T309" s="37">
        <f>SUM(T278:T308)</f>
        <v>50070.239999999998</v>
      </c>
      <c r="U309" s="67"/>
      <c r="V309" s="70">
        <f>SUM(V278:V308)</f>
        <v>9332.0831216825954</v>
      </c>
      <c r="W309" s="33">
        <f>SUM(W278:W308)</f>
        <v>186.6416624336519</v>
      </c>
      <c r="AA309" s="25">
        <f>SUM(AA286:AA308)</f>
        <v>67528.029999999984</v>
      </c>
      <c r="AB309">
        <f>SUM(AB286:AB308)</f>
        <v>1015.5400000000001</v>
      </c>
      <c r="AI309" s="100">
        <f>SUM(AI278:AI308)</f>
        <v>15802.859949756756</v>
      </c>
      <c r="AJ309" s="101">
        <f>SUM(AJ286:AJ308)</f>
        <v>250.02114412641927</v>
      </c>
    </row>
    <row r="311" spans="1:36" x14ac:dyDescent="0.25">
      <c r="E311" t="s">
        <v>26</v>
      </c>
      <c r="I311" t="s">
        <v>34</v>
      </c>
      <c r="M311" t="s">
        <v>32</v>
      </c>
      <c r="P311" t="s">
        <v>27</v>
      </c>
    </row>
    <row r="312" spans="1:36" x14ac:dyDescent="0.25">
      <c r="AC312" s="42"/>
      <c r="AD312" s="25"/>
    </row>
    <row r="313" spans="1:36" ht="30" x14ac:dyDescent="0.25">
      <c r="A313" s="170" t="s">
        <v>0</v>
      </c>
      <c r="B313" s="170" t="s">
        <v>15</v>
      </c>
      <c r="C313" s="170" t="s">
        <v>16</v>
      </c>
      <c r="D313" s="168" t="s">
        <v>17</v>
      </c>
      <c r="E313" s="168" t="s">
        <v>18</v>
      </c>
      <c r="F313" s="170" t="s">
        <v>1</v>
      </c>
      <c r="G313" s="168" t="s">
        <v>2</v>
      </c>
      <c r="H313" s="170" t="s">
        <v>4</v>
      </c>
      <c r="I313" s="170" t="s">
        <v>3</v>
      </c>
      <c r="J313" s="170" t="s">
        <v>67</v>
      </c>
      <c r="M313" s="170" t="s">
        <v>0</v>
      </c>
      <c r="N313" s="167" t="s">
        <v>23</v>
      </c>
      <c r="O313" s="170" t="s">
        <v>20</v>
      </c>
      <c r="P313" s="167" t="s">
        <v>24</v>
      </c>
      <c r="Q313" s="170" t="s">
        <v>25</v>
      </c>
      <c r="R313" s="170" t="s">
        <v>1</v>
      </c>
      <c r="S313" s="167">
        <v>0.02</v>
      </c>
      <c r="T313" s="170" t="s">
        <v>2</v>
      </c>
      <c r="U313" s="170" t="s">
        <v>4</v>
      </c>
      <c r="V313" s="170" t="s">
        <v>3</v>
      </c>
      <c r="W313" s="170" t="s">
        <v>67</v>
      </c>
    </row>
    <row r="314" spans="1:36" x14ac:dyDescent="0.25">
      <c r="A314" s="2">
        <v>44713</v>
      </c>
      <c r="B314" s="1">
        <v>672.21</v>
      </c>
      <c r="C314" s="1">
        <v>469.28</v>
      </c>
      <c r="D314" s="8">
        <v>667.17</v>
      </c>
      <c r="E314" s="8">
        <v>462.24</v>
      </c>
      <c r="F314" s="24">
        <f>D314+E314</f>
        <v>1129.4099999999999</v>
      </c>
      <c r="G314" s="24">
        <f>D314+E314</f>
        <v>1129.4099999999999</v>
      </c>
      <c r="H314" s="13">
        <v>5.09</v>
      </c>
      <c r="I314" s="24">
        <f>G314/H314</f>
        <v>221.88801571709232</v>
      </c>
      <c r="J314" s="24">
        <f>I314*2%</f>
        <v>4.4377603143418467</v>
      </c>
      <c r="M314" s="2">
        <v>44713</v>
      </c>
      <c r="N314" s="8">
        <v>0</v>
      </c>
      <c r="O314" s="1">
        <v>0</v>
      </c>
      <c r="P314" s="8">
        <v>0</v>
      </c>
      <c r="Q314" s="8">
        <v>0</v>
      </c>
      <c r="R314" s="24">
        <f>P314+Q314</f>
        <v>0</v>
      </c>
      <c r="S314" s="24"/>
      <c r="T314" s="24">
        <f>P314+Q314</f>
        <v>0</v>
      </c>
      <c r="U314" s="13">
        <v>5.09</v>
      </c>
      <c r="V314" s="24">
        <f>T314/U314</f>
        <v>0</v>
      </c>
      <c r="W314" s="24">
        <f>V314*2%</f>
        <v>0</v>
      </c>
    </row>
    <row r="315" spans="1:36" x14ac:dyDescent="0.25">
      <c r="A315" s="2">
        <v>44714</v>
      </c>
      <c r="B315" s="1">
        <v>575.19000000000005</v>
      </c>
      <c r="C315" s="8">
        <v>263.02</v>
      </c>
      <c r="D315" s="8">
        <v>570.88</v>
      </c>
      <c r="E315" s="8">
        <v>259.07</v>
      </c>
      <c r="F315" s="24">
        <f t="shared" ref="F315:F344" si="106">D315+E315</f>
        <v>829.95</v>
      </c>
      <c r="G315" s="24">
        <f t="shared" ref="G315:G344" si="107">D315+E315</f>
        <v>829.95</v>
      </c>
      <c r="H315" s="13">
        <v>5.12</v>
      </c>
      <c r="I315" s="24">
        <f t="shared" ref="I315:I343" si="108">G315/H315</f>
        <v>162.099609375</v>
      </c>
      <c r="J315" s="24">
        <f t="shared" ref="J315:J343" si="109">I315*2%</f>
        <v>3.2419921875000002</v>
      </c>
      <c r="M315" s="2">
        <v>44714</v>
      </c>
      <c r="N315" s="1">
        <v>0</v>
      </c>
      <c r="O315" s="1">
        <v>0</v>
      </c>
      <c r="P315" s="8">
        <v>0</v>
      </c>
      <c r="Q315" s="1">
        <v>0</v>
      </c>
      <c r="R315" s="24">
        <f t="shared" ref="R315:R344" si="110">P315+Q315</f>
        <v>0</v>
      </c>
      <c r="S315" s="24"/>
      <c r="T315" s="24">
        <f t="shared" ref="T315:T344" si="111">P315+Q315</f>
        <v>0</v>
      </c>
      <c r="U315" s="13">
        <v>5.12</v>
      </c>
      <c r="V315" s="24">
        <f t="shared" ref="V315:V343" si="112">T315/U315</f>
        <v>0</v>
      </c>
      <c r="W315" s="24">
        <f t="shared" ref="W315:W343" si="113">V315*2%</f>
        <v>0</v>
      </c>
    </row>
    <row r="316" spans="1:36" x14ac:dyDescent="0.25">
      <c r="A316" s="2">
        <v>44715</v>
      </c>
      <c r="B316" s="8">
        <v>626.21</v>
      </c>
      <c r="C316" s="1">
        <v>401.71</v>
      </c>
      <c r="D316" s="8">
        <v>621.51</v>
      </c>
      <c r="E316" s="8">
        <v>395.68</v>
      </c>
      <c r="F316" s="24">
        <f t="shared" si="106"/>
        <v>1017.19</v>
      </c>
      <c r="G316" s="24">
        <f t="shared" si="107"/>
        <v>1017.19</v>
      </c>
      <c r="H316" s="13">
        <v>5.15</v>
      </c>
      <c r="I316" s="24">
        <f t="shared" si="108"/>
        <v>197.51262135922329</v>
      </c>
      <c r="J316" s="24">
        <f t="shared" si="109"/>
        <v>3.9502524271844659</v>
      </c>
      <c r="M316" s="2">
        <v>44715</v>
      </c>
      <c r="N316" s="8">
        <v>1089.7</v>
      </c>
      <c r="O316" s="1">
        <v>0</v>
      </c>
      <c r="P316" s="8">
        <v>1081.53</v>
      </c>
      <c r="Q316" s="8">
        <v>0</v>
      </c>
      <c r="R316" s="24">
        <f t="shared" si="110"/>
        <v>1081.53</v>
      </c>
      <c r="S316" s="24"/>
      <c r="T316" s="24">
        <f t="shared" si="111"/>
        <v>1081.53</v>
      </c>
      <c r="U316" s="13">
        <v>5.15</v>
      </c>
      <c r="V316" s="24">
        <f t="shared" si="112"/>
        <v>210.00582524271843</v>
      </c>
      <c r="W316" s="24">
        <f t="shared" si="113"/>
        <v>4.2001165048543685</v>
      </c>
    </row>
    <row r="317" spans="1:36" x14ac:dyDescent="0.25">
      <c r="A317" s="2">
        <v>44716</v>
      </c>
      <c r="B317" s="1">
        <v>1646.63</v>
      </c>
      <c r="C317" s="1">
        <v>1086.04</v>
      </c>
      <c r="D317" s="8">
        <v>1634.28</v>
      </c>
      <c r="E317" s="8">
        <v>1069.75</v>
      </c>
      <c r="F317" s="24">
        <f t="shared" si="106"/>
        <v>2704.0299999999997</v>
      </c>
      <c r="G317" s="24">
        <f t="shared" si="107"/>
        <v>2704.0299999999997</v>
      </c>
      <c r="H317" s="13">
        <v>5.15</v>
      </c>
      <c r="I317" s="24">
        <f t="shared" si="108"/>
        <v>525.05436893203876</v>
      </c>
      <c r="J317" s="24">
        <f t="shared" si="109"/>
        <v>10.501087378640776</v>
      </c>
      <c r="M317" s="2">
        <v>44716</v>
      </c>
      <c r="N317" s="8">
        <v>1467.38</v>
      </c>
      <c r="O317" s="1">
        <v>30.88</v>
      </c>
      <c r="P317" s="8">
        <v>1456.37</v>
      </c>
      <c r="Q317" s="8">
        <v>28.78</v>
      </c>
      <c r="R317" s="24">
        <f t="shared" si="110"/>
        <v>1485.1499999999999</v>
      </c>
      <c r="S317" s="24"/>
      <c r="T317" s="24">
        <f t="shared" si="111"/>
        <v>1485.1499999999999</v>
      </c>
      <c r="U317" s="13">
        <v>5.15</v>
      </c>
      <c r="V317" s="24">
        <f t="shared" si="112"/>
        <v>288.378640776699</v>
      </c>
      <c r="W317" s="24">
        <f t="shared" si="113"/>
        <v>5.7675728155339803</v>
      </c>
    </row>
    <row r="318" spans="1:36" x14ac:dyDescent="0.25">
      <c r="A318" s="2">
        <v>44717</v>
      </c>
      <c r="B318" s="8">
        <v>693.96</v>
      </c>
      <c r="C318" s="1">
        <v>409.02</v>
      </c>
      <c r="D318" s="8">
        <v>688.76</v>
      </c>
      <c r="E318" s="8">
        <v>402.88</v>
      </c>
      <c r="F318" s="24">
        <f t="shared" si="106"/>
        <v>1091.6399999999999</v>
      </c>
      <c r="G318" s="24">
        <f t="shared" si="107"/>
        <v>1091.6399999999999</v>
      </c>
      <c r="H318" s="13">
        <v>5.15</v>
      </c>
      <c r="I318" s="24">
        <f t="shared" si="108"/>
        <v>211.96893203883491</v>
      </c>
      <c r="J318" s="24">
        <f t="shared" si="109"/>
        <v>4.2393786407766978</v>
      </c>
      <c r="M318" s="2">
        <v>44717</v>
      </c>
      <c r="N318" s="8">
        <v>2402.35</v>
      </c>
      <c r="O318" s="8">
        <v>64.83</v>
      </c>
      <c r="P318" s="8">
        <v>2384.33</v>
      </c>
      <c r="Q318" s="8">
        <v>60.41</v>
      </c>
      <c r="R318" s="24">
        <f t="shared" si="110"/>
        <v>2444.7399999999998</v>
      </c>
      <c r="S318" s="24"/>
      <c r="T318" s="24">
        <f t="shared" si="111"/>
        <v>2444.7399999999998</v>
      </c>
      <c r="U318" s="13">
        <v>5.15</v>
      </c>
      <c r="V318" s="24">
        <f t="shared" si="112"/>
        <v>474.70679611650479</v>
      </c>
      <c r="W318" s="24">
        <f t="shared" si="113"/>
        <v>9.4941359223300967</v>
      </c>
    </row>
    <row r="319" spans="1:36" x14ac:dyDescent="0.25">
      <c r="A319" s="2">
        <v>44718</v>
      </c>
      <c r="B319" s="1">
        <v>273.2</v>
      </c>
      <c r="C319" s="8">
        <v>365.46</v>
      </c>
      <c r="D319" s="8">
        <v>271.14999999999998</v>
      </c>
      <c r="E319" s="8">
        <v>359.98</v>
      </c>
      <c r="F319" s="24">
        <f t="shared" si="106"/>
        <v>631.13</v>
      </c>
      <c r="G319" s="24">
        <f t="shared" si="107"/>
        <v>631.13</v>
      </c>
      <c r="H319" s="13">
        <v>5.15</v>
      </c>
      <c r="I319" s="24">
        <f t="shared" si="108"/>
        <v>122.54951456310678</v>
      </c>
      <c r="J319" s="24">
        <f t="shared" si="109"/>
        <v>2.4509902912621357</v>
      </c>
      <c r="M319" s="2">
        <v>44718</v>
      </c>
      <c r="N319" s="8">
        <v>0</v>
      </c>
      <c r="O319" s="1">
        <v>0</v>
      </c>
      <c r="P319" s="8">
        <v>0</v>
      </c>
      <c r="Q319" s="8">
        <v>0</v>
      </c>
      <c r="R319" s="24">
        <f t="shared" si="110"/>
        <v>0</v>
      </c>
      <c r="S319" s="24"/>
      <c r="T319" s="24">
        <f t="shared" si="111"/>
        <v>0</v>
      </c>
      <c r="U319" s="13">
        <v>5.15</v>
      </c>
      <c r="V319" s="24">
        <f t="shared" si="112"/>
        <v>0</v>
      </c>
      <c r="W319" s="24">
        <f t="shared" si="113"/>
        <v>0</v>
      </c>
    </row>
    <row r="320" spans="1:36" x14ac:dyDescent="0.25">
      <c r="A320" s="2">
        <v>44719</v>
      </c>
      <c r="B320" s="1">
        <v>346.26</v>
      </c>
      <c r="C320" s="1">
        <v>416.77</v>
      </c>
      <c r="D320" s="8">
        <v>343.66</v>
      </c>
      <c r="E320" s="8">
        <v>410.52</v>
      </c>
      <c r="F320" s="24">
        <f t="shared" si="106"/>
        <v>754.18000000000006</v>
      </c>
      <c r="G320" s="24">
        <f t="shared" si="107"/>
        <v>754.18000000000006</v>
      </c>
      <c r="H320" s="10">
        <v>5.16</v>
      </c>
      <c r="I320" s="24">
        <f t="shared" si="108"/>
        <v>146.15891472868219</v>
      </c>
      <c r="J320" s="24">
        <f t="shared" si="109"/>
        <v>2.9231782945736438</v>
      </c>
      <c r="M320" s="2">
        <v>44719</v>
      </c>
      <c r="N320" s="8">
        <v>0</v>
      </c>
      <c r="O320" s="1">
        <v>0</v>
      </c>
      <c r="P320" s="8">
        <v>0</v>
      </c>
      <c r="Q320" s="8">
        <v>0</v>
      </c>
      <c r="R320" s="24">
        <f t="shared" si="110"/>
        <v>0</v>
      </c>
      <c r="S320" s="24"/>
      <c r="T320" s="24">
        <f t="shared" si="111"/>
        <v>0</v>
      </c>
      <c r="U320" s="10">
        <v>5.16</v>
      </c>
      <c r="V320" s="24">
        <f t="shared" si="112"/>
        <v>0</v>
      </c>
      <c r="W320" s="24">
        <f t="shared" si="113"/>
        <v>0</v>
      </c>
    </row>
    <row r="321" spans="1:23" x14ac:dyDescent="0.25">
      <c r="A321" s="2">
        <v>44720</v>
      </c>
      <c r="B321" s="1">
        <v>319.3</v>
      </c>
      <c r="C321" s="1">
        <v>203.09</v>
      </c>
      <c r="D321" s="8">
        <v>316.91000000000003</v>
      </c>
      <c r="E321" s="8">
        <v>200.04</v>
      </c>
      <c r="F321" s="24">
        <f t="shared" si="106"/>
        <v>516.95000000000005</v>
      </c>
      <c r="G321" s="24">
        <f t="shared" si="107"/>
        <v>516.95000000000005</v>
      </c>
      <c r="H321" s="10">
        <v>5.16</v>
      </c>
      <c r="I321" s="24">
        <f t="shared" si="108"/>
        <v>100.18410852713178</v>
      </c>
      <c r="J321" s="24">
        <f t="shared" si="109"/>
        <v>2.0036821705426355</v>
      </c>
      <c r="M321" s="2">
        <v>44720</v>
      </c>
      <c r="N321" s="8">
        <v>0</v>
      </c>
      <c r="O321" s="1">
        <v>0</v>
      </c>
      <c r="P321" s="8">
        <v>0</v>
      </c>
      <c r="Q321" s="8">
        <v>0</v>
      </c>
      <c r="R321" s="24">
        <f t="shared" si="110"/>
        <v>0</v>
      </c>
      <c r="S321" s="24"/>
      <c r="T321" s="24">
        <f t="shared" si="111"/>
        <v>0</v>
      </c>
      <c r="U321" s="10">
        <v>5.16</v>
      </c>
      <c r="V321" s="24">
        <f t="shared" si="112"/>
        <v>0</v>
      </c>
      <c r="W321" s="24">
        <f t="shared" si="113"/>
        <v>0</v>
      </c>
    </row>
    <row r="322" spans="1:23" x14ac:dyDescent="0.25">
      <c r="A322" s="2">
        <v>44721</v>
      </c>
      <c r="B322" s="8">
        <v>355.34</v>
      </c>
      <c r="C322" s="1">
        <v>197.83</v>
      </c>
      <c r="D322" s="8">
        <v>352.67</v>
      </c>
      <c r="E322" s="8">
        <v>194.86</v>
      </c>
      <c r="F322" s="24">
        <f t="shared" si="106"/>
        <v>547.53</v>
      </c>
      <c r="G322" s="24">
        <f t="shared" si="107"/>
        <v>547.53</v>
      </c>
      <c r="H322" s="10">
        <v>5.25</v>
      </c>
      <c r="I322" s="24">
        <f t="shared" si="108"/>
        <v>104.29142857142857</v>
      </c>
      <c r="J322" s="24">
        <f t="shared" si="109"/>
        <v>2.0858285714285714</v>
      </c>
      <c r="M322" s="2">
        <v>44721</v>
      </c>
      <c r="N322" s="1">
        <v>0</v>
      </c>
      <c r="O322" s="1">
        <v>0</v>
      </c>
      <c r="P322" s="8">
        <v>0</v>
      </c>
      <c r="Q322" s="1">
        <v>0</v>
      </c>
      <c r="R322" s="24">
        <f t="shared" si="110"/>
        <v>0</v>
      </c>
      <c r="S322" s="24"/>
      <c r="T322" s="24">
        <f t="shared" si="111"/>
        <v>0</v>
      </c>
      <c r="U322" s="10">
        <v>5.25</v>
      </c>
      <c r="V322" s="24">
        <f t="shared" si="112"/>
        <v>0</v>
      </c>
      <c r="W322" s="24">
        <f t="shared" si="113"/>
        <v>0</v>
      </c>
    </row>
    <row r="323" spans="1:23" x14ac:dyDescent="0.25">
      <c r="A323" s="2">
        <v>44722</v>
      </c>
      <c r="B323" s="1">
        <v>1039.03</v>
      </c>
      <c r="C323" s="1">
        <v>199.25</v>
      </c>
      <c r="D323" s="8">
        <v>1031.24</v>
      </c>
      <c r="E323" s="8">
        <v>196.26</v>
      </c>
      <c r="F323" s="24">
        <f t="shared" si="106"/>
        <v>1227.5</v>
      </c>
      <c r="G323" s="24">
        <f t="shared" si="107"/>
        <v>1227.5</v>
      </c>
      <c r="H323" s="10">
        <v>5.31</v>
      </c>
      <c r="I323" s="24">
        <f t="shared" si="108"/>
        <v>231.16760828625237</v>
      </c>
      <c r="J323" s="24">
        <f t="shared" si="109"/>
        <v>4.6233521657250476</v>
      </c>
      <c r="M323" s="2">
        <v>44722</v>
      </c>
      <c r="N323" s="1">
        <v>1452.43</v>
      </c>
      <c r="O323" s="1">
        <v>30</v>
      </c>
      <c r="P323" s="1">
        <v>1441.54</v>
      </c>
      <c r="Q323" s="1">
        <v>27.96</v>
      </c>
      <c r="R323" s="24">
        <f t="shared" si="110"/>
        <v>1469.5</v>
      </c>
      <c r="S323" s="24"/>
      <c r="T323" s="24">
        <f t="shared" si="111"/>
        <v>1469.5</v>
      </c>
      <c r="U323" s="10">
        <v>5.31</v>
      </c>
      <c r="V323" s="24">
        <f t="shared" si="112"/>
        <v>276.74199623352166</v>
      </c>
      <c r="W323" s="24">
        <f t="shared" si="113"/>
        <v>5.5348399246704334</v>
      </c>
    </row>
    <row r="324" spans="1:23" x14ac:dyDescent="0.25">
      <c r="A324" s="2">
        <v>44723</v>
      </c>
      <c r="B324" s="1">
        <v>1010.05</v>
      </c>
      <c r="C324" s="1">
        <v>126.06</v>
      </c>
      <c r="D324" s="8">
        <v>1002.47</v>
      </c>
      <c r="E324" s="8">
        <v>124.17</v>
      </c>
      <c r="F324" s="24">
        <f t="shared" si="106"/>
        <v>1126.6400000000001</v>
      </c>
      <c r="G324" s="24">
        <f t="shared" si="107"/>
        <v>1126.6400000000001</v>
      </c>
      <c r="H324" s="1">
        <v>5.31</v>
      </c>
      <c r="I324" s="24">
        <f t="shared" si="108"/>
        <v>212.17325800376651</v>
      </c>
      <c r="J324" s="24">
        <f t="shared" si="109"/>
        <v>4.2434651600753304</v>
      </c>
      <c r="M324" s="2">
        <v>44723</v>
      </c>
      <c r="N324" s="8">
        <v>999.02</v>
      </c>
      <c r="O324" s="1">
        <v>55.39</v>
      </c>
      <c r="P324" s="8">
        <v>991.53</v>
      </c>
      <c r="Q324" s="8">
        <v>51.62</v>
      </c>
      <c r="R324" s="24">
        <f>P324+Q324</f>
        <v>1043.1499999999999</v>
      </c>
      <c r="S324" s="24"/>
      <c r="T324" s="24">
        <f t="shared" si="111"/>
        <v>1043.1499999999999</v>
      </c>
      <c r="U324" s="1">
        <v>5.31</v>
      </c>
      <c r="V324" s="24">
        <f t="shared" si="112"/>
        <v>196.45009416195856</v>
      </c>
      <c r="W324" s="24">
        <f t="shared" si="113"/>
        <v>3.9290018832391711</v>
      </c>
    </row>
    <row r="325" spans="1:23" x14ac:dyDescent="0.25">
      <c r="A325" s="2">
        <v>44724</v>
      </c>
      <c r="B325" s="8">
        <v>1166.4000000000001</v>
      </c>
      <c r="C325" s="1">
        <v>107.82</v>
      </c>
      <c r="D325" s="8">
        <v>1157.6500000000001</v>
      </c>
      <c r="E325" s="1">
        <v>106.2</v>
      </c>
      <c r="F325" s="24">
        <f t="shared" si="106"/>
        <v>1263.8500000000001</v>
      </c>
      <c r="G325" s="24">
        <f t="shared" si="107"/>
        <v>1263.8500000000001</v>
      </c>
      <c r="H325" s="1">
        <v>5.31</v>
      </c>
      <c r="I325" s="24">
        <f t="shared" si="108"/>
        <v>238.01318267419967</v>
      </c>
      <c r="J325" s="24">
        <f t="shared" si="109"/>
        <v>4.7602636534839933</v>
      </c>
      <c r="M325" s="2">
        <v>44724</v>
      </c>
      <c r="N325" s="8">
        <v>2218.6</v>
      </c>
      <c r="O325" s="1">
        <v>7.02</v>
      </c>
      <c r="P325" s="8">
        <v>2201.96</v>
      </c>
      <c r="Q325" s="1">
        <v>6.54</v>
      </c>
      <c r="R325" s="24">
        <f t="shared" si="110"/>
        <v>2208.5</v>
      </c>
      <c r="S325" s="24"/>
      <c r="T325" s="24">
        <f t="shared" si="111"/>
        <v>2208.5</v>
      </c>
      <c r="U325" s="1">
        <v>5.31</v>
      </c>
      <c r="V325" s="24">
        <f t="shared" si="112"/>
        <v>415.91337099811682</v>
      </c>
      <c r="W325" s="24">
        <f t="shared" si="113"/>
        <v>8.3182674199623357</v>
      </c>
    </row>
    <row r="326" spans="1:23" x14ac:dyDescent="0.25">
      <c r="A326" s="2">
        <v>44725</v>
      </c>
      <c r="B326" s="8">
        <v>374.29</v>
      </c>
      <c r="C326" s="8">
        <v>135.34</v>
      </c>
      <c r="D326" s="8">
        <v>371.48</v>
      </c>
      <c r="E326" s="8">
        <v>133.31</v>
      </c>
      <c r="F326" s="24">
        <f t="shared" si="106"/>
        <v>504.79</v>
      </c>
      <c r="G326" s="24">
        <f t="shared" si="107"/>
        <v>504.79</v>
      </c>
      <c r="H326" s="1">
        <v>5.31</v>
      </c>
      <c r="I326" s="24">
        <f t="shared" si="108"/>
        <v>95.064030131826755</v>
      </c>
      <c r="J326" s="24">
        <f t="shared" si="109"/>
        <v>1.9012806026365352</v>
      </c>
      <c r="M326" s="2">
        <v>44725</v>
      </c>
      <c r="N326" s="8">
        <v>0</v>
      </c>
      <c r="O326" s="1">
        <v>0</v>
      </c>
      <c r="P326" s="8">
        <v>0</v>
      </c>
      <c r="Q326" s="8">
        <v>0</v>
      </c>
      <c r="R326" s="24">
        <f t="shared" si="110"/>
        <v>0</v>
      </c>
      <c r="S326" s="24"/>
      <c r="T326" s="24">
        <f t="shared" si="111"/>
        <v>0</v>
      </c>
      <c r="U326" s="1">
        <v>5.31</v>
      </c>
      <c r="V326" s="24">
        <f t="shared" si="112"/>
        <v>0</v>
      </c>
      <c r="W326" s="24">
        <f t="shared" si="113"/>
        <v>0</v>
      </c>
    </row>
    <row r="327" spans="1:23" x14ac:dyDescent="0.25">
      <c r="A327" s="2">
        <v>44726</v>
      </c>
      <c r="B327" s="1">
        <v>1014.47</v>
      </c>
      <c r="C327" s="1">
        <v>58.74</v>
      </c>
      <c r="D327" s="8">
        <v>1006.86</v>
      </c>
      <c r="E327" s="8">
        <v>57.86</v>
      </c>
      <c r="F327" s="24">
        <f t="shared" si="106"/>
        <v>1064.72</v>
      </c>
      <c r="G327" s="24">
        <f t="shared" si="107"/>
        <v>1064.72</v>
      </c>
      <c r="H327" s="1">
        <v>5.31</v>
      </c>
      <c r="I327" s="24">
        <f t="shared" si="108"/>
        <v>200.51224105461395</v>
      </c>
      <c r="J327" s="24">
        <f t="shared" si="109"/>
        <v>4.0102448210922788</v>
      </c>
      <c r="M327" s="2">
        <v>44726</v>
      </c>
      <c r="N327" s="8">
        <v>0</v>
      </c>
      <c r="O327" s="8">
        <v>0</v>
      </c>
      <c r="P327" s="8">
        <v>0</v>
      </c>
      <c r="Q327" s="8">
        <v>0</v>
      </c>
      <c r="R327" s="24">
        <f t="shared" si="110"/>
        <v>0</v>
      </c>
      <c r="S327" s="24"/>
      <c r="T327" s="24">
        <f t="shared" si="111"/>
        <v>0</v>
      </c>
      <c r="U327" s="1">
        <v>5.31</v>
      </c>
      <c r="V327" s="24">
        <f t="shared" si="112"/>
        <v>0</v>
      </c>
      <c r="W327" s="24">
        <f t="shared" si="113"/>
        <v>0</v>
      </c>
    </row>
    <row r="328" spans="1:23" x14ac:dyDescent="0.25">
      <c r="A328" s="2">
        <v>44727</v>
      </c>
      <c r="B328" s="1">
        <v>704.55</v>
      </c>
      <c r="C328" s="8">
        <v>269.54000000000002</v>
      </c>
      <c r="D328" s="8">
        <v>699.27</v>
      </c>
      <c r="E328" s="8">
        <v>265.5</v>
      </c>
      <c r="F328" s="24">
        <f t="shared" si="106"/>
        <v>964.77</v>
      </c>
      <c r="G328" s="24">
        <f t="shared" si="107"/>
        <v>964.77</v>
      </c>
      <c r="H328" s="1">
        <v>5.31</v>
      </c>
      <c r="I328" s="24">
        <f t="shared" si="108"/>
        <v>181.68926553672318</v>
      </c>
      <c r="J328" s="24">
        <f t="shared" si="109"/>
        <v>3.6337853107344635</v>
      </c>
      <c r="M328" s="2">
        <v>44727</v>
      </c>
      <c r="N328" s="8">
        <v>0</v>
      </c>
      <c r="O328" s="1">
        <v>0</v>
      </c>
      <c r="P328" s="8">
        <v>0</v>
      </c>
      <c r="Q328" s="1">
        <v>0</v>
      </c>
      <c r="R328" s="24">
        <f t="shared" si="110"/>
        <v>0</v>
      </c>
      <c r="S328" s="24"/>
      <c r="T328" s="24">
        <f t="shared" si="111"/>
        <v>0</v>
      </c>
      <c r="U328" s="1">
        <v>5.31</v>
      </c>
      <c r="V328" s="24">
        <f t="shared" si="112"/>
        <v>0</v>
      </c>
      <c r="W328" s="24">
        <f t="shared" si="113"/>
        <v>0</v>
      </c>
    </row>
    <row r="329" spans="1:23" x14ac:dyDescent="0.25">
      <c r="A329" s="2">
        <v>44728</v>
      </c>
      <c r="B329" s="8">
        <v>964.2</v>
      </c>
      <c r="C329" s="1">
        <v>397.41</v>
      </c>
      <c r="D329" s="8">
        <v>956.97</v>
      </c>
      <c r="E329" s="8">
        <v>391.45</v>
      </c>
      <c r="F329" s="24">
        <f t="shared" si="106"/>
        <v>1348.42</v>
      </c>
      <c r="G329" s="24">
        <f t="shared" si="107"/>
        <v>1348.42</v>
      </c>
      <c r="H329" s="1">
        <v>5.36</v>
      </c>
      <c r="I329" s="24">
        <f t="shared" si="108"/>
        <v>251.57089552238807</v>
      </c>
      <c r="J329" s="24">
        <f t="shared" si="109"/>
        <v>5.0314179104477619</v>
      </c>
      <c r="M329" s="2">
        <v>44728</v>
      </c>
      <c r="N329" s="8">
        <v>0</v>
      </c>
      <c r="O329" s="1">
        <v>0</v>
      </c>
      <c r="P329" s="8">
        <v>0</v>
      </c>
      <c r="Q329" s="8">
        <v>0</v>
      </c>
      <c r="R329" s="24">
        <f t="shared" si="110"/>
        <v>0</v>
      </c>
      <c r="S329" s="24"/>
      <c r="T329" s="24">
        <f t="shared" si="111"/>
        <v>0</v>
      </c>
      <c r="U329" s="1">
        <v>5.36</v>
      </c>
      <c r="V329" s="24">
        <f t="shared" si="112"/>
        <v>0</v>
      </c>
      <c r="W329" s="24">
        <f t="shared" si="113"/>
        <v>0</v>
      </c>
    </row>
    <row r="330" spans="1:23" x14ac:dyDescent="0.25">
      <c r="A330" s="2">
        <v>44729</v>
      </c>
      <c r="B330" s="8">
        <v>748.43</v>
      </c>
      <c r="C330" s="8">
        <v>606.28</v>
      </c>
      <c r="D330" s="8">
        <v>742.82</v>
      </c>
      <c r="E330" s="8">
        <v>597.19000000000005</v>
      </c>
      <c r="F330" s="24">
        <f t="shared" si="106"/>
        <v>1340.0100000000002</v>
      </c>
      <c r="G330" s="24">
        <f t="shared" si="107"/>
        <v>1340.0100000000002</v>
      </c>
      <c r="H330" s="1">
        <v>5.42</v>
      </c>
      <c r="I330" s="24">
        <f t="shared" si="108"/>
        <v>247.23431734317347</v>
      </c>
      <c r="J330" s="24">
        <f t="shared" si="109"/>
        <v>4.9446863468634694</v>
      </c>
      <c r="M330" s="2">
        <v>44729</v>
      </c>
      <c r="N330" s="1">
        <v>1726.42</v>
      </c>
      <c r="O330" s="1">
        <v>31.9</v>
      </c>
      <c r="P330" s="1">
        <v>1713.47</v>
      </c>
      <c r="Q330" s="1">
        <v>29.73</v>
      </c>
      <c r="R330" s="24">
        <f t="shared" si="110"/>
        <v>1743.2</v>
      </c>
      <c r="S330" s="24"/>
      <c r="T330" s="24">
        <f t="shared" si="111"/>
        <v>1743.2</v>
      </c>
      <c r="U330" s="1">
        <v>5.42</v>
      </c>
      <c r="V330" s="24">
        <f t="shared" si="112"/>
        <v>321.62361623616238</v>
      </c>
      <c r="W330" s="24">
        <f t="shared" si="113"/>
        <v>6.432472324723248</v>
      </c>
    </row>
    <row r="331" spans="1:23" x14ac:dyDescent="0.25">
      <c r="A331" s="2">
        <v>44730</v>
      </c>
      <c r="B331" s="1">
        <v>939.43</v>
      </c>
      <c r="C331" s="1">
        <v>634.92999999999995</v>
      </c>
      <c r="D331" s="8">
        <v>932.38</v>
      </c>
      <c r="E331" s="8">
        <v>625.41</v>
      </c>
      <c r="F331" s="24">
        <f t="shared" si="106"/>
        <v>1557.79</v>
      </c>
      <c r="G331" s="24">
        <f t="shared" si="107"/>
        <v>1557.79</v>
      </c>
      <c r="H331" s="1">
        <v>5.47</v>
      </c>
      <c r="I331" s="24">
        <f t="shared" si="108"/>
        <v>284.78793418647166</v>
      </c>
      <c r="J331" s="24">
        <f t="shared" si="109"/>
        <v>5.6957586837294336</v>
      </c>
      <c r="M331" s="2">
        <v>44730</v>
      </c>
      <c r="N331" s="1">
        <v>1518.92</v>
      </c>
      <c r="O331" s="1">
        <v>0</v>
      </c>
      <c r="P331" s="1">
        <v>1507.53</v>
      </c>
      <c r="Q331" s="1">
        <v>0</v>
      </c>
      <c r="R331" s="24">
        <f t="shared" si="110"/>
        <v>1507.53</v>
      </c>
      <c r="S331" s="24"/>
      <c r="T331" s="24">
        <f t="shared" si="111"/>
        <v>1507.53</v>
      </c>
      <c r="U331" s="1">
        <v>5.47</v>
      </c>
      <c r="V331" s="24">
        <f t="shared" si="112"/>
        <v>275.599634369287</v>
      </c>
      <c r="W331" s="24">
        <f t="shared" si="113"/>
        <v>5.5119926873857406</v>
      </c>
    </row>
    <row r="332" spans="1:23" x14ac:dyDescent="0.25">
      <c r="A332" s="2">
        <v>44731</v>
      </c>
      <c r="B332" s="1">
        <v>635.89</v>
      </c>
      <c r="C332" s="8">
        <v>512.92999999999995</v>
      </c>
      <c r="D332" s="8">
        <v>631.12</v>
      </c>
      <c r="E332" s="8">
        <v>505.24</v>
      </c>
      <c r="F332" s="24">
        <f t="shared" si="106"/>
        <v>1136.3600000000001</v>
      </c>
      <c r="G332" s="24">
        <f t="shared" si="107"/>
        <v>1136.3600000000001</v>
      </c>
      <c r="H332" s="1">
        <v>5.47</v>
      </c>
      <c r="I332" s="24">
        <f t="shared" si="108"/>
        <v>207.74405850091412</v>
      </c>
      <c r="J332" s="24">
        <f t="shared" si="109"/>
        <v>4.1548811700182826</v>
      </c>
      <c r="M332" s="2">
        <v>44731</v>
      </c>
      <c r="N332" s="1">
        <v>4977.2</v>
      </c>
      <c r="O332" s="1">
        <v>140.43</v>
      </c>
      <c r="P332" s="1">
        <v>4939.87</v>
      </c>
      <c r="Q332" s="1">
        <v>130.87</v>
      </c>
      <c r="R332" s="24">
        <f t="shared" si="110"/>
        <v>5070.74</v>
      </c>
      <c r="S332" s="24"/>
      <c r="T332" s="24">
        <f t="shared" si="111"/>
        <v>5070.74</v>
      </c>
      <c r="U332" s="1">
        <v>5.47</v>
      </c>
      <c r="V332" s="24">
        <f t="shared" si="112"/>
        <v>927.00914076782453</v>
      </c>
      <c r="W332" s="24">
        <f t="shared" si="113"/>
        <v>18.540182815356491</v>
      </c>
    </row>
    <row r="333" spans="1:23" x14ac:dyDescent="0.25">
      <c r="A333" s="2">
        <v>44732</v>
      </c>
      <c r="B333" s="1">
        <v>398.89</v>
      </c>
      <c r="C333" s="8">
        <v>436.02</v>
      </c>
      <c r="D333" s="8">
        <v>395.9</v>
      </c>
      <c r="E333" s="8">
        <v>429.48</v>
      </c>
      <c r="F333" s="24">
        <f t="shared" si="106"/>
        <v>825.38</v>
      </c>
      <c r="G333" s="24">
        <f t="shared" si="107"/>
        <v>825.38</v>
      </c>
      <c r="H333" s="1">
        <v>5.47</v>
      </c>
      <c r="I333" s="24">
        <f t="shared" si="108"/>
        <v>150.89213893967093</v>
      </c>
      <c r="J333" s="24">
        <f t="shared" si="109"/>
        <v>3.0178427787934186</v>
      </c>
      <c r="M333" s="2">
        <v>44732</v>
      </c>
      <c r="N333" s="1">
        <v>0</v>
      </c>
      <c r="O333" s="1">
        <v>0</v>
      </c>
      <c r="P333" s="1">
        <v>0</v>
      </c>
      <c r="Q333" s="1">
        <v>0</v>
      </c>
      <c r="R333" s="24">
        <f t="shared" si="110"/>
        <v>0</v>
      </c>
      <c r="S333" s="24"/>
      <c r="T333" s="24">
        <f t="shared" si="111"/>
        <v>0</v>
      </c>
      <c r="U333" s="1">
        <v>5.47</v>
      </c>
      <c r="V333" s="24">
        <f t="shared" si="112"/>
        <v>0</v>
      </c>
      <c r="W333" s="24">
        <f t="shared" si="113"/>
        <v>0</v>
      </c>
    </row>
    <row r="334" spans="1:23" x14ac:dyDescent="0.25">
      <c r="A334" s="2">
        <v>44733</v>
      </c>
      <c r="B334" s="1">
        <v>342.82</v>
      </c>
      <c r="C334" s="1">
        <v>625.73</v>
      </c>
      <c r="D334" s="8">
        <v>340.25</v>
      </c>
      <c r="E334" s="8">
        <v>616.34</v>
      </c>
      <c r="F334" s="24">
        <f t="shared" si="106"/>
        <v>956.59</v>
      </c>
      <c r="G334" s="24">
        <f t="shared" si="107"/>
        <v>956.59</v>
      </c>
      <c r="H334" s="1">
        <v>5.47</v>
      </c>
      <c r="I334" s="24">
        <f t="shared" si="108"/>
        <v>174.87934186471665</v>
      </c>
      <c r="J334" s="24">
        <f t="shared" si="109"/>
        <v>3.4975868372943331</v>
      </c>
      <c r="M334" s="2">
        <v>44733</v>
      </c>
      <c r="N334" s="1">
        <v>0</v>
      </c>
      <c r="O334" s="1">
        <v>0</v>
      </c>
      <c r="P334" s="1">
        <v>0</v>
      </c>
      <c r="Q334" s="1">
        <v>0</v>
      </c>
      <c r="R334" s="24">
        <v>0</v>
      </c>
      <c r="S334" s="24"/>
      <c r="T334" s="24">
        <f t="shared" si="111"/>
        <v>0</v>
      </c>
      <c r="U334" s="1">
        <v>5.47</v>
      </c>
      <c r="V334" s="24">
        <f t="shared" si="112"/>
        <v>0</v>
      </c>
      <c r="W334" s="24">
        <f t="shared" si="113"/>
        <v>0</v>
      </c>
    </row>
    <row r="335" spans="1:23" x14ac:dyDescent="0.25">
      <c r="A335" s="2">
        <v>44734</v>
      </c>
      <c r="B335" s="1">
        <v>813.41</v>
      </c>
      <c r="C335" s="8">
        <v>412.48</v>
      </c>
      <c r="D335" s="8">
        <v>807.61</v>
      </c>
      <c r="E335" s="8">
        <v>406.29</v>
      </c>
      <c r="F335" s="24">
        <f t="shared" si="106"/>
        <v>1213.9000000000001</v>
      </c>
      <c r="G335" s="24">
        <f t="shared" si="107"/>
        <v>1213.9000000000001</v>
      </c>
      <c r="H335" s="1">
        <v>5.47</v>
      </c>
      <c r="I335" s="24">
        <f t="shared" si="108"/>
        <v>221.91956124314444</v>
      </c>
      <c r="J335" s="24">
        <f t="shared" si="109"/>
        <v>4.4383912248628894</v>
      </c>
      <c r="M335" s="2">
        <v>44734</v>
      </c>
      <c r="N335" s="1">
        <v>0</v>
      </c>
      <c r="O335" s="1">
        <v>0</v>
      </c>
      <c r="P335" s="8">
        <v>0</v>
      </c>
      <c r="Q335" s="8">
        <v>0</v>
      </c>
      <c r="R335" s="24">
        <f t="shared" si="110"/>
        <v>0</v>
      </c>
      <c r="S335" s="24"/>
      <c r="T335" s="24">
        <f t="shared" si="111"/>
        <v>0</v>
      </c>
      <c r="U335" s="1">
        <v>5.47</v>
      </c>
      <c r="V335" s="24">
        <f t="shared" si="112"/>
        <v>0</v>
      </c>
      <c r="W335" s="24">
        <f t="shared" si="113"/>
        <v>0</v>
      </c>
    </row>
    <row r="336" spans="1:23" x14ac:dyDescent="0.25">
      <c r="A336" s="2">
        <v>44735</v>
      </c>
      <c r="B336" s="1">
        <v>694.09</v>
      </c>
      <c r="C336" s="1">
        <v>262.91000000000003</v>
      </c>
      <c r="D336" s="8">
        <v>688.88</v>
      </c>
      <c r="E336" s="8">
        <v>258.97000000000003</v>
      </c>
      <c r="F336" s="24">
        <f t="shared" si="106"/>
        <v>947.85</v>
      </c>
      <c r="G336" s="24">
        <f t="shared" si="107"/>
        <v>947.85</v>
      </c>
      <c r="H336" s="1">
        <v>5.51</v>
      </c>
      <c r="I336" s="24">
        <f t="shared" si="108"/>
        <v>172.0235934664247</v>
      </c>
      <c r="J336" s="24">
        <f t="shared" si="109"/>
        <v>3.4404718693284941</v>
      </c>
      <c r="M336" s="2">
        <v>44735</v>
      </c>
      <c r="N336" s="8">
        <v>58.22</v>
      </c>
      <c r="O336" s="8">
        <v>0</v>
      </c>
      <c r="P336" s="8">
        <v>57.78</v>
      </c>
      <c r="Q336" s="8">
        <v>0</v>
      </c>
      <c r="R336" s="24">
        <f t="shared" si="110"/>
        <v>57.78</v>
      </c>
      <c r="S336" s="24"/>
      <c r="T336" s="24">
        <f t="shared" si="111"/>
        <v>57.78</v>
      </c>
      <c r="U336" s="1">
        <v>5.51</v>
      </c>
      <c r="V336" s="24">
        <f t="shared" si="112"/>
        <v>10.486388384754992</v>
      </c>
      <c r="W336" s="24">
        <f t="shared" si="113"/>
        <v>0.20972776769509985</v>
      </c>
    </row>
    <row r="337" spans="1:23" x14ac:dyDescent="0.25">
      <c r="A337" s="2">
        <v>44736</v>
      </c>
      <c r="B337" s="8">
        <v>825.58</v>
      </c>
      <c r="C337" s="1">
        <v>189.2</v>
      </c>
      <c r="D337" s="8">
        <v>819.39</v>
      </c>
      <c r="E337" s="8">
        <v>186.36</v>
      </c>
      <c r="F337" s="24">
        <f t="shared" si="106"/>
        <v>1005.75</v>
      </c>
      <c r="G337" s="24">
        <f t="shared" si="107"/>
        <v>1005.75</v>
      </c>
      <c r="H337" s="1">
        <v>5.51</v>
      </c>
      <c r="I337" s="24">
        <f t="shared" si="108"/>
        <v>182.5317604355717</v>
      </c>
      <c r="J337" s="24">
        <f t="shared" si="109"/>
        <v>3.6506352087114342</v>
      </c>
      <c r="M337" s="2">
        <v>44736</v>
      </c>
      <c r="N337" s="1">
        <v>1587.87</v>
      </c>
      <c r="O337" s="1">
        <v>0</v>
      </c>
      <c r="P337" s="8">
        <v>1575.96</v>
      </c>
      <c r="Q337" s="8">
        <v>0</v>
      </c>
      <c r="R337" s="24">
        <f t="shared" si="110"/>
        <v>1575.96</v>
      </c>
      <c r="S337" s="24"/>
      <c r="T337" s="24">
        <f t="shared" si="111"/>
        <v>1575.96</v>
      </c>
      <c r="U337" s="1">
        <v>5.51</v>
      </c>
      <c r="V337" s="24">
        <f t="shared" si="112"/>
        <v>286.0181488203267</v>
      </c>
      <c r="W337" s="24">
        <f t="shared" si="113"/>
        <v>5.720362976406534</v>
      </c>
    </row>
    <row r="338" spans="1:23" x14ac:dyDescent="0.25">
      <c r="A338" s="2">
        <v>44737</v>
      </c>
      <c r="B338" s="8">
        <v>820.94</v>
      </c>
      <c r="C338" s="1">
        <v>590.72</v>
      </c>
      <c r="D338" s="8">
        <v>814.78</v>
      </c>
      <c r="E338" s="8">
        <v>581.86</v>
      </c>
      <c r="F338" s="24">
        <f t="shared" si="106"/>
        <v>1396.6399999999999</v>
      </c>
      <c r="G338" s="24">
        <f t="shared" si="107"/>
        <v>1396.6399999999999</v>
      </c>
      <c r="H338" s="1">
        <v>5.51</v>
      </c>
      <c r="I338" s="24">
        <f t="shared" si="108"/>
        <v>253.4736842105263</v>
      </c>
      <c r="J338" s="24">
        <f t="shared" si="109"/>
        <v>5.0694736842105259</v>
      </c>
      <c r="M338" s="2">
        <v>44737</v>
      </c>
      <c r="N338" s="1">
        <v>1644.4</v>
      </c>
      <c r="O338" s="1">
        <v>59.84</v>
      </c>
      <c r="P338" s="8">
        <v>1632.07</v>
      </c>
      <c r="Q338" s="1">
        <v>55.76</v>
      </c>
      <c r="R338" s="24">
        <f t="shared" si="110"/>
        <v>1687.83</v>
      </c>
      <c r="S338" s="24"/>
      <c r="T338" s="24">
        <f t="shared" si="111"/>
        <v>1687.83</v>
      </c>
      <c r="U338" s="1">
        <v>5.51</v>
      </c>
      <c r="V338" s="24">
        <f t="shared" si="112"/>
        <v>306.32123411978222</v>
      </c>
      <c r="W338" s="24">
        <f t="shared" si="113"/>
        <v>6.1264246823956441</v>
      </c>
    </row>
    <row r="339" spans="1:23" x14ac:dyDescent="0.25">
      <c r="A339" s="2">
        <v>44738</v>
      </c>
      <c r="B339" s="8">
        <v>1085.24</v>
      </c>
      <c r="C339" s="8">
        <v>337.21</v>
      </c>
      <c r="D339" s="8">
        <v>1077.0999999999999</v>
      </c>
      <c r="E339" s="8">
        <v>332.15</v>
      </c>
      <c r="F339" s="24">
        <f t="shared" si="106"/>
        <v>1409.25</v>
      </c>
      <c r="G339" s="24">
        <f t="shared" si="107"/>
        <v>1409.25</v>
      </c>
      <c r="H339" s="1">
        <v>5.51</v>
      </c>
      <c r="I339" s="24">
        <f t="shared" si="108"/>
        <v>255.76225045372053</v>
      </c>
      <c r="J339" s="24">
        <f t="shared" si="109"/>
        <v>5.1152450090744104</v>
      </c>
      <c r="M339" s="2">
        <v>44738</v>
      </c>
      <c r="N339" s="8">
        <v>1938.73</v>
      </c>
      <c r="O339" s="1">
        <v>20</v>
      </c>
      <c r="P339" s="8">
        <v>1924.19</v>
      </c>
      <c r="Q339" s="1">
        <v>18.64</v>
      </c>
      <c r="R339" s="24">
        <f t="shared" si="110"/>
        <v>1942.8300000000002</v>
      </c>
      <c r="S339" s="24"/>
      <c r="T339" s="24">
        <f t="shared" si="111"/>
        <v>1942.8300000000002</v>
      </c>
      <c r="U339" s="1">
        <v>5.51</v>
      </c>
      <c r="V339" s="24">
        <f t="shared" si="112"/>
        <v>352.60072595281309</v>
      </c>
      <c r="W339" s="24">
        <f t="shared" si="113"/>
        <v>7.0520145190562618</v>
      </c>
    </row>
    <row r="340" spans="1:23" x14ac:dyDescent="0.25">
      <c r="A340" s="2">
        <v>44739</v>
      </c>
      <c r="B340" s="8">
        <v>518.83000000000004</v>
      </c>
      <c r="C340" s="8">
        <v>719.19</v>
      </c>
      <c r="D340" s="8">
        <v>514.94000000000005</v>
      </c>
      <c r="E340" s="8">
        <v>708.4</v>
      </c>
      <c r="F340" s="24">
        <f t="shared" si="106"/>
        <v>1223.3400000000001</v>
      </c>
      <c r="G340" s="24">
        <f t="shared" si="107"/>
        <v>1223.3400000000001</v>
      </c>
      <c r="H340" s="1">
        <v>5.51</v>
      </c>
      <c r="I340" s="24">
        <f t="shared" si="108"/>
        <v>222.02177858439205</v>
      </c>
      <c r="J340" s="24">
        <f t="shared" si="109"/>
        <v>4.440435571687841</v>
      </c>
      <c r="M340" s="2">
        <v>44739</v>
      </c>
      <c r="N340" s="8">
        <v>0</v>
      </c>
      <c r="O340" s="1">
        <v>0</v>
      </c>
      <c r="P340" s="8">
        <v>0</v>
      </c>
      <c r="Q340" s="1">
        <v>0</v>
      </c>
      <c r="R340" s="24">
        <f t="shared" si="110"/>
        <v>0</v>
      </c>
      <c r="S340" s="24"/>
      <c r="T340" s="24">
        <f t="shared" si="111"/>
        <v>0</v>
      </c>
      <c r="U340" s="1">
        <v>5.51</v>
      </c>
      <c r="V340" s="24">
        <f t="shared" si="112"/>
        <v>0</v>
      </c>
      <c r="W340" s="24">
        <f t="shared" si="113"/>
        <v>0</v>
      </c>
    </row>
    <row r="341" spans="1:23" x14ac:dyDescent="0.25">
      <c r="A341" s="2">
        <v>44740</v>
      </c>
      <c r="B341" s="1">
        <v>685.76</v>
      </c>
      <c r="C341" s="1">
        <v>888.89</v>
      </c>
      <c r="D341" s="8">
        <v>680.62</v>
      </c>
      <c r="E341" s="8">
        <v>875.56</v>
      </c>
      <c r="F341" s="24">
        <f t="shared" si="106"/>
        <v>1556.1799999999998</v>
      </c>
      <c r="G341" s="24">
        <f t="shared" si="107"/>
        <v>1556.1799999999998</v>
      </c>
      <c r="H341" s="1">
        <v>5.51</v>
      </c>
      <c r="I341" s="24">
        <f t="shared" si="108"/>
        <v>282.42831215970961</v>
      </c>
      <c r="J341" s="24">
        <f t="shared" si="109"/>
        <v>5.6485662431941925</v>
      </c>
      <c r="M341" s="2">
        <v>44740</v>
      </c>
      <c r="N341" s="8">
        <v>0</v>
      </c>
      <c r="O341" s="1">
        <v>0</v>
      </c>
      <c r="P341" s="8">
        <v>0</v>
      </c>
      <c r="Q341" s="1">
        <v>0</v>
      </c>
      <c r="R341" s="24">
        <f t="shared" si="110"/>
        <v>0</v>
      </c>
      <c r="S341" s="24"/>
      <c r="T341" s="24">
        <f t="shared" si="111"/>
        <v>0</v>
      </c>
      <c r="U341" s="1">
        <v>5.51</v>
      </c>
      <c r="V341" s="24">
        <f t="shared" si="112"/>
        <v>0</v>
      </c>
      <c r="W341" s="24">
        <f t="shared" si="113"/>
        <v>0</v>
      </c>
    </row>
    <row r="342" spans="1:23" x14ac:dyDescent="0.25">
      <c r="A342" s="2">
        <v>44741</v>
      </c>
      <c r="B342" s="1">
        <v>976.9</v>
      </c>
      <c r="C342" s="1">
        <v>876.57</v>
      </c>
      <c r="D342" s="8">
        <v>969.57</v>
      </c>
      <c r="E342" s="8">
        <v>863.42</v>
      </c>
      <c r="F342" s="24">
        <f t="shared" si="106"/>
        <v>1832.99</v>
      </c>
      <c r="G342" s="24">
        <f t="shared" si="107"/>
        <v>1832.99</v>
      </c>
      <c r="H342" s="1">
        <v>5.53</v>
      </c>
      <c r="I342" s="24">
        <f t="shared" si="108"/>
        <v>331.46292947558771</v>
      </c>
      <c r="J342" s="24">
        <f t="shared" si="109"/>
        <v>6.6292585895117542</v>
      </c>
      <c r="M342" s="2">
        <v>44741</v>
      </c>
      <c r="N342" s="8">
        <v>0</v>
      </c>
      <c r="O342" s="1"/>
      <c r="P342" s="8"/>
      <c r="Q342" s="8"/>
      <c r="R342" s="24">
        <f t="shared" si="110"/>
        <v>0</v>
      </c>
      <c r="S342" s="24"/>
      <c r="T342" s="24">
        <f t="shared" si="111"/>
        <v>0</v>
      </c>
      <c r="U342" s="1">
        <v>5.53</v>
      </c>
      <c r="V342" s="24">
        <f t="shared" si="112"/>
        <v>0</v>
      </c>
      <c r="W342" s="24">
        <f t="shared" si="113"/>
        <v>0</v>
      </c>
    </row>
    <row r="343" spans="1:23" x14ac:dyDescent="0.25">
      <c r="A343" s="2">
        <v>44742</v>
      </c>
      <c r="B343" s="1">
        <v>564.04999999999995</v>
      </c>
      <c r="C343" s="8">
        <v>476.62</v>
      </c>
      <c r="D343" s="8">
        <v>559.82000000000005</v>
      </c>
      <c r="E343" s="8">
        <v>469.47</v>
      </c>
      <c r="F343" s="24">
        <f t="shared" si="106"/>
        <v>1029.29</v>
      </c>
      <c r="G343" s="24">
        <f t="shared" si="107"/>
        <v>1029.29</v>
      </c>
      <c r="H343" s="1">
        <v>5.54</v>
      </c>
      <c r="I343" s="24">
        <f t="shared" si="108"/>
        <v>185.79241877256317</v>
      </c>
      <c r="J343" s="24">
        <f t="shared" si="109"/>
        <v>3.7158483754512632</v>
      </c>
      <c r="M343" s="2">
        <v>44742</v>
      </c>
      <c r="N343" s="1">
        <v>0</v>
      </c>
      <c r="O343" s="1"/>
      <c r="P343" s="1">
        <v>0</v>
      </c>
      <c r="Q343" s="1"/>
      <c r="R343" s="24">
        <f t="shared" si="110"/>
        <v>0</v>
      </c>
      <c r="S343" s="24"/>
      <c r="T343" s="24">
        <f t="shared" si="111"/>
        <v>0</v>
      </c>
      <c r="U343" s="1">
        <v>5.54</v>
      </c>
      <c r="V343" s="24">
        <f t="shared" si="112"/>
        <v>0</v>
      </c>
      <c r="W343" s="24">
        <f t="shared" si="113"/>
        <v>0</v>
      </c>
    </row>
    <row r="344" spans="1:23" x14ac:dyDescent="0.25">
      <c r="A344" s="2"/>
      <c r="B344" s="8"/>
      <c r="C344" s="8"/>
      <c r="D344" s="1"/>
      <c r="E344" s="1"/>
      <c r="F344" s="24">
        <f t="shared" si="106"/>
        <v>0</v>
      </c>
      <c r="G344" s="24">
        <f t="shared" si="107"/>
        <v>0</v>
      </c>
      <c r="H344" s="1"/>
      <c r="I344" s="24"/>
      <c r="J344" s="24"/>
      <c r="M344" s="2"/>
      <c r="N344" s="24"/>
      <c r="O344" s="1"/>
      <c r="P344" s="2"/>
      <c r="Q344" s="1"/>
      <c r="R344" s="24">
        <f t="shared" si="110"/>
        <v>0</v>
      </c>
      <c r="S344" s="1"/>
      <c r="T344" s="24">
        <f t="shared" si="111"/>
        <v>0</v>
      </c>
      <c r="U344" s="1"/>
      <c r="V344" s="24"/>
      <c r="W344" s="24"/>
    </row>
    <row r="345" spans="1:23" x14ac:dyDescent="0.25">
      <c r="I345" s="37">
        <f>SUM(I314:I344)</f>
        <v>6374.8520746588965</v>
      </c>
      <c r="J345" s="37">
        <f>SUM(J314:J344)</f>
        <v>127.49704149317792</v>
      </c>
      <c r="M345" s="42"/>
      <c r="N345" s="25"/>
      <c r="Q345">
        <f>SUM(Q314:Q344)</f>
        <v>410.30999999999995</v>
      </c>
      <c r="R345">
        <f>SUM(R314:R344)</f>
        <v>23318.440000000002</v>
      </c>
      <c r="S345" s="25">
        <f>SUM(S316:S344)</f>
        <v>0</v>
      </c>
      <c r="T345" s="25">
        <f>SUM(T314:T344)</f>
        <v>23318.440000000002</v>
      </c>
      <c r="U345" s="36" t="s">
        <v>33</v>
      </c>
      <c r="V345" s="37">
        <f>SUM(V314:V344)</f>
        <v>4341.8556121804704</v>
      </c>
      <c r="W345" s="37">
        <f>SUM(W314:W344)</f>
        <v>86.837112243609397</v>
      </c>
    </row>
    <row r="347" spans="1:23" x14ac:dyDescent="0.25">
      <c r="O347" s="42"/>
      <c r="P347" s="25"/>
    </row>
    <row r="352" spans="1:23" x14ac:dyDescent="0.25">
      <c r="N352" s="42"/>
      <c r="O352" s="25"/>
    </row>
    <row r="353" spans="1:36" x14ac:dyDescent="0.25">
      <c r="D353" t="s">
        <v>28</v>
      </c>
      <c r="I353" t="s">
        <v>34</v>
      </c>
      <c r="S353" t="s">
        <v>35</v>
      </c>
      <c r="T353" t="s">
        <v>31</v>
      </c>
      <c r="X353" t="s">
        <v>34</v>
      </c>
      <c r="Z353" t="s">
        <v>32</v>
      </c>
      <c r="AC353" t="s">
        <v>37</v>
      </c>
      <c r="AH353" t="s">
        <v>34</v>
      </c>
    </row>
    <row r="355" spans="1:36" ht="30" x14ac:dyDescent="0.25">
      <c r="A355" s="167" t="s">
        <v>0</v>
      </c>
      <c r="B355" s="168" t="s">
        <v>12</v>
      </c>
      <c r="C355" s="168" t="s">
        <v>11</v>
      </c>
      <c r="D355" s="169" t="s">
        <v>13</v>
      </c>
      <c r="E355" s="168" t="s">
        <v>14</v>
      </c>
      <c r="F355" s="170" t="s">
        <v>1</v>
      </c>
      <c r="G355" s="168" t="s">
        <v>2</v>
      </c>
      <c r="H355" s="168" t="s">
        <v>4</v>
      </c>
      <c r="I355" s="167" t="s">
        <v>3</v>
      </c>
      <c r="J355" s="171" t="s">
        <v>67</v>
      </c>
      <c r="K355" s="64"/>
      <c r="L355" s="64"/>
      <c r="M355" s="167" t="s">
        <v>0</v>
      </c>
      <c r="N355" s="168" t="s">
        <v>12</v>
      </c>
      <c r="O355" s="168" t="s">
        <v>11</v>
      </c>
      <c r="P355" s="169" t="s">
        <v>13</v>
      </c>
      <c r="Q355" s="168" t="s">
        <v>14</v>
      </c>
      <c r="R355" s="170" t="s">
        <v>1</v>
      </c>
      <c r="S355" s="171"/>
      <c r="T355" s="168" t="s">
        <v>2</v>
      </c>
      <c r="U355" s="168" t="s">
        <v>4</v>
      </c>
      <c r="V355" s="172" t="s">
        <v>3</v>
      </c>
      <c r="W355" s="171" t="s">
        <v>67</v>
      </c>
      <c r="Z355" s="170" t="s">
        <v>0</v>
      </c>
      <c r="AA355" s="170" t="s">
        <v>23</v>
      </c>
      <c r="AB355" s="170" t="s">
        <v>20</v>
      </c>
      <c r="AC355" s="170" t="s">
        <v>24</v>
      </c>
      <c r="AD355" s="170" t="s">
        <v>25</v>
      </c>
      <c r="AE355" s="167" t="s">
        <v>1</v>
      </c>
      <c r="AF355" s="170"/>
      <c r="AG355" s="167" t="s">
        <v>2</v>
      </c>
      <c r="AH355" s="170" t="s">
        <v>4</v>
      </c>
      <c r="AI355" s="170" t="s">
        <v>3</v>
      </c>
      <c r="AJ355" s="174" t="s">
        <v>67</v>
      </c>
    </row>
    <row r="356" spans="1:36" x14ac:dyDescent="0.25">
      <c r="A356" s="2">
        <v>44743</v>
      </c>
      <c r="B356" s="13">
        <v>1730.72</v>
      </c>
      <c r="C356" s="13">
        <v>0</v>
      </c>
      <c r="D356" s="13">
        <v>1717.74</v>
      </c>
      <c r="E356" s="10">
        <v>0</v>
      </c>
      <c r="F356" s="19">
        <f>D356+E356</f>
        <v>1717.74</v>
      </c>
      <c r="G356" s="19">
        <f>D356+E356</f>
        <v>1717.74</v>
      </c>
      <c r="H356" s="13">
        <v>5.54</v>
      </c>
      <c r="I356" s="31">
        <f>G356/H356</f>
        <v>310.06137184115522</v>
      </c>
      <c r="J356" s="24">
        <f>I356*2%</f>
        <v>6.2012274368231042</v>
      </c>
      <c r="K356" s="66"/>
      <c r="M356" s="2">
        <v>44743</v>
      </c>
      <c r="N356" s="13">
        <v>973.12</v>
      </c>
      <c r="O356" s="15">
        <v>0</v>
      </c>
      <c r="P356" s="13">
        <v>965.82</v>
      </c>
      <c r="Q356" s="10">
        <v>0</v>
      </c>
      <c r="R356" s="19">
        <f>P356+Q356</f>
        <v>965.82</v>
      </c>
      <c r="S356" s="19"/>
      <c r="T356" s="19">
        <f>P356+Q356</f>
        <v>965.82</v>
      </c>
      <c r="U356" s="13">
        <v>5.54</v>
      </c>
      <c r="V356" s="74">
        <f>T356/U356</f>
        <v>174.33574007220219</v>
      </c>
      <c r="W356" s="30">
        <f>V356*2%</f>
        <v>3.4867148014440437</v>
      </c>
      <c r="Z356" s="2">
        <v>44743</v>
      </c>
      <c r="AA356" s="8">
        <v>1170.79</v>
      </c>
      <c r="AB356" s="1">
        <v>112.05</v>
      </c>
      <c r="AC356" s="8">
        <v>1162.01</v>
      </c>
      <c r="AD356" s="8">
        <v>104.42</v>
      </c>
      <c r="AE356" s="24">
        <f>AC356+AD356</f>
        <v>1266.43</v>
      </c>
      <c r="AF356" s="24"/>
      <c r="AG356" s="24">
        <f>AE356-AF356</f>
        <v>1266.43</v>
      </c>
      <c r="AH356" s="13">
        <v>5.54</v>
      </c>
      <c r="AI356" s="24">
        <f>AG356/AH356</f>
        <v>228.59747292418774</v>
      </c>
      <c r="AJ356" s="24">
        <f>AI356*2%</f>
        <v>4.571949458483755</v>
      </c>
    </row>
    <row r="357" spans="1:36" x14ac:dyDescent="0.25">
      <c r="A357" s="2">
        <v>44744</v>
      </c>
      <c r="B357" s="13">
        <v>1877.18</v>
      </c>
      <c r="C357" s="13"/>
      <c r="D357" s="13">
        <v>1830.35</v>
      </c>
      <c r="E357" s="13"/>
      <c r="F357" s="19">
        <f t="shared" ref="F357:F385" si="114">D357+E357</f>
        <v>1830.35</v>
      </c>
      <c r="G357" s="19">
        <f>D357+E357</f>
        <v>1830.35</v>
      </c>
      <c r="H357" s="13">
        <v>5.54</v>
      </c>
      <c r="I357" s="31">
        <f t="shared" ref="I357:I385" si="115">G357/H357</f>
        <v>330.38808664259926</v>
      </c>
      <c r="J357" s="24">
        <f t="shared" ref="J357:J386" si="116">I357*2%</f>
        <v>6.6077617328519853</v>
      </c>
      <c r="K357" s="66"/>
      <c r="M357" s="2">
        <v>44744</v>
      </c>
      <c r="N357" s="13">
        <v>1511.14</v>
      </c>
      <c r="O357" s="13">
        <v>8.9499999999999993</v>
      </c>
      <c r="P357" s="13">
        <v>1499.81</v>
      </c>
      <c r="Q357" s="13">
        <v>8.34</v>
      </c>
      <c r="R357" s="19">
        <f t="shared" ref="R357:R385" si="117">P357+Q357</f>
        <v>1508.1499999999999</v>
      </c>
      <c r="S357" s="19"/>
      <c r="T357" s="19">
        <f t="shared" ref="T357:T380" si="118">P357+Q357</f>
        <v>1508.1499999999999</v>
      </c>
      <c r="U357" s="13">
        <v>5.54</v>
      </c>
      <c r="V357" s="74">
        <f t="shared" ref="V357:V385" si="119">T357/U357</f>
        <v>272.2292418772563</v>
      </c>
      <c r="W357" s="30">
        <f t="shared" ref="W357:W385" si="120">V357*2%</f>
        <v>5.4445848375451265</v>
      </c>
      <c r="Z357" s="2">
        <v>44744</v>
      </c>
      <c r="AA357" s="8">
        <v>2023.02</v>
      </c>
      <c r="AB357" s="1">
        <v>109.13</v>
      </c>
      <c r="AC357" s="8">
        <v>2007.85</v>
      </c>
      <c r="AD357" s="1">
        <v>101.7</v>
      </c>
      <c r="AE357" s="24">
        <f t="shared" ref="AE357:AE378" si="121">AC357+AD357</f>
        <v>2109.5499999999997</v>
      </c>
      <c r="AF357" s="24"/>
      <c r="AG357" s="24">
        <f t="shared" ref="AG357:AG386" si="122">AE357-AF357</f>
        <v>2109.5499999999997</v>
      </c>
      <c r="AH357" s="13">
        <v>5.54</v>
      </c>
      <c r="AI357" s="24">
        <f t="shared" ref="AI357:AI385" si="123">AG357/AH357</f>
        <v>380.78519855595664</v>
      </c>
      <c r="AJ357" s="24">
        <f t="shared" ref="AJ357:AJ385" si="124">AI357*2%</f>
        <v>7.6157039711191326</v>
      </c>
    </row>
    <row r="358" spans="1:36" x14ac:dyDescent="0.25">
      <c r="A358" s="2">
        <v>44745</v>
      </c>
      <c r="B358" s="13">
        <v>3133.96</v>
      </c>
      <c r="C358" s="31">
        <v>59.27</v>
      </c>
      <c r="D358" s="13">
        <v>3110.46</v>
      </c>
      <c r="E358" s="10">
        <v>55.23</v>
      </c>
      <c r="F358" s="19">
        <f t="shared" si="114"/>
        <v>3165.69</v>
      </c>
      <c r="G358" s="19">
        <f t="shared" ref="G358:G386" si="125">D358+E358</f>
        <v>3165.69</v>
      </c>
      <c r="H358" s="13">
        <v>5.56</v>
      </c>
      <c r="I358" s="31">
        <f t="shared" si="115"/>
        <v>569.36870503597129</v>
      </c>
      <c r="J358" s="24">
        <f t="shared" si="116"/>
        <v>11.387374100719425</v>
      </c>
      <c r="K358" s="66"/>
      <c r="M358" s="2">
        <v>44745</v>
      </c>
      <c r="N358" s="10">
        <v>1575.77</v>
      </c>
      <c r="O358" s="15">
        <v>0</v>
      </c>
      <c r="P358" s="13">
        <v>1563.95</v>
      </c>
      <c r="Q358" s="10">
        <v>0</v>
      </c>
      <c r="R358" s="19">
        <f t="shared" si="117"/>
        <v>1563.95</v>
      </c>
      <c r="S358" s="19"/>
      <c r="T358" s="19">
        <f t="shared" si="118"/>
        <v>1563.95</v>
      </c>
      <c r="U358" s="13">
        <v>5.56</v>
      </c>
      <c r="V358" s="74">
        <f t="shared" si="119"/>
        <v>281.28597122302159</v>
      </c>
      <c r="W358" s="30">
        <f t="shared" si="120"/>
        <v>5.6257194244604323</v>
      </c>
      <c r="Z358" s="2">
        <v>44745</v>
      </c>
      <c r="AA358" s="8">
        <v>4306.1899999999996</v>
      </c>
      <c r="AB358" s="1">
        <v>193.74</v>
      </c>
      <c r="AC358" s="8">
        <v>4273.8900000000003</v>
      </c>
      <c r="AD358" s="8">
        <v>180.55</v>
      </c>
      <c r="AE358" s="24">
        <f t="shared" si="121"/>
        <v>4454.4400000000005</v>
      </c>
      <c r="AF358" s="24"/>
      <c r="AG358" s="24">
        <f t="shared" si="122"/>
        <v>4454.4400000000005</v>
      </c>
      <c r="AH358" s="13">
        <v>5.56</v>
      </c>
      <c r="AI358" s="24">
        <f t="shared" si="123"/>
        <v>801.15827338129509</v>
      </c>
      <c r="AJ358" s="24">
        <f t="shared" si="124"/>
        <v>16.023165467625901</v>
      </c>
    </row>
    <row r="359" spans="1:36" x14ac:dyDescent="0.25">
      <c r="A359" s="2">
        <v>44746</v>
      </c>
      <c r="B359" s="13">
        <v>1669.61</v>
      </c>
      <c r="C359" s="31">
        <v>0</v>
      </c>
      <c r="D359" s="13">
        <v>1657.09</v>
      </c>
      <c r="E359" s="10">
        <v>0</v>
      </c>
      <c r="F359" s="19">
        <f t="shared" si="114"/>
        <v>1657.09</v>
      </c>
      <c r="G359" s="19">
        <f t="shared" si="125"/>
        <v>1657.09</v>
      </c>
      <c r="H359" s="13">
        <v>5.56</v>
      </c>
      <c r="I359" s="31">
        <f t="shared" si="115"/>
        <v>298.03776978417267</v>
      </c>
      <c r="J359" s="24">
        <f t="shared" si="116"/>
        <v>5.9607553956834538</v>
      </c>
      <c r="K359" s="66"/>
      <c r="M359" s="2">
        <v>44746</v>
      </c>
      <c r="N359" s="13">
        <v>1002.93</v>
      </c>
      <c r="O359" s="15">
        <v>0</v>
      </c>
      <c r="P359" s="13">
        <v>995.41</v>
      </c>
      <c r="Q359" s="10">
        <v>0</v>
      </c>
      <c r="R359" s="19">
        <f t="shared" si="117"/>
        <v>995.41</v>
      </c>
      <c r="S359" s="19"/>
      <c r="T359" s="19">
        <f t="shared" si="118"/>
        <v>995.41</v>
      </c>
      <c r="U359" s="13">
        <v>5.56</v>
      </c>
      <c r="V359" s="74">
        <f t="shared" si="119"/>
        <v>179.03057553956836</v>
      </c>
      <c r="W359" s="30">
        <f t="shared" si="120"/>
        <v>3.5806115107913672</v>
      </c>
      <c r="Z359" s="2">
        <v>44746</v>
      </c>
      <c r="AA359" s="8">
        <v>2811.84</v>
      </c>
      <c r="AB359" s="1">
        <v>30</v>
      </c>
      <c r="AC359" s="8">
        <v>2790.75</v>
      </c>
      <c r="AD359" s="8">
        <v>27.96</v>
      </c>
      <c r="AE359" s="24">
        <f t="shared" si="121"/>
        <v>2818.71</v>
      </c>
      <c r="AF359" s="24"/>
      <c r="AG359" s="24">
        <f t="shared" si="122"/>
        <v>2818.71</v>
      </c>
      <c r="AH359" s="13">
        <v>5.56</v>
      </c>
      <c r="AI359" s="24">
        <f t="shared" si="123"/>
        <v>506.96223021582739</v>
      </c>
      <c r="AJ359" s="24">
        <f t="shared" si="124"/>
        <v>10.139244604316549</v>
      </c>
    </row>
    <row r="360" spans="1:36" x14ac:dyDescent="0.25">
      <c r="A360" s="2">
        <v>44747</v>
      </c>
      <c r="B360" s="13">
        <v>2192.44</v>
      </c>
      <c r="C360" s="15">
        <v>0</v>
      </c>
      <c r="D360" s="13">
        <v>2176</v>
      </c>
      <c r="E360" s="13">
        <v>0</v>
      </c>
      <c r="F360" s="19">
        <f t="shared" si="114"/>
        <v>2176</v>
      </c>
      <c r="G360" s="19">
        <f t="shared" si="125"/>
        <v>2176</v>
      </c>
      <c r="H360" s="13">
        <v>5.56</v>
      </c>
      <c r="I360" s="31">
        <f t="shared" si="115"/>
        <v>391.36690647482015</v>
      </c>
      <c r="J360" s="24">
        <f t="shared" si="116"/>
        <v>7.8273381294964031</v>
      </c>
      <c r="K360" s="66"/>
      <c r="M360" s="2">
        <v>44747</v>
      </c>
      <c r="N360" s="13">
        <v>915.51</v>
      </c>
      <c r="O360" s="15">
        <v>0</v>
      </c>
      <c r="P360" s="13">
        <v>908.64</v>
      </c>
      <c r="Q360" s="13">
        <v>0</v>
      </c>
      <c r="R360" s="19">
        <f t="shared" si="117"/>
        <v>908.64</v>
      </c>
      <c r="S360" s="19"/>
      <c r="T360" s="19">
        <f t="shared" si="118"/>
        <v>908.64</v>
      </c>
      <c r="U360" s="13">
        <v>5.56</v>
      </c>
      <c r="V360" s="74">
        <f t="shared" si="119"/>
        <v>163.42446043165469</v>
      </c>
      <c r="W360" s="30">
        <f t="shared" si="120"/>
        <v>3.2684892086330941</v>
      </c>
      <c r="Z360" s="2">
        <v>44747</v>
      </c>
      <c r="AA360" s="8">
        <v>4035.83</v>
      </c>
      <c r="AB360" s="8">
        <v>137.54</v>
      </c>
      <c r="AC360" s="8">
        <v>4005.56</v>
      </c>
      <c r="AD360" s="8">
        <v>128.16999999999999</v>
      </c>
      <c r="AE360" s="24">
        <f t="shared" si="121"/>
        <v>4133.7299999999996</v>
      </c>
      <c r="AF360" s="24"/>
      <c r="AG360" s="24">
        <f t="shared" si="122"/>
        <v>4133.7299999999996</v>
      </c>
      <c r="AH360" s="13">
        <v>5.56</v>
      </c>
      <c r="AI360" s="24">
        <f t="shared" si="123"/>
        <v>743.47661870503589</v>
      </c>
      <c r="AJ360" s="24">
        <f t="shared" si="124"/>
        <v>14.869532374100718</v>
      </c>
    </row>
    <row r="361" spans="1:36" x14ac:dyDescent="0.25">
      <c r="A361" s="2">
        <v>44748</v>
      </c>
      <c r="B361" s="13">
        <v>2235.9299999999998</v>
      </c>
      <c r="C361" s="15"/>
      <c r="D361" s="13">
        <v>2219.16</v>
      </c>
      <c r="E361" s="13">
        <v>0</v>
      </c>
      <c r="F361" s="19">
        <f t="shared" si="114"/>
        <v>2219.16</v>
      </c>
      <c r="G361" s="19">
        <f t="shared" si="125"/>
        <v>2219.16</v>
      </c>
      <c r="H361" s="13">
        <v>5.56</v>
      </c>
      <c r="I361" s="31">
        <f t="shared" si="115"/>
        <v>399.12949640287769</v>
      </c>
      <c r="J361" s="24">
        <f t="shared" si="116"/>
        <v>7.9825899280575543</v>
      </c>
      <c r="K361" s="66"/>
      <c r="M361" s="2">
        <v>44748</v>
      </c>
      <c r="N361" s="13">
        <v>602.59</v>
      </c>
      <c r="O361" s="15">
        <v>0</v>
      </c>
      <c r="P361" s="13">
        <v>598.07000000000005</v>
      </c>
      <c r="Q361" s="13">
        <v>0</v>
      </c>
      <c r="R361" s="19">
        <f t="shared" si="117"/>
        <v>598.07000000000005</v>
      </c>
      <c r="S361" s="19"/>
      <c r="T361" s="19">
        <f t="shared" si="118"/>
        <v>598.07000000000005</v>
      </c>
      <c r="U361" s="13">
        <v>5.56</v>
      </c>
      <c r="V361" s="74">
        <f t="shared" si="119"/>
        <v>107.56654676258995</v>
      </c>
      <c r="W361" s="30">
        <f t="shared" si="120"/>
        <v>2.1513309352517989</v>
      </c>
      <c r="Z361" s="2">
        <v>44748</v>
      </c>
      <c r="AA361" s="8">
        <v>3165.05</v>
      </c>
      <c r="AB361" s="1">
        <v>13.01</v>
      </c>
      <c r="AC361" s="8">
        <v>3141.31</v>
      </c>
      <c r="AD361" s="8">
        <v>12.12</v>
      </c>
      <c r="AE361" s="24">
        <f t="shared" si="121"/>
        <v>3153.43</v>
      </c>
      <c r="AF361" s="24"/>
      <c r="AG361" s="24">
        <f t="shared" si="122"/>
        <v>3153.43</v>
      </c>
      <c r="AH361" s="13">
        <v>5.56</v>
      </c>
      <c r="AI361" s="24">
        <f t="shared" si="123"/>
        <v>567.16366906474821</v>
      </c>
      <c r="AJ361" s="24">
        <f t="shared" si="124"/>
        <v>11.343273381294964</v>
      </c>
    </row>
    <row r="362" spans="1:36" x14ac:dyDescent="0.25">
      <c r="A362" s="2">
        <v>44749</v>
      </c>
      <c r="B362" s="13">
        <v>1676.81</v>
      </c>
      <c r="C362" s="15">
        <v>0</v>
      </c>
      <c r="D362" s="13">
        <v>1664.23</v>
      </c>
      <c r="E362" s="10">
        <v>0</v>
      </c>
      <c r="F362" s="19">
        <f t="shared" si="114"/>
        <v>1664.23</v>
      </c>
      <c r="G362" s="19">
        <f t="shared" si="125"/>
        <v>1664.23</v>
      </c>
      <c r="H362" s="10">
        <v>5.56</v>
      </c>
      <c r="I362" s="31">
        <f t="shared" si="115"/>
        <v>299.32194244604318</v>
      </c>
      <c r="J362" s="24">
        <f t="shared" si="116"/>
        <v>5.986438848920864</v>
      </c>
      <c r="K362" s="66"/>
      <c r="M362" s="2">
        <v>44749</v>
      </c>
      <c r="N362" s="13">
        <v>1490.86</v>
      </c>
      <c r="O362" s="15">
        <v>120.75</v>
      </c>
      <c r="P362" s="13">
        <v>1479.68</v>
      </c>
      <c r="Q362" s="10">
        <v>112.53</v>
      </c>
      <c r="R362" s="19">
        <f t="shared" si="117"/>
        <v>1592.21</v>
      </c>
      <c r="S362" s="19"/>
      <c r="T362" s="19">
        <f t="shared" si="118"/>
        <v>1592.21</v>
      </c>
      <c r="U362" s="10">
        <v>5.56</v>
      </c>
      <c r="V362" s="74">
        <f t="shared" si="119"/>
        <v>286.36870503597123</v>
      </c>
      <c r="W362" s="30">
        <f t="shared" si="120"/>
        <v>5.727374100719425</v>
      </c>
      <c r="Z362" s="2">
        <v>44749</v>
      </c>
      <c r="AA362" s="8">
        <v>2904.72</v>
      </c>
      <c r="AB362" s="1">
        <v>76.11</v>
      </c>
      <c r="AC362" s="8">
        <v>2882.93</v>
      </c>
      <c r="AD362" s="8">
        <v>70.930000000000007</v>
      </c>
      <c r="AE362" s="24">
        <f t="shared" si="121"/>
        <v>2953.8599999999997</v>
      </c>
      <c r="AF362" s="24"/>
      <c r="AG362" s="24">
        <f t="shared" si="122"/>
        <v>2953.8599999999997</v>
      </c>
      <c r="AH362" s="10">
        <v>5.56</v>
      </c>
      <c r="AI362" s="24">
        <f t="shared" si="123"/>
        <v>531.26978417266184</v>
      </c>
      <c r="AJ362" s="24">
        <f t="shared" si="124"/>
        <v>10.625395683453236</v>
      </c>
    </row>
    <row r="363" spans="1:36" x14ac:dyDescent="0.25">
      <c r="A363" s="2">
        <v>44750</v>
      </c>
      <c r="B363" s="13">
        <v>3486.25</v>
      </c>
      <c r="C363" s="15">
        <v>0</v>
      </c>
      <c r="D363" s="13">
        <v>3460.1</v>
      </c>
      <c r="E363" s="13">
        <v>0</v>
      </c>
      <c r="F363" s="19">
        <f t="shared" si="114"/>
        <v>3460.1</v>
      </c>
      <c r="G363" s="19">
        <f t="shared" si="125"/>
        <v>3460.1</v>
      </c>
      <c r="H363" s="10">
        <v>5.56</v>
      </c>
      <c r="I363" s="31">
        <f t="shared" si="115"/>
        <v>622.3201438848921</v>
      </c>
      <c r="J363" s="24">
        <f t="shared" si="116"/>
        <v>12.446402877697842</v>
      </c>
      <c r="K363" s="66"/>
      <c r="M363" s="2">
        <v>44750</v>
      </c>
      <c r="N363" s="13">
        <v>1988.19</v>
      </c>
      <c r="O363" s="15">
        <v>0</v>
      </c>
      <c r="P363" s="13">
        <v>1973.28</v>
      </c>
      <c r="Q363" s="13">
        <v>0</v>
      </c>
      <c r="R363" s="19">
        <f t="shared" si="117"/>
        <v>1973.28</v>
      </c>
      <c r="S363" s="19"/>
      <c r="T363" s="19">
        <f t="shared" si="118"/>
        <v>1973.28</v>
      </c>
      <c r="U363" s="10">
        <v>5.56</v>
      </c>
      <c r="V363" s="74">
        <f t="shared" si="119"/>
        <v>354.9064748201439</v>
      </c>
      <c r="W363" s="30">
        <f t="shared" si="120"/>
        <v>7.098129496402878</v>
      </c>
      <c r="Z363" s="2">
        <v>44750</v>
      </c>
      <c r="AA363" s="8">
        <v>2588.6</v>
      </c>
      <c r="AB363" s="1">
        <v>0</v>
      </c>
      <c r="AC363" s="8">
        <v>2569.19</v>
      </c>
      <c r="AD363" s="8">
        <v>0</v>
      </c>
      <c r="AE363" s="24">
        <f t="shared" si="121"/>
        <v>2569.19</v>
      </c>
      <c r="AF363" s="24"/>
      <c r="AG363" s="24">
        <f t="shared" si="122"/>
        <v>2569.19</v>
      </c>
      <c r="AH363" s="10">
        <v>5.56</v>
      </c>
      <c r="AI363" s="24">
        <f t="shared" si="123"/>
        <v>462.08453237410077</v>
      </c>
      <c r="AJ363" s="24">
        <f t="shared" si="124"/>
        <v>9.2416906474820149</v>
      </c>
    </row>
    <row r="364" spans="1:36" x14ac:dyDescent="0.25">
      <c r="A364" s="2">
        <v>44751</v>
      </c>
      <c r="B364" s="13">
        <v>2588.3200000000002</v>
      </c>
      <c r="C364" s="15">
        <v>0</v>
      </c>
      <c r="D364" s="13">
        <v>2568.91</v>
      </c>
      <c r="E364" s="13">
        <v>0</v>
      </c>
      <c r="F364" s="19">
        <f t="shared" si="114"/>
        <v>2568.91</v>
      </c>
      <c r="G364" s="19">
        <f t="shared" si="125"/>
        <v>2568.91</v>
      </c>
      <c r="H364" s="10">
        <v>5.61</v>
      </c>
      <c r="I364" s="31">
        <f t="shared" si="115"/>
        <v>457.91622103386806</v>
      </c>
      <c r="J364" s="24">
        <f t="shared" si="116"/>
        <v>9.1583244206773617</v>
      </c>
      <c r="K364" s="66"/>
      <c r="M364" s="2">
        <v>44751</v>
      </c>
      <c r="N364" s="13">
        <v>3304.86</v>
      </c>
      <c r="O364" s="15">
        <v>0</v>
      </c>
      <c r="P364" s="13">
        <v>3280.07</v>
      </c>
      <c r="Q364" s="13">
        <v>0</v>
      </c>
      <c r="R364" s="19">
        <f t="shared" si="117"/>
        <v>3280.07</v>
      </c>
      <c r="S364" s="19"/>
      <c r="T364" s="19">
        <f t="shared" si="118"/>
        <v>3280.07</v>
      </c>
      <c r="U364" s="10">
        <v>5.61</v>
      </c>
      <c r="V364" s="74">
        <f t="shared" si="119"/>
        <v>584.68270944741528</v>
      </c>
      <c r="W364" s="30">
        <f t="shared" si="120"/>
        <v>11.693654188948306</v>
      </c>
      <c r="Z364" s="2">
        <v>44751</v>
      </c>
      <c r="AA364" s="8">
        <v>3655.98</v>
      </c>
      <c r="AB364" s="1">
        <v>0</v>
      </c>
      <c r="AC364" s="8">
        <v>3628.56</v>
      </c>
      <c r="AD364" s="8">
        <v>0</v>
      </c>
      <c r="AE364" s="24">
        <f t="shared" si="121"/>
        <v>3628.56</v>
      </c>
      <c r="AF364" s="24"/>
      <c r="AG364" s="24">
        <f t="shared" si="122"/>
        <v>3628.56</v>
      </c>
      <c r="AH364" s="13">
        <v>5.61</v>
      </c>
      <c r="AI364" s="24">
        <f t="shared" si="123"/>
        <v>646.80213903743311</v>
      </c>
      <c r="AJ364" s="24">
        <f t="shared" si="124"/>
        <v>12.936042780748663</v>
      </c>
    </row>
    <row r="365" spans="1:36" x14ac:dyDescent="0.25">
      <c r="A365" s="2">
        <v>44752</v>
      </c>
      <c r="B365" s="8">
        <v>4242.93</v>
      </c>
      <c r="C365" s="16">
        <v>0</v>
      </c>
      <c r="D365" s="8">
        <v>4211.1099999999997</v>
      </c>
      <c r="E365" s="8">
        <v>0</v>
      </c>
      <c r="F365" s="19">
        <f t="shared" si="114"/>
        <v>4211.1099999999997</v>
      </c>
      <c r="G365" s="19">
        <f t="shared" si="125"/>
        <v>4211.1099999999997</v>
      </c>
      <c r="H365" s="10">
        <v>5.61</v>
      </c>
      <c r="I365" s="31">
        <f t="shared" si="115"/>
        <v>750.64349376114069</v>
      </c>
      <c r="J365" s="24">
        <f t="shared" si="116"/>
        <v>15.012869875222814</v>
      </c>
      <c r="K365" s="66"/>
      <c r="M365" s="2">
        <v>44752</v>
      </c>
      <c r="N365" s="8">
        <v>1814.17</v>
      </c>
      <c r="O365" s="16">
        <v>154.30000000000001</v>
      </c>
      <c r="P365" s="8">
        <v>1800.56</v>
      </c>
      <c r="Q365" s="8">
        <v>143.79</v>
      </c>
      <c r="R365" s="19">
        <f t="shared" si="117"/>
        <v>1944.35</v>
      </c>
      <c r="S365" s="19"/>
      <c r="T365" s="19">
        <f t="shared" si="118"/>
        <v>1944.35</v>
      </c>
      <c r="U365" s="10">
        <v>5.61</v>
      </c>
      <c r="V365" s="74">
        <f t="shared" si="119"/>
        <v>346.58645276292333</v>
      </c>
      <c r="W365" s="30">
        <f t="shared" si="120"/>
        <v>6.9317290552584669</v>
      </c>
      <c r="Z365" s="2">
        <v>44752</v>
      </c>
      <c r="AA365" s="1">
        <v>3736.26</v>
      </c>
      <c r="AB365" s="1">
        <v>18.27</v>
      </c>
      <c r="AC365" s="8">
        <v>3708.24</v>
      </c>
      <c r="AD365" s="1">
        <v>17.03</v>
      </c>
      <c r="AE365" s="24">
        <f t="shared" si="121"/>
        <v>3725.27</v>
      </c>
      <c r="AF365" s="24"/>
      <c r="AG365" s="24">
        <f t="shared" si="122"/>
        <v>3725.27</v>
      </c>
      <c r="AH365" s="13">
        <v>5.61</v>
      </c>
      <c r="AI365" s="24">
        <f t="shared" si="123"/>
        <v>664.04099821746877</v>
      </c>
      <c r="AJ365" s="24">
        <f t="shared" si="124"/>
        <v>13.280819964349377</v>
      </c>
    </row>
    <row r="366" spans="1:36" x14ac:dyDescent="0.25">
      <c r="A366" s="2">
        <v>44753</v>
      </c>
      <c r="B366" s="8">
        <v>2092.94</v>
      </c>
      <c r="C366" s="8">
        <v>0</v>
      </c>
      <c r="D366" s="8">
        <v>2077.2399999999998</v>
      </c>
      <c r="E366" s="8">
        <v>0</v>
      </c>
      <c r="F366" s="19">
        <f t="shared" si="114"/>
        <v>2077.2399999999998</v>
      </c>
      <c r="G366" s="19">
        <f t="shared" si="125"/>
        <v>2077.2399999999998</v>
      </c>
      <c r="H366" s="1">
        <v>5.61</v>
      </c>
      <c r="I366" s="31">
        <f t="shared" si="115"/>
        <v>370.27450980392149</v>
      </c>
      <c r="J366" s="24">
        <f t="shared" si="116"/>
        <v>7.4054901960784303</v>
      </c>
      <c r="K366" s="66"/>
      <c r="M366" s="2">
        <v>44753</v>
      </c>
      <c r="N366" s="8">
        <v>1911.12</v>
      </c>
      <c r="O366" s="8">
        <v>0</v>
      </c>
      <c r="P366" s="8">
        <v>1896.79</v>
      </c>
      <c r="Q366" s="8">
        <v>0</v>
      </c>
      <c r="R366" s="19">
        <f t="shared" si="117"/>
        <v>1896.79</v>
      </c>
      <c r="S366" s="19"/>
      <c r="T366" s="19">
        <f t="shared" si="118"/>
        <v>1896.79</v>
      </c>
      <c r="U366" s="1">
        <v>5.61</v>
      </c>
      <c r="V366" s="74">
        <f t="shared" si="119"/>
        <v>338.10873440285201</v>
      </c>
      <c r="W366" s="30">
        <f t="shared" si="120"/>
        <v>6.7621746880570406</v>
      </c>
      <c r="Z366" s="2">
        <v>44753</v>
      </c>
      <c r="AA366" s="8">
        <v>2372.8200000000002</v>
      </c>
      <c r="AB366" s="1">
        <v>16.21</v>
      </c>
      <c r="AC366" s="8">
        <v>2355.0100000000002</v>
      </c>
      <c r="AD366" s="8">
        <v>15.11</v>
      </c>
      <c r="AE366" s="24">
        <f t="shared" si="121"/>
        <v>2370.1200000000003</v>
      </c>
      <c r="AF366" s="24"/>
      <c r="AG366" s="24">
        <f t="shared" si="122"/>
        <v>2370.1200000000003</v>
      </c>
      <c r="AH366" s="1">
        <v>5.61</v>
      </c>
      <c r="AI366" s="24">
        <f t="shared" si="123"/>
        <v>422.48128342245991</v>
      </c>
      <c r="AJ366" s="24">
        <f t="shared" si="124"/>
        <v>8.4496256684491975</v>
      </c>
    </row>
    <row r="367" spans="1:36" x14ac:dyDescent="0.25">
      <c r="A367" s="2">
        <v>44754</v>
      </c>
      <c r="B367" s="8">
        <v>856.39</v>
      </c>
      <c r="C367" s="8">
        <v>45.15</v>
      </c>
      <c r="D367" s="8">
        <v>849.97</v>
      </c>
      <c r="E367" s="8">
        <v>42.08</v>
      </c>
      <c r="F367" s="19">
        <f t="shared" si="114"/>
        <v>892.05000000000007</v>
      </c>
      <c r="G367" s="19">
        <f t="shared" si="125"/>
        <v>892.05000000000007</v>
      </c>
      <c r="H367" s="8">
        <v>5.6</v>
      </c>
      <c r="I367" s="31">
        <f t="shared" si="115"/>
        <v>159.29464285714289</v>
      </c>
      <c r="J367" s="24">
        <f t="shared" si="116"/>
        <v>3.185892857142858</v>
      </c>
      <c r="K367" s="66"/>
      <c r="M367" s="2">
        <v>44754</v>
      </c>
      <c r="N367" s="8">
        <v>1888.11</v>
      </c>
      <c r="O367" s="8">
        <v>0</v>
      </c>
      <c r="P367" s="8">
        <v>1873.95</v>
      </c>
      <c r="Q367" s="8">
        <v>0</v>
      </c>
      <c r="R367" s="19">
        <f t="shared" si="117"/>
        <v>1873.95</v>
      </c>
      <c r="S367" s="19"/>
      <c r="T367" s="19">
        <f t="shared" si="118"/>
        <v>1873.95</v>
      </c>
      <c r="U367" s="1">
        <v>5.6</v>
      </c>
      <c r="V367" s="74">
        <f t="shared" si="119"/>
        <v>334.63392857142861</v>
      </c>
      <c r="W367" s="30">
        <f t="shared" si="120"/>
        <v>6.6926785714285728</v>
      </c>
      <c r="Z367" s="2">
        <v>44754</v>
      </c>
      <c r="AA367" s="8">
        <v>3205.09</v>
      </c>
      <c r="AB367" s="1">
        <v>169.05</v>
      </c>
      <c r="AC367" s="8">
        <v>3181.05</v>
      </c>
      <c r="AD367" s="1">
        <v>157.54</v>
      </c>
      <c r="AE367" s="24">
        <f t="shared" si="121"/>
        <v>3338.59</v>
      </c>
      <c r="AF367" s="24"/>
      <c r="AG367" s="24">
        <f t="shared" si="122"/>
        <v>3338.59</v>
      </c>
      <c r="AH367" s="1">
        <v>5.6</v>
      </c>
      <c r="AI367" s="24">
        <f t="shared" si="123"/>
        <v>596.17678571428576</v>
      </c>
      <c r="AJ367" s="24">
        <f t="shared" si="124"/>
        <v>11.923535714285716</v>
      </c>
    </row>
    <row r="368" spans="1:36" x14ac:dyDescent="0.25">
      <c r="A368" s="2">
        <v>44755</v>
      </c>
      <c r="B368" s="8">
        <v>956.15</v>
      </c>
      <c r="C368" s="16">
        <v>0</v>
      </c>
      <c r="D368" s="8">
        <v>948.98</v>
      </c>
      <c r="E368" s="1">
        <v>0</v>
      </c>
      <c r="F368" s="19">
        <f t="shared" si="114"/>
        <v>948.98</v>
      </c>
      <c r="G368" s="19">
        <f t="shared" si="125"/>
        <v>948.98</v>
      </c>
      <c r="H368" s="1">
        <v>5.66</v>
      </c>
      <c r="I368" s="31">
        <f t="shared" si="115"/>
        <v>167.66431095406361</v>
      </c>
      <c r="J368" s="24">
        <f t="shared" si="116"/>
        <v>3.3532862190812724</v>
      </c>
      <c r="K368" s="66"/>
      <c r="M368" s="2">
        <v>44755</v>
      </c>
      <c r="N368" s="8">
        <v>2049.1</v>
      </c>
      <c r="O368" s="16">
        <v>0</v>
      </c>
      <c r="P368" s="8">
        <v>2033.73</v>
      </c>
      <c r="Q368" s="1">
        <v>0</v>
      </c>
      <c r="R368" s="19">
        <f t="shared" si="117"/>
        <v>2033.73</v>
      </c>
      <c r="S368" s="19"/>
      <c r="T368" s="19">
        <f t="shared" si="118"/>
        <v>2033.73</v>
      </c>
      <c r="U368" s="1">
        <v>5.66</v>
      </c>
      <c r="V368" s="74">
        <f t="shared" si="119"/>
        <v>359.3162544169611</v>
      </c>
      <c r="W368" s="30">
        <f t="shared" si="120"/>
        <v>7.1863250883392222</v>
      </c>
      <c r="Z368" s="2">
        <v>44755</v>
      </c>
      <c r="AA368" s="8">
        <v>3210.5</v>
      </c>
      <c r="AB368" s="1">
        <v>24.95</v>
      </c>
      <c r="AC368" s="8">
        <v>3186.42</v>
      </c>
      <c r="AD368" s="8">
        <v>23.25</v>
      </c>
      <c r="AE368" s="24">
        <f t="shared" si="121"/>
        <v>3209.67</v>
      </c>
      <c r="AF368" s="24"/>
      <c r="AG368" s="24">
        <f t="shared" si="122"/>
        <v>3209.67</v>
      </c>
      <c r="AH368" s="1">
        <v>5.66</v>
      </c>
      <c r="AI368" s="24">
        <f t="shared" si="123"/>
        <v>567.07950530035339</v>
      </c>
      <c r="AJ368" s="24">
        <f t="shared" si="124"/>
        <v>11.341590106007068</v>
      </c>
    </row>
    <row r="369" spans="1:36" x14ac:dyDescent="0.25">
      <c r="A369" s="2">
        <v>44756</v>
      </c>
      <c r="B369" s="8">
        <v>2066.91</v>
      </c>
      <c r="C369" s="16">
        <v>0</v>
      </c>
      <c r="D369" s="8">
        <v>2051.41</v>
      </c>
      <c r="E369" s="8">
        <v>0</v>
      </c>
      <c r="F369" s="19">
        <f t="shared" si="114"/>
        <v>2051.41</v>
      </c>
      <c r="G369" s="19">
        <f t="shared" si="125"/>
        <v>2051.41</v>
      </c>
      <c r="H369" s="1">
        <v>5.66</v>
      </c>
      <c r="I369" s="31">
        <f t="shared" si="115"/>
        <v>362.43992932862187</v>
      </c>
      <c r="J369" s="24">
        <f t="shared" si="116"/>
        <v>7.2487985865724376</v>
      </c>
      <c r="K369" s="66"/>
      <c r="M369" s="2">
        <v>44756</v>
      </c>
      <c r="N369" s="8">
        <v>2037.99</v>
      </c>
      <c r="O369" s="16">
        <v>0</v>
      </c>
      <c r="P369" s="8">
        <v>2022.71</v>
      </c>
      <c r="Q369" s="8">
        <v>0</v>
      </c>
      <c r="R369" s="19">
        <f t="shared" si="117"/>
        <v>2022.71</v>
      </c>
      <c r="S369" s="19"/>
      <c r="T369" s="19">
        <f t="shared" si="118"/>
        <v>2022.71</v>
      </c>
      <c r="U369" s="1">
        <v>5.66</v>
      </c>
      <c r="V369" s="74">
        <f t="shared" si="119"/>
        <v>357.36925795053003</v>
      </c>
      <c r="W369" s="30">
        <f t="shared" si="120"/>
        <v>7.147385159010601</v>
      </c>
      <c r="Z369" s="2">
        <v>44756</v>
      </c>
      <c r="AA369" s="8">
        <v>2955.55</v>
      </c>
      <c r="AB369" s="8">
        <v>106.31</v>
      </c>
      <c r="AC369" s="8">
        <v>2933.38</v>
      </c>
      <c r="AD369" s="8">
        <v>99.07</v>
      </c>
      <c r="AE369" s="24">
        <f t="shared" si="121"/>
        <v>3032.4500000000003</v>
      </c>
      <c r="AF369" s="24"/>
      <c r="AG369" s="24">
        <f t="shared" si="122"/>
        <v>3032.4500000000003</v>
      </c>
      <c r="AH369" s="1">
        <v>5.66</v>
      </c>
      <c r="AI369" s="24">
        <f t="shared" si="123"/>
        <v>535.7685512367492</v>
      </c>
      <c r="AJ369" s="24">
        <f t="shared" si="124"/>
        <v>10.715371024734985</v>
      </c>
    </row>
    <row r="370" spans="1:36" x14ac:dyDescent="0.25">
      <c r="A370" s="2">
        <v>44757</v>
      </c>
      <c r="B370" s="8">
        <v>2427.2600000000002</v>
      </c>
      <c r="C370" s="8">
        <v>46.68</v>
      </c>
      <c r="D370" s="8">
        <v>2409.06</v>
      </c>
      <c r="E370" s="8">
        <v>43.5</v>
      </c>
      <c r="F370" s="19">
        <f t="shared" si="114"/>
        <v>2452.56</v>
      </c>
      <c r="G370" s="19">
        <f t="shared" si="125"/>
        <v>2452.56</v>
      </c>
      <c r="H370" s="8">
        <v>5.7</v>
      </c>
      <c r="I370" s="31">
        <f t="shared" si="115"/>
        <v>430.27368421052631</v>
      </c>
      <c r="J370" s="24">
        <f t="shared" si="116"/>
        <v>8.6054736842105264</v>
      </c>
      <c r="K370" s="66"/>
      <c r="M370" s="2">
        <v>44757</v>
      </c>
      <c r="N370" s="8">
        <v>1846.96</v>
      </c>
      <c r="O370" s="8">
        <v>0</v>
      </c>
      <c r="P370" s="8">
        <v>1833.11</v>
      </c>
      <c r="Q370" s="8">
        <v>0</v>
      </c>
      <c r="R370" s="19">
        <f t="shared" si="117"/>
        <v>1833.11</v>
      </c>
      <c r="S370" s="19"/>
      <c r="T370" s="19">
        <f t="shared" si="118"/>
        <v>1833.11</v>
      </c>
      <c r="U370" s="1">
        <v>5.7</v>
      </c>
      <c r="V370" s="74">
        <f t="shared" si="119"/>
        <v>321.59824561403508</v>
      </c>
      <c r="W370" s="30">
        <f t="shared" si="120"/>
        <v>6.4319649122807014</v>
      </c>
      <c r="Z370" s="2">
        <v>44757</v>
      </c>
      <c r="AA370" s="8">
        <v>2597.61</v>
      </c>
      <c r="AB370" s="1">
        <v>0</v>
      </c>
      <c r="AC370" s="8">
        <v>2578.13</v>
      </c>
      <c r="AD370" s="1">
        <v>0</v>
      </c>
      <c r="AE370" s="24">
        <f t="shared" si="121"/>
        <v>2578.13</v>
      </c>
      <c r="AF370" s="24"/>
      <c r="AG370" s="24">
        <f t="shared" si="122"/>
        <v>2578.13</v>
      </c>
      <c r="AH370" s="1">
        <v>5.7</v>
      </c>
      <c r="AI370" s="24">
        <f t="shared" si="123"/>
        <v>452.30350877192984</v>
      </c>
      <c r="AJ370" s="24">
        <f t="shared" si="124"/>
        <v>9.0460701754385973</v>
      </c>
    </row>
    <row r="371" spans="1:36" x14ac:dyDescent="0.25">
      <c r="A371" s="2">
        <v>44758</v>
      </c>
      <c r="B371" s="8">
        <v>3526</v>
      </c>
      <c r="C371" s="18">
        <v>0</v>
      </c>
      <c r="D371" s="8">
        <v>3499.84</v>
      </c>
      <c r="E371" s="8">
        <v>0</v>
      </c>
      <c r="F371" s="19">
        <f t="shared" si="114"/>
        <v>3499.84</v>
      </c>
      <c r="G371" s="19">
        <f t="shared" si="125"/>
        <v>3499.84</v>
      </c>
      <c r="H371" s="8">
        <v>5.7</v>
      </c>
      <c r="I371" s="31">
        <f t="shared" si="115"/>
        <v>614.00701754385966</v>
      </c>
      <c r="J371" s="24">
        <f t="shared" si="116"/>
        <v>12.280140350877193</v>
      </c>
      <c r="K371" s="66"/>
      <c r="M371" s="2">
        <v>44758</v>
      </c>
      <c r="N371" s="8">
        <v>2292.34</v>
      </c>
      <c r="O371" s="18">
        <v>0</v>
      </c>
      <c r="P371" s="8">
        <v>2275</v>
      </c>
      <c r="Q371" s="8">
        <v>0</v>
      </c>
      <c r="R371" s="19">
        <f t="shared" si="117"/>
        <v>2275</v>
      </c>
      <c r="S371" s="19"/>
      <c r="T371" s="19">
        <f t="shared" si="118"/>
        <v>2275</v>
      </c>
      <c r="U371" s="1">
        <v>5.7</v>
      </c>
      <c r="V371" s="74">
        <f t="shared" si="119"/>
        <v>399.12280701754383</v>
      </c>
      <c r="W371" s="30">
        <f t="shared" si="120"/>
        <v>7.9824561403508767</v>
      </c>
      <c r="Z371" s="2">
        <v>44758</v>
      </c>
      <c r="AA371" s="8">
        <v>4249.96</v>
      </c>
      <c r="AB371" s="8">
        <v>91.34</v>
      </c>
      <c r="AC371" s="8">
        <v>4218.09</v>
      </c>
      <c r="AD371" s="8">
        <v>85.12</v>
      </c>
      <c r="AE371" s="24">
        <f t="shared" si="121"/>
        <v>4303.21</v>
      </c>
      <c r="AF371" s="24"/>
      <c r="AG371" s="24">
        <f t="shared" si="122"/>
        <v>4303.21</v>
      </c>
      <c r="AH371" s="1">
        <v>5.7</v>
      </c>
      <c r="AI371" s="24">
        <f t="shared" si="123"/>
        <v>754.94912280701749</v>
      </c>
      <c r="AJ371" s="24">
        <f t="shared" si="124"/>
        <v>15.09898245614035</v>
      </c>
    </row>
    <row r="372" spans="1:36" x14ac:dyDescent="0.25">
      <c r="A372" s="2">
        <v>44759</v>
      </c>
      <c r="B372" s="8">
        <v>2258.81</v>
      </c>
      <c r="C372" s="8">
        <v>0</v>
      </c>
      <c r="D372" s="8">
        <v>2241.87</v>
      </c>
      <c r="E372" s="8">
        <v>0</v>
      </c>
      <c r="F372" s="19">
        <f t="shared" si="114"/>
        <v>2241.87</v>
      </c>
      <c r="G372" s="19">
        <f t="shared" si="125"/>
        <v>2241.87</v>
      </c>
      <c r="H372" s="8">
        <v>5.7</v>
      </c>
      <c r="I372" s="31">
        <f t="shared" si="115"/>
        <v>393.31052631578945</v>
      </c>
      <c r="J372" s="24">
        <f t="shared" si="116"/>
        <v>7.8662105263157889</v>
      </c>
      <c r="K372" s="66"/>
      <c r="M372" s="2">
        <v>44759</v>
      </c>
      <c r="N372" s="8">
        <v>1119.28</v>
      </c>
      <c r="O372" s="8">
        <v>0</v>
      </c>
      <c r="P372" s="8">
        <v>1110.8900000000001</v>
      </c>
      <c r="Q372" s="8">
        <v>0</v>
      </c>
      <c r="R372" s="19">
        <f t="shared" si="117"/>
        <v>1110.8900000000001</v>
      </c>
      <c r="S372" s="19"/>
      <c r="T372" s="19">
        <f t="shared" si="118"/>
        <v>1110.8900000000001</v>
      </c>
      <c r="U372" s="8">
        <v>5.7</v>
      </c>
      <c r="V372" s="74">
        <f t="shared" si="119"/>
        <v>194.89298245614037</v>
      </c>
      <c r="W372" s="30">
        <f t="shared" si="120"/>
        <v>3.8978596491228075</v>
      </c>
      <c r="Z372" s="2">
        <v>44759</v>
      </c>
      <c r="AA372" s="8">
        <v>2445.0700000000002</v>
      </c>
      <c r="AB372" s="1">
        <v>0</v>
      </c>
      <c r="AC372" s="1">
        <v>2426.73</v>
      </c>
      <c r="AD372" s="1">
        <v>0</v>
      </c>
      <c r="AE372" s="24">
        <f t="shared" si="121"/>
        <v>2426.73</v>
      </c>
      <c r="AF372" s="24"/>
      <c r="AG372" s="24">
        <f t="shared" si="122"/>
        <v>2426.73</v>
      </c>
      <c r="AH372" s="1">
        <v>5.7</v>
      </c>
      <c r="AI372" s="24">
        <f t="shared" si="123"/>
        <v>425.7421052631579</v>
      </c>
      <c r="AJ372" s="24">
        <f t="shared" si="124"/>
        <v>8.514842105263158</v>
      </c>
    </row>
    <row r="373" spans="1:36" x14ac:dyDescent="0.25">
      <c r="A373" s="2">
        <v>44760</v>
      </c>
      <c r="B373" s="8">
        <v>0</v>
      </c>
      <c r="C373" s="8">
        <v>0</v>
      </c>
      <c r="D373" s="8">
        <v>0</v>
      </c>
      <c r="E373" s="8">
        <v>0</v>
      </c>
      <c r="F373" s="19">
        <f t="shared" si="114"/>
        <v>0</v>
      </c>
      <c r="G373" s="19">
        <f t="shared" si="125"/>
        <v>0</v>
      </c>
      <c r="H373" s="8">
        <v>5.7</v>
      </c>
      <c r="I373" s="31">
        <f t="shared" si="115"/>
        <v>0</v>
      </c>
      <c r="J373" s="24">
        <f t="shared" si="116"/>
        <v>0</v>
      </c>
      <c r="K373" s="66"/>
      <c r="M373" s="2">
        <v>44760</v>
      </c>
      <c r="N373" s="8">
        <v>860.11</v>
      </c>
      <c r="O373" s="8">
        <v>0</v>
      </c>
      <c r="P373" s="8">
        <v>853.66</v>
      </c>
      <c r="Q373" s="8">
        <v>0</v>
      </c>
      <c r="R373" s="19">
        <f t="shared" si="117"/>
        <v>853.66</v>
      </c>
      <c r="S373" s="19"/>
      <c r="T373" s="19">
        <f t="shared" si="118"/>
        <v>853.66</v>
      </c>
      <c r="U373" s="1">
        <v>5.7</v>
      </c>
      <c r="V373" s="74">
        <f t="shared" si="119"/>
        <v>149.76491228070174</v>
      </c>
      <c r="W373" s="30">
        <f t="shared" si="120"/>
        <v>2.9952982456140349</v>
      </c>
      <c r="Z373" s="2">
        <v>44760</v>
      </c>
      <c r="AA373" s="8">
        <v>2328.73</v>
      </c>
      <c r="AB373" s="1">
        <v>156.81</v>
      </c>
      <c r="AC373" s="1">
        <v>2311.2600000000002</v>
      </c>
      <c r="AD373" s="1">
        <v>146.13</v>
      </c>
      <c r="AE373" s="24">
        <f t="shared" si="121"/>
        <v>2457.3900000000003</v>
      </c>
      <c r="AF373" s="24"/>
      <c r="AG373" s="24">
        <f t="shared" si="122"/>
        <v>2457.3900000000003</v>
      </c>
      <c r="AH373" s="1">
        <v>5.7</v>
      </c>
      <c r="AI373" s="24">
        <f t="shared" si="123"/>
        <v>431.121052631579</v>
      </c>
      <c r="AJ373" s="24">
        <f t="shared" si="124"/>
        <v>8.6224210526315801</v>
      </c>
    </row>
    <row r="374" spans="1:36" x14ac:dyDescent="0.25">
      <c r="A374" s="2">
        <v>44761</v>
      </c>
      <c r="B374" s="8">
        <v>0</v>
      </c>
      <c r="C374" s="8">
        <v>0</v>
      </c>
      <c r="D374" s="8">
        <v>0</v>
      </c>
      <c r="E374" s="8">
        <v>0</v>
      </c>
      <c r="F374" s="19">
        <f t="shared" si="114"/>
        <v>0</v>
      </c>
      <c r="G374" s="19">
        <f t="shared" si="125"/>
        <v>0</v>
      </c>
      <c r="H374" s="8">
        <v>5.7</v>
      </c>
      <c r="I374" s="31">
        <f t="shared" si="115"/>
        <v>0</v>
      </c>
      <c r="J374" s="24">
        <f t="shared" si="116"/>
        <v>0</v>
      </c>
      <c r="K374" s="66"/>
      <c r="M374" s="2">
        <v>44761</v>
      </c>
      <c r="N374" s="8">
        <v>930.6</v>
      </c>
      <c r="O374" s="8">
        <v>14.54</v>
      </c>
      <c r="P374" s="8">
        <v>923.62</v>
      </c>
      <c r="Q374" s="8">
        <v>13.55</v>
      </c>
      <c r="R374" s="19">
        <f t="shared" si="117"/>
        <v>937.17</v>
      </c>
      <c r="S374" s="19"/>
      <c r="T374" s="19">
        <f t="shared" si="118"/>
        <v>937.17</v>
      </c>
      <c r="U374" s="8">
        <v>5.7</v>
      </c>
      <c r="V374" s="74">
        <f t="shared" si="119"/>
        <v>164.41578947368419</v>
      </c>
      <c r="W374" s="30">
        <f t="shared" si="120"/>
        <v>3.2883157894736836</v>
      </c>
      <c r="Z374" s="2">
        <v>44761</v>
      </c>
      <c r="AA374" s="8">
        <v>2055.42</v>
      </c>
      <c r="AB374" s="1">
        <v>118.7</v>
      </c>
      <c r="AC374" s="8">
        <v>2040</v>
      </c>
      <c r="AD374" s="1">
        <v>110.62</v>
      </c>
      <c r="AE374" s="24">
        <f t="shared" si="121"/>
        <v>2150.62</v>
      </c>
      <c r="AF374" s="24"/>
      <c r="AG374" s="24">
        <f t="shared" si="122"/>
        <v>2150.62</v>
      </c>
      <c r="AH374" s="1">
        <v>5.7</v>
      </c>
      <c r="AI374" s="24">
        <f t="shared" si="123"/>
        <v>377.3017543859649</v>
      </c>
      <c r="AJ374" s="24">
        <f t="shared" si="124"/>
        <v>7.5460350877192983</v>
      </c>
    </row>
    <row r="375" spans="1:36" x14ac:dyDescent="0.25">
      <c r="A375" s="2">
        <v>44762</v>
      </c>
      <c r="B375" s="8">
        <v>0</v>
      </c>
      <c r="C375" s="8">
        <v>0</v>
      </c>
      <c r="D375" s="8">
        <v>0</v>
      </c>
      <c r="E375" s="8">
        <v>0</v>
      </c>
      <c r="F375" s="19">
        <f t="shared" si="114"/>
        <v>0</v>
      </c>
      <c r="G375" s="19">
        <f t="shared" si="125"/>
        <v>0</v>
      </c>
      <c r="H375" s="8">
        <v>5.7</v>
      </c>
      <c r="I375" s="31">
        <f t="shared" si="115"/>
        <v>0</v>
      </c>
      <c r="J375" s="24">
        <f t="shared" si="116"/>
        <v>0</v>
      </c>
      <c r="K375" s="66"/>
      <c r="M375" s="2">
        <v>44762</v>
      </c>
      <c r="N375" s="8">
        <v>1963.64</v>
      </c>
      <c r="O375" s="8">
        <v>0</v>
      </c>
      <c r="P375" s="8">
        <v>1948.91</v>
      </c>
      <c r="Q375" s="8">
        <v>0</v>
      </c>
      <c r="R375" s="19">
        <f t="shared" si="117"/>
        <v>1948.91</v>
      </c>
      <c r="S375" s="19"/>
      <c r="T375" s="19">
        <f t="shared" si="118"/>
        <v>1948.91</v>
      </c>
      <c r="U375" s="1">
        <v>5.7</v>
      </c>
      <c r="V375" s="74">
        <f t="shared" si="119"/>
        <v>341.9140350877193</v>
      </c>
      <c r="W375" s="30">
        <f t="shared" si="120"/>
        <v>6.8382807017543863</v>
      </c>
      <c r="Z375" s="2">
        <v>44762</v>
      </c>
      <c r="AA375" s="8">
        <v>798.23</v>
      </c>
      <c r="AB375" s="8">
        <v>0</v>
      </c>
      <c r="AC375" s="8">
        <v>792.4</v>
      </c>
      <c r="AD375" s="8">
        <v>0</v>
      </c>
      <c r="AE375" s="24">
        <f t="shared" si="121"/>
        <v>792.4</v>
      </c>
      <c r="AF375" s="24"/>
      <c r="AG375" s="24">
        <f t="shared" si="122"/>
        <v>792.4</v>
      </c>
      <c r="AH375" s="1">
        <v>5.7</v>
      </c>
      <c r="AI375" s="24">
        <f t="shared" si="123"/>
        <v>139.01754385964912</v>
      </c>
      <c r="AJ375" s="24">
        <f t="shared" si="124"/>
        <v>2.7803508771929826</v>
      </c>
    </row>
    <row r="376" spans="1:36" x14ac:dyDescent="0.25">
      <c r="A376" s="2">
        <v>44763</v>
      </c>
      <c r="B376" s="8">
        <v>0</v>
      </c>
      <c r="C376" s="8">
        <v>0</v>
      </c>
      <c r="D376" s="8">
        <v>0</v>
      </c>
      <c r="E376" s="8">
        <v>0</v>
      </c>
      <c r="F376" s="19">
        <f t="shared" si="114"/>
        <v>0</v>
      </c>
      <c r="G376" s="19">
        <f t="shared" si="125"/>
        <v>0</v>
      </c>
      <c r="H376" s="1">
        <v>5.73</v>
      </c>
      <c r="I376" s="31">
        <f t="shared" si="115"/>
        <v>0</v>
      </c>
      <c r="J376" s="24">
        <f t="shared" si="116"/>
        <v>0</v>
      </c>
      <c r="K376" s="66"/>
      <c r="M376" s="2">
        <v>44763</v>
      </c>
      <c r="N376" s="8">
        <v>5149.54</v>
      </c>
      <c r="O376" s="8">
        <v>0</v>
      </c>
      <c r="P376" s="8">
        <v>5110.92</v>
      </c>
      <c r="Q376" s="8">
        <v>0</v>
      </c>
      <c r="R376" s="19">
        <f t="shared" si="117"/>
        <v>5110.92</v>
      </c>
      <c r="S376" s="19"/>
      <c r="T376" s="19">
        <f t="shared" si="118"/>
        <v>5110.92</v>
      </c>
      <c r="U376" s="1">
        <v>5.73</v>
      </c>
      <c r="V376" s="74">
        <f t="shared" si="119"/>
        <v>891.95811518324604</v>
      </c>
      <c r="W376" s="30">
        <f t="shared" si="120"/>
        <v>17.839162303664921</v>
      </c>
      <c r="Z376" s="2">
        <v>44763</v>
      </c>
      <c r="AA376" s="8">
        <v>1898.4</v>
      </c>
      <c r="AB376" s="1">
        <v>129.55000000000001</v>
      </c>
      <c r="AC376" s="1">
        <v>1884.16</v>
      </c>
      <c r="AD376" s="1">
        <v>120.73</v>
      </c>
      <c r="AE376" s="24">
        <f t="shared" si="121"/>
        <v>2004.89</v>
      </c>
      <c r="AF376" s="24"/>
      <c r="AG376" s="24">
        <f t="shared" si="122"/>
        <v>2004.89</v>
      </c>
      <c r="AH376" s="1">
        <v>5.73</v>
      </c>
      <c r="AI376" s="24">
        <f t="shared" si="123"/>
        <v>349.89354275741709</v>
      </c>
      <c r="AJ376" s="24">
        <f t="shared" si="124"/>
        <v>6.9978708551483422</v>
      </c>
    </row>
    <row r="377" spans="1:36" x14ac:dyDescent="0.25">
      <c r="A377" s="2">
        <v>44764</v>
      </c>
      <c r="B377" s="8">
        <v>0</v>
      </c>
      <c r="C377" s="16">
        <v>0</v>
      </c>
      <c r="D377" s="8">
        <v>0</v>
      </c>
      <c r="E377" s="8">
        <v>0</v>
      </c>
      <c r="F377" s="19">
        <f t="shared" si="114"/>
        <v>0</v>
      </c>
      <c r="G377" s="19">
        <f t="shared" si="125"/>
        <v>0</v>
      </c>
      <c r="H377" s="1">
        <v>5.73</v>
      </c>
      <c r="I377" s="31">
        <f t="shared" si="115"/>
        <v>0</v>
      </c>
      <c r="J377" s="24">
        <f t="shared" si="116"/>
        <v>0</v>
      </c>
      <c r="K377" s="66"/>
      <c r="M377" s="2">
        <v>44764</v>
      </c>
      <c r="N377" s="8">
        <v>3249.29</v>
      </c>
      <c r="O377" s="16">
        <v>28.77</v>
      </c>
      <c r="P377" s="8">
        <v>3224.92</v>
      </c>
      <c r="Q377" s="8">
        <v>26.81</v>
      </c>
      <c r="R377" s="19">
        <f t="shared" si="117"/>
        <v>3251.73</v>
      </c>
      <c r="S377" s="19"/>
      <c r="T377" s="19">
        <f t="shared" si="118"/>
        <v>3251.73</v>
      </c>
      <c r="U377" s="1">
        <v>5.73</v>
      </c>
      <c r="V377" s="74">
        <f t="shared" si="119"/>
        <v>567.49214659685856</v>
      </c>
      <c r="W377" s="30">
        <f t="shared" si="120"/>
        <v>11.349842931937172</v>
      </c>
      <c r="Z377" s="2">
        <v>44764</v>
      </c>
      <c r="AA377" s="1">
        <v>2679.29</v>
      </c>
      <c r="AB377" s="1">
        <v>0</v>
      </c>
      <c r="AC377" s="8">
        <v>2659.2</v>
      </c>
      <c r="AD377" s="8">
        <v>0</v>
      </c>
      <c r="AE377" s="24">
        <f t="shared" si="121"/>
        <v>2659.2</v>
      </c>
      <c r="AF377" s="24"/>
      <c r="AG377" s="24">
        <f t="shared" si="122"/>
        <v>2659.2</v>
      </c>
      <c r="AH377" s="1">
        <v>5.73</v>
      </c>
      <c r="AI377" s="24">
        <f t="shared" si="123"/>
        <v>464.08376963350781</v>
      </c>
      <c r="AJ377" s="24">
        <f t="shared" si="124"/>
        <v>9.2816753926701558</v>
      </c>
    </row>
    <row r="378" spans="1:36" x14ac:dyDescent="0.25">
      <c r="A378" s="2">
        <v>44765</v>
      </c>
      <c r="B378" s="8">
        <v>0</v>
      </c>
      <c r="C378" s="30">
        <v>0</v>
      </c>
      <c r="D378" s="8">
        <v>0</v>
      </c>
      <c r="E378" s="1">
        <v>0</v>
      </c>
      <c r="F378" s="19">
        <f t="shared" si="114"/>
        <v>0</v>
      </c>
      <c r="G378" s="19">
        <f t="shared" si="125"/>
        <v>0</v>
      </c>
      <c r="H378" s="1">
        <v>5.73</v>
      </c>
      <c r="I378" s="31">
        <f t="shared" si="115"/>
        <v>0</v>
      </c>
      <c r="J378" s="24">
        <f t="shared" si="116"/>
        <v>0</v>
      </c>
      <c r="K378" s="66"/>
      <c r="M378" s="2">
        <v>44765</v>
      </c>
      <c r="N378" s="8">
        <v>930.32</v>
      </c>
      <c r="O378" s="30">
        <v>0</v>
      </c>
      <c r="P378" s="8">
        <v>923.34</v>
      </c>
      <c r="Q378" s="1">
        <v>0</v>
      </c>
      <c r="R378" s="19">
        <f t="shared" si="117"/>
        <v>923.34</v>
      </c>
      <c r="S378" s="19"/>
      <c r="T378" s="19">
        <f t="shared" si="118"/>
        <v>923.34</v>
      </c>
      <c r="U378" s="1">
        <v>5.73</v>
      </c>
      <c r="V378" s="74">
        <f t="shared" si="119"/>
        <v>161.14136125654449</v>
      </c>
      <c r="W378" s="30">
        <f t="shared" si="120"/>
        <v>3.2228272251308896</v>
      </c>
      <c r="Z378" s="2">
        <v>44765</v>
      </c>
      <c r="AA378" s="8">
        <v>5160.6899999999996</v>
      </c>
      <c r="AB378" s="8">
        <v>25.13</v>
      </c>
      <c r="AC378" s="8">
        <v>5121.9799999999996</v>
      </c>
      <c r="AD378" s="8">
        <v>23.42</v>
      </c>
      <c r="AE378" s="24">
        <f t="shared" si="121"/>
        <v>5145.3999999999996</v>
      </c>
      <c r="AF378" s="24"/>
      <c r="AG378" s="24">
        <f t="shared" si="122"/>
        <v>5145.3999999999996</v>
      </c>
      <c r="AH378" s="1">
        <v>5.73</v>
      </c>
      <c r="AI378" s="24">
        <f t="shared" si="123"/>
        <v>897.9755671902268</v>
      </c>
      <c r="AJ378" s="24">
        <f t="shared" si="124"/>
        <v>17.959511343804536</v>
      </c>
    </row>
    <row r="379" spans="1:36" x14ac:dyDescent="0.25">
      <c r="A379" s="2">
        <v>44766</v>
      </c>
      <c r="B379" s="8">
        <v>0</v>
      </c>
      <c r="C379" s="8">
        <v>0</v>
      </c>
      <c r="D379" s="8">
        <v>0</v>
      </c>
      <c r="E379" s="1">
        <v>0</v>
      </c>
      <c r="F379" s="19">
        <f t="shared" si="114"/>
        <v>0</v>
      </c>
      <c r="G379" s="19">
        <f t="shared" si="125"/>
        <v>0</v>
      </c>
      <c r="H379" s="1">
        <v>5.73</v>
      </c>
      <c r="I379" s="31">
        <f t="shared" si="115"/>
        <v>0</v>
      </c>
      <c r="J379" s="24">
        <f t="shared" si="116"/>
        <v>0</v>
      </c>
      <c r="K379" s="66"/>
      <c r="M379" s="2">
        <v>44766</v>
      </c>
      <c r="N379" s="8">
        <v>3295.08</v>
      </c>
      <c r="O379" s="30">
        <v>378.3</v>
      </c>
      <c r="P379" s="8">
        <v>3270.37</v>
      </c>
      <c r="Q379" s="1">
        <v>352.54</v>
      </c>
      <c r="R379" s="19">
        <f t="shared" si="117"/>
        <v>3622.91</v>
      </c>
      <c r="S379" s="19"/>
      <c r="T379" s="19">
        <f t="shared" si="118"/>
        <v>3622.91</v>
      </c>
      <c r="U379" s="1">
        <v>5.73</v>
      </c>
      <c r="V379" s="74">
        <f t="shared" si="119"/>
        <v>632.27050610820243</v>
      </c>
      <c r="W379" s="30">
        <f t="shared" si="120"/>
        <v>12.64541012216405</v>
      </c>
      <c r="Z379" s="2">
        <v>44766</v>
      </c>
      <c r="AA379" s="8">
        <v>3590.76</v>
      </c>
      <c r="AB379" s="1">
        <v>477.83</v>
      </c>
      <c r="AC379" s="8">
        <v>3563.83</v>
      </c>
      <c r="AD379" s="8">
        <v>445.29</v>
      </c>
      <c r="AE379" s="24">
        <f>AC379+AD379</f>
        <v>4009.12</v>
      </c>
      <c r="AF379" s="24"/>
      <c r="AG379" s="24">
        <f t="shared" si="122"/>
        <v>4009.12</v>
      </c>
      <c r="AH379" s="1">
        <v>5.73</v>
      </c>
      <c r="AI379" s="24">
        <f t="shared" si="123"/>
        <v>699.67190226876085</v>
      </c>
      <c r="AJ379" s="24">
        <f t="shared" si="124"/>
        <v>13.993438045375218</v>
      </c>
    </row>
    <row r="380" spans="1:36" x14ac:dyDescent="0.25">
      <c r="A380" s="2">
        <v>44767</v>
      </c>
      <c r="B380" s="8">
        <v>0</v>
      </c>
      <c r="C380" s="8">
        <v>0</v>
      </c>
      <c r="D380" s="8">
        <v>0</v>
      </c>
      <c r="E380" s="1">
        <v>0</v>
      </c>
      <c r="F380" s="19">
        <f t="shared" si="114"/>
        <v>0</v>
      </c>
      <c r="G380" s="19">
        <f t="shared" si="125"/>
        <v>0</v>
      </c>
      <c r="H380" s="1">
        <v>5.73</v>
      </c>
      <c r="I380" s="31">
        <f t="shared" si="115"/>
        <v>0</v>
      </c>
      <c r="J380" s="24">
        <f t="shared" si="116"/>
        <v>0</v>
      </c>
      <c r="K380" s="66"/>
      <c r="M380" s="2">
        <v>44767</v>
      </c>
      <c r="N380" s="8">
        <v>1026.95</v>
      </c>
      <c r="O380" s="8">
        <v>0</v>
      </c>
      <c r="P380" s="8">
        <v>1019.25</v>
      </c>
      <c r="Q380" s="1">
        <v>0</v>
      </c>
      <c r="R380" s="19">
        <f t="shared" si="117"/>
        <v>1019.25</v>
      </c>
      <c r="S380" s="19"/>
      <c r="T380" s="19">
        <f t="shared" si="118"/>
        <v>1019.25</v>
      </c>
      <c r="U380" s="1">
        <v>5.73</v>
      </c>
      <c r="V380" s="74">
        <f t="shared" si="119"/>
        <v>177.87958115183244</v>
      </c>
      <c r="W380" s="30">
        <f t="shared" si="120"/>
        <v>3.5575916230366489</v>
      </c>
      <c r="Z380" s="2">
        <v>44767</v>
      </c>
      <c r="AA380" s="1">
        <v>3226.67</v>
      </c>
      <c r="AB380" s="1">
        <v>0</v>
      </c>
      <c r="AC380" s="8">
        <v>3202.47</v>
      </c>
      <c r="AD380" s="1">
        <v>0</v>
      </c>
      <c r="AE380" s="24">
        <f t="shared" ref="AE380:AE386" si="126">AC380+AD380</f>
        <v>3202.47</v>
      </c>
      <c r="AF380" s="24"/>
      <c r="AG380" s="24">
        <f t="shared" si="122"/>
        <v>3202.47</v>
      </c>
      <c r="AH380" s="1">
        <v>5.73</v>
      </c>
      <c r="AI380" s="24">
        <f t="shared" si="123"/>
        <v>558.89528795811509</v>
      </c>
      <c r="AJ380" s="24">
        <f t="shared" si="124"/>
        <v>11.177905759162302</v>
      </c>
    </row>
    <row r="381" spans="1:36" x14ac:dyDescent="0.25">
      <c r="A381" s="2">
        <v>44768</v>
      </c>
      <c r="B381" s="8"/>
      <c r="C381" s="8"/>
      <c r="D381" s="1"/>
      <c r="E381" s="8"/>
      <c r="F381" s="19">
        <f t="shared" si="114"/>
        <v>0</v>
      </c>
      <c r="G381" s="19">
        <f t="shared" si="125"/>
        <v>0</v>
      </c>
      <c r="H381" s="1"/>
      <c r="I381" s="31" t="e">
        <f t="shared" si="115"/>
        <v>#DIV/0!</v>
      </c>
      <c r="J381" s="24" t="e">
        <f t="shared" si="116"/>
        <v>#DIV/0!</v>
      </c>
      <c r="K381" s="66"/>
      <c r="M381" s="2">
        <v>44768</v>
      </c>
      <c r="N381" s="8"/>
      <c r="O381" s="8"/>
      <c r="P381" s="1"/>
      <c r="Q381" s="8"/>
      <c r="R381" s="19">
        <f t="shared" si="117"/>
        <v>0</v>
      </c>
      <c r="S381" s="19"/>
      <c r="T381" s="19">
        <f>P381+Q381</f>
        <v>0</v>
      </c>
      <c r="U381" s="1"/>
      <c r="V381" s="74" t="e">
        <f t="shared" si="119"/>
        <v>#DIV/0!</v>
      </c>
      <c r="W381" s="30" t="e">
        <f t="shared" si="120"/>
        <v>#DIV/0!</v>
      </c>
      <c r="Z381" s="2">
        <v>44768</v>
      </c>
      <c r="AA381" s="8"/>
      <c r="AB381" s="1"/>
      <c r="AC381" s="8"/>
      <c r="AD381" s="8"/>
      <c r="AE381" s="24">
        <f t="shared" si="126"/>
        <v>0</v>
      </c>
      <c r="AF381" s="24"/>
      <c r="AG381" s="24">
        <f t="shared" si="122"/>
        <v>0</v>
      </c>
      <c r="AH381" s="1"/>
      <c r="AI381" s="24" t="e">
        <f t="shared" si="123"/>
        <v>#DIV/0!</v>
      </c>
      <c r="AJ381" s="24" t="e">
        <f t="shared" si="124"/>
        <v>#DIV/0!</v>
      </c>
    </row>
    <row r="382" spans="1:36" x14ac:dyDescent="0.25">
      <c r="A382" s="2">
        <v>44769</v>
      </c>
      <c r="B382" s="8"/>
      <c r="C382" s="30"/>
      <c r="D382" s="1"/>
      <c r="E382" s="1"/>
      <c r="F382" s="19">
        <f t="shared" si="114"/>
        <v>0</v>
      </c>
      <c r="G382" s="19">
        <f t="shared" si="125"/>
        <v>0</v>
      </c>
      <c r="H382" s="1"/>
      <c r="I382" s="31" t="e">
        <f t="shared" si="115"/>
        <v>#DIV/0!</v>
      </c>
      <c r="J382" s="24" t="e">
        <f t="shared" si="116"/>
        <v>#DIV/0!</v>
      </c>
      <c r="K382" s="66"/>
      <c r="M382" s="2">
        <v>44769</v>
      </c>
      <c r="N382" s="8"/>
      <c r="O382" s="30"/>
      <c r="P382" s="8"/>
      <c r="Q382" s="1"/>
      <c r="R382" s="19">
        <f t="shared" si="117"/>
        <v>0</v>
      </c>
      <c r="S382" s="19"/>
      <c r="T382" s="19">
        <f t="shared" ref="T382:T385" si="127">P382+Q382</f>
        <v>0</v>
      </c>
      <c r="U382" s="1"/>
      <c r="V382" s="74" t="e">
        <f t="shared" si="119"/>
        <v>#DIV/0!</v>
      </c>
      <c r="W382" s="30" t="e">
        <f t="shared" si="120"/>
        <v>#DIV/0!</v>
      </c>
      <c r="Z382" s="2">
        <v>44769</v>
      </c>
      <c r="AA382" s="8">
        <v>746.4</v>
      </c>
      <c r="AB382" s="1">
        <v>15.01</v>
      </c>
      <c r="AC382" s="8">
        <v>740.8</v>
      </c>
      <c r="AD382" s="8">
        <v>13.99</v>
      </c>
      <c r="AE382" s="24">
        <f t="shared" si="126"/>
        <v>754.79</v>
      </c>
      <c r="AF382" s="24"/>
      <c r="AG382" s="24">
        <f t="shared" si="122"/>
        <v>754.79</v>
      </c>
      <c r="AH382" s="1"/>
      <c r="AI382" s="24" t="e">
        <f t="shared" si="123"/>
        <v>#DIV/0!</v>
      </c>
      <c r="AJ382" s="24" t="e">
        <f t="shared" si="124"/>
        <v>#DIV/0!</v>
      </c>
    </row>
    <row r="383" spans="1:36" x14ac:dyDescent="0.25">
      <c r="A383" s="2">
        <v>44770</v>
      </c>
      <c r="B383" s="1"/>
      <c r="C383" s="8"/>
      <c r="D383" s="8"/>
      <c r="E383" s="1"/>
      <c r="F383" s="19">
        <f t="shared" si="114"/>
        <v>0</v>
      </c>
      <c r="G383" s="19">
        <f t="shared" si="125"/>
        <v>0</v>
      </c>
      <c r="H383" s="1"/>
      <c r="I383" s="31" t="e">
        <f t="shared" si="115"/>
        <v>#DIV/0!</v>
      </c>
      <c r="J383" s="24" t="e">
        <f t="shared" si="116"/>
        <v>#DIV/0!</v>
      </c>
      <c r="K383" s="66"/>
      <c r="M383" s="2">
        <v>44770</v>
      </c>
      <c r="N383" s="8"/>
      <c r="O383" s="8"/>
      <c r="P383" s="8"/>
      <c r="Q383" s="1"/>
      <c r="R383" s="19">
        <f t="shared" si="117"/>
        <v>0</v>
      </c>
      <c r="S383" s="19"/>
      <c r="T383" s="19">
        <f t="shared" si="127"/>
        <v>0</v>
      </c>
      <c r="U383" s="1"/>
      <c r="V383" s="74" t="e">
        <f t="shared" si="119"/>
        <v>#DIV/0!</v>
      </c>
      <c r="W383" s="30" t="e">
        <f t="shared" si="120"/>
        <v>#DIV/0!</v>
      </c>
      <c r="Z383" s="2">
        <v>44770</v>
      </c>
      <c r="AA383" s="8"/>
      <c r="AB383" s="1"/>
      <c r="AC383" s="8"/>
      <c r="AD383" s="1"/>
      <c r="AE383" s="24">
        <f t="shared" si="126"/>
        <v>0</v>
      </c>
      <c r="AF383" s="24"/>
      <c r="AG383" s="24">
        <f t="shared" si="122"/>
        <v>0</v>
      </c>
      <c r="AH383" s="1"/>
      <c r="AI383" s="24" t="e">
        <f t="shared" si="123"/>
        <v>#DIV/0!</v>
      </c>
      <c r="AJ383" s="24" t="e">
        <f t="shared" si="124"/>
        <v>#DIV/0!</v>
      </c>
    </row>
    <row r="384" spans="1:36" x14ac:dyDescent="0.25">
      <c r="A384" s="2">
        <v>44771</v>
      </c>
      <c r="B384" s="1"/>
      <c r="C384" s="30"/>
      <c r="D384" s="8"/>
      <c r="E384" s="1"/>
      <c r="F384" s="19">
        <f t="shared" si="114"/>
        <v>0</v>
      </c>
      <c r="G384" s="19">
        <f t="shared" si="125"/>
        <v>0</v>
      </c>
      <c r="H384" s="1"/>
      <c r="I384" s="31" t="e">
        <f t="shared" si="115"/>
        <v>#DIV/0!</v>
      </c>
      <c r="J384" s="24" t="e">
        <f t="shared" si="116"/>
        <v>#DIV/0!</v>
      </c>
      <c r="K384" s="66"/>
      <c r="M384" s="2">
        <v>44771</v>
      </c>
      <c r="N384" s="8"/>
      <c r="O384" s="30"/>
      <c r="P384" s="8"/>
      <c r="Q384" s="1"/>
      <c r="R384" s="19">
        <f t="shared" si="117"/>
        <v>0</v>
      </c>
      <c r="S384" s="19"/>
      <c r="T384" s="19">
        <f t="shared" si="127"/>
        <v>0</v>
      </c>
      <c r="U384" s="1"/>
      <c r="V384" s="74" t="e">
        <f t="shared" si="119"/>
        <v>#DIV/0!</v>
      </c>
      <c r="W384" s="30" t="e">
        <f t="shared" si="120"/>
        <v>#DIV/0!</v>
      </c>
      <c r="Z384" s="2">
        <v>44771</v>
      </c>
      <c r="AA384" s="8"/>
      <c r="AB384" s="1"/>
      <c r="AC384" s="8"/>
      <c r="AD384" s="8"/>
      <c r="AE384" s="24">
        <f t="shared" si="126"/>
        <v>0</v>
      </c>
      <c r="AF384" s="24"/>
      <c r="AG384" s="24">
        <f t="shared" si="122"/>
        <v>0</v>
      </c>
      <c r="AH384" s="1"/>
      <c r="AI384" s="24" t="e">
        <f t="shared" si="123"/>
        <v>#DIV/0!</v>
      </c>
      <c r="AJ384" s="24" t="e">
        <f t="shared" si="124"/>
        <v>#DIV/0!</v>
      </c>
    </row>
    <row r="385" spans="1:36" x14ac:dyDescent="0.25">
      <c r="A385" s="2">
        <v>44772</v>
      </c>
      <c r="B385" s="1"/>
      <c r="C385" s="16"/>
      <c r="D385" s="1"/>
      <c r="E385" s="1"/>
      <c r="F385" s="19">
        <f t="shared" si="114"/>
        <v>0</v>
      </c>
      <c r="G385" s="19">
        <f t="shared" si="125"/>
        <v>0</v>
      </c>
      <c r="H385" s="1"/>
      <c r="I385" s="31" t="e">
        <f t="shared" si="115"/>
        <v>#DIV/0!</v>
      </c>
      <c r="J385" s="24" t="e">
        <f t="shared" si="116"/>
        <v>#DIV/0!</v>
      </c>
      <c r="K385" s="66"/>
      <c r="M385" s="2">
        <v>44772</v>
      </c>
      <c r="N385" s="1"/>
      <c r="O385" s="30"/>
      <c r="P385" s="1"/>
      <c r="Q385" s="1"/>
      <c r="R385" s="19">
        <f t="shared" si="117"/>
        <v>0</v>
      </c>
      <c r="S385" s="19"/>
      <c r="T385" s="19">
        <f t="shared" si="127"/>
        <v>0</v>
      </c>
      <c r="U385" s="1"/>
      <c r="V385" s="74" t="e">
        <f t="shared" si="119"/>
        <v>#DIV/0!</v>
      </c>
      <c r="W385" s="30" t="e">
        <f t="shared" si="120"/>
        <v>#DIV/0!</v>
      </c>
      <c r="Z385" s="2">
        <v>44772</v>
      </c>
      <c r="AA385" s="8"/>
      <c r="AB385" s="1"/>
      <c r="AC385" s="1"/>
      <c r="AD385" s="16"/>
      <c r="AE385" s="24">
        <f t="shared" si="126"/>
        <v>0</v>
      </c>
      <c r="AF385" s="1"/>
      <c r="AG385" s="24">
        <f t="shared" si="122"/>
        <v>0</v>
      </c>
      <c r="AH385" s="8"/>
      <c r="AI385" s="24" t="e">
        <f t="shared" si="123"/>
        <v>#DIV/0!</v>
      </c>
      <c r="AJ385" s="24" t="e">
        <f t="shared" si="124"/>
        <v>#DIV/0!</v>
      </c>
    </row>
    <row r="386" spans="1:36" x14ac:dyDescent="0.25">
      <c r="A386" s="2">
        <v>44773</v>
      </c>
      <c r="B386" s="19"/>
      <c r="C386" s="31"/>
      <c r="D386" s="19"/>
      <c r="E386" s="19"/>
      <c r="F386" s="19">
        <f>D386+E386</f>
        <v>0</v>
      </c>
      <c r="G386" s="19">
        <f t="shared" si="125"/>
        <v>0</v>
      </c>
      <c r="H386" s="1"/>
      <c r="I386" s="31"/>
      <c r="J386" s="24">
        <f t="shared" si="116"/>
        <v>0</v>
      </c>
      <c r="K386" s="25"/>
      <c r="L386" s="43"/>
      <c r="M386" s="2">
        <v>44773</v>
      </c>
      <c r="N386" s="24"/>
      <c r="O386" s="1"/>
      <c r="P386" s="8"/>
      <c r="Q386" s="19"/>
      <c r="R386" s="19">
        <f>P386+Q386</f>
        <v>0</v>
      </c>
      <c r="S386" s="1"/>
      <c r="T386" s="19">
        <f>P386+Q386</f>
        <v>0</v>
      </c>
      <c r="U386" s="19"/>
      <c r="V386" s="74"/>
      <c r="W386" s="30"/>
      <c r="Z386" s="2">
        <v>44773</v>
      </c>
      <c r="AA386" s="8"/>
      <c r="AB386" s="1"/>
      <c r="AC386" s="1"/>
      <c r="AD386" s="30"/>
      <c r="AE386" s="24">
        <f t="shared" si="126"/>
        <v>0</v>
      </c>
      <c r="AF386" s="1"/>
      <c r="AG386" s="24">
        <f t="shared" si="122"/>
        <v>0</v>
      </c>
      <c r="AH386" s="1"/>
      <c r="AI386" s="24"/>
      <c r="AJ386" s="24"/>
    </row>
    <row r="387" spans="1:36" x14ac:dyDescent="0.25">
      <c r="B387" s="25">
        <f>SUM(B356:B386)</f>
        <v>39018.61</v>
      </c>
      <c r="I387" s="70" t="e">
        <f>SUM(I356:I386)</f>
        <v>#DIV/0!</v>
      </c>
      <c r="J387" s="37" t="e">
        <f>SUM(J356:J386)</f>
        <v>#DIV/0!</v>
      </c>
      <c r="N387" s="25">
        <f>SUM(N356:N386)</f>
        <v>45729.57</v>
      </c>
      <c r="O387">
        <f>SUM(O356:O386)</f>
        <v>705.61</v>
      </c>
      <c r="P387" s="25">
        <f>SUM(P356:P386)</f>
        <v>45386.459999999992</v>
      </c>
      <c r="Q387" s="48">
        <f>SUM(Q356:Q386)</f>
        <v>657.56</v>
      </c>
      <c r="R387" s="48">
        <f>SUM(R356:R386)</f>
        <v>46044.020000000004</v>
      </c>
      <c r="S387" s="67"/>
      <c r="T387" s="37">
        <f>SUM(T356:T386)</f>
        <v>46044.020000000004</v>
      </c>
      <c r="U387" s="67"/>
      <c r="V387" s="70" t="e">
        <f>SUM(V356:V386)</f>
        <v>#DIV/0!</v>
      </c>
      <c r="W387" s="33" t="e">
        <f>SUM(W356:W386)</f>
        <v>#DIV/0!</v>
      </c>
      <c r="AA387" s="25">
        <f>SUM(AA364:AA386)</f>
        <v>50913.430000000008</v>
      </c>
      <c r="AB387">
        <f>SUM(AB364:AB386)</f>
        <v>1349.16</v>
      </c>
      <c r="AI387" s="100" t="e">
        <f>SUM(AI356:AI386)</f>
        <v>#DIV/0!</v>
      </c>
      <c r="AJ387" s="101" t="e">
        <f>SUM(AJ364:AJ386)</f>
        <v>#DIV/0!</v>
      </c>
    </row>
    <row r="389" spans="1:36" x14ac:dyDescent="0.25">
      <c r="E389" t="s">
        <v>26</v>
      </c>
      <c r="I389" t="s">
        <v>34</v>
      </c>
      <c r="M389" t="s">
        <v>32</v>
      </c>
      <c r="P389" t="s">
        <v>27</v>
      </c>
    </row>
    <row r="390" spans="1:36" x14ac:dyDescent="0.25">
      <c r="AC390" s="42"/>
      <c r="AD390" s="25"/>
    </row>
    <row r="391" spans="1:36" ht="30" x14ac:dyDescent="0.25">
      <c r="A391" s="170" t="s">
        <v>0</v>
      </c>
      <c r="B391" s="170" t="s">
        <v>15</v>
      </c>
      <c r="C391" s="170" t="s">
        <v>16</v>
      </c>
      <c r="D391" s="168" t="s">
        <v>17</v>
      </c>
      <c r="E391" s="168" t="s">
        <v>18</v>
      </c>
      <c r="F391" s="170" t="s">
        <v>1</v>
      </c>
      <c r="G391" s="168" t="s">
        <v>2</v>
      </c>
      <c r="H391" s="170" t="s">
        <v>4</v>
      </c>
      <c r="I391" s="170" t="s">
        <v>3</v>
      </c>
      <c r="J391" s="170" t="s">
        <v>67</v>
      </c>
      <c r="M391" s="170" t="s">
        <v>0</v>
      </c>
      <c r="N391" s="167" t="s">
        <v>23</v>
      </c>
      <c r="O391" s="170" t="s">
        <v>20</v>
      </c>
      <c r="P391" s="167" t="s">
        <v>24</v>
      </c>
      <c r="Q391" s="170" t="s">
        <v>25</v>
      </c>
      <c r="R391" s="170" t="s">
        <v>1</v>
      </c>
      <c r="S391" s="167">
        <v>0.02</v>
      </c>
      <c r="T391" s="170" t="s">
        <v>2</v>
      </c>
      <c r="U391" s="170" t="s">
        <v>4</v>
      </c>
      <c r="V391" s="170" t="s">
        <v>3</v>
      </c>
      <c r="W391" s="170" t="s">
        <v>67</v>
      </c>
    </row>
    <row r="392" spans="1:36" x14ac:dyDescent="0.25">
      <c r="A392" s="2">
        <v>44743</v>
      </c>
      <c r="B392" s="1">
        <v>284.39</v>
      </c>
      <c r="C392" s="1">
        <v>298.31</v>
      </c>
      <c r="D392" s="8">
        <v>282.26</v>
      </c>
      <c r="E392" s="8">
        <v>293.83999999999997</v>
      </c>
      <c r="F392" s="24">
        <f>D392+E392</f>
        <v>576.09999999999991</v>
      </c>
      <c r="G392" s="24">
        <f>D392+E392</f>
        <v>576.09999999999991</v>
      </c>
      <c r="H392" s="13">
        <v>5.54</v>
      </c>
      <c r="I392" s="24">
        <f>G392/H392</f>
        <v>103.98916967509024</v>
      </c>
      <c r="J392" s="24">
        <f>I392*2%</f>
        <v>2.0797833935018049</v>
      </c>
      <c r="M392" s="2">
        <v>44743</v>
      </c>
      <c r="N392" s="8">
        <v>0</v>
      </c>
      <c r="O392" s="1">
        <v>0</v>
      </c>
      <c r="P392" s="8">
        <v>0</v>
      </c>
      <c r="Q392" s="8">
        <v>0</v>
      </c>
      <c r="R392" s="24">
        <f>P392+Q392</f>
        <v>0</v>
      </c>
      <c r="S392" s="24"/>
      <c r="T392" s="24">
        <f>P392+Q392</f>
        <v>0</v>
      </c>
      <c r="U392" s="13">
        <v>5.54</v>
      </c>
      <c r="V392" s="24">
        <f>T392/U392</f>
        <v>0</v>
      </c>
      <c r="W392" s="24">
        <f>V392*2%</f>
        <v>0</v>
      </c>
    </row>
    <row r="393" spans="1:36" x14ac:dyDescent="0.25">
      <c r="A393" s="2">
        <v>44744</v>
      </c>
      <c r="B393" s="1">
        <v>832.32</v>
      </c>
      <c r="C393" s="8">
        <v>378.08</v>
      </c>
      <c r="D393" s="8">
        <v>826.08</v>
      </c>
      <c r="E393" s="8">
        <v>373.15</v>
      </c>
      <c r="F393" s="24">
        <f t="shared" ref="F393:F422" si="128">D393+E393</f>
        <v>1199.23</v>
      </c>
      <c r="G393" s="24">
        <f t="shared" ref="G393:G422" si="129">D393+E393</f>
        <v>1199.23</v>
      </c>
      <c r="H393" s="13">
        <v>5.54</v>
      </c>
      <c r="I393" s="24">
        <f t="shared" ref="I393:I421" si="130">G393/H393</f>
        <v>216.46750902527077</v>
      </c>
      <c r="J393" s="24">
        <f t="shared" ref="J393:J421" si="131">I393*2%</f>
        <v>4.3293501805054158</v>
      </c>
      <c r="M393" s="2">
        <v>44744</v>
      </c>
      <c r="N393" s="1">
        <v>0</v>
      </c>
      <c r="O393" s="1">
        <v>0</v>
      </c>
      <c r="P393" s="8">
        <v>0</v>
      </c>
      <c r="Q393" s="1">
        <v>0</v>
      </c>
      <c r="R393" s="24">
        <f t="shared" ref="R393:R400" si="132">P393+Q393</f>
        <v>0</v>
      </c>
      <c r="S393" s="24"/>
      <c r="T393" s="24">
        <f t="shared" ref="T393:T422" si="133">P393+Q393</f>
        <v>0</v>
      </c>
      <c r="U393" s="13">
        <v>5.54</v>
      </c>
      <c r="V393" s="24">
        <f t="shared" ref="V393:V421" si="134">T393/U393</f>
        <v>0</v>
      </c>
      <c r="W393" s="24">
        <f t="shared" ref="W393:W421" si="135">V393*2%</f>
        <v>0</v>
      </c>
    </row>
    <row r="394" spans="1:36" x14ac:dyDescent="0.25">
      <c r="A394" s="2">
        <v>44745</v>
      </c>
      <c r="B394" s="8">
        <v>1341.31</v>
      </c>
      <c r="C394" s="1">
        <v>350.99</v>
      </c>
      <c r="D394" s="8">
        <v>1331.25</v>
      </c>
      <c r="E394" s="8">
        <v>345.73</v>
      </c>
      <c r="F394" s="24">
        <f t="shared" si="128"/>
        <v>1676.98</v>
      </c>
      <c r="G394" s="24">
        <f t="shared" si="129"/>
        <v>1676.98</v>
      </c>
      <c r="H394" s="13">
        <v>5.56</v>
      </c>
      <c r="I394" s="24">
        <f t="shared" si="130"/>
        <v>301.61510791366908</v>
      </c>
      <c r="J394" s="24">
        <f t="shared" si="131"/>
        <v>6.0323021582733816</v>
      </c>
      <c r="M394" s="2">
        <v>44745</v>
      </c>
      <c r="N394" s="8">
        <v>0</v>
      </c>
      <c r="O394" s="1">
        <v>0</v>
      </c>
      <c r="P394" s="8">
        <v>0</v>
      </c>
      <c r="Q394" s="8">
        <v>0</v>
      </c>
      <c r="R394" s="24">
        <f t="shared" si="132"/>
        <v>0</v>
      </c>
      <c r="S394" s="24"/>
      <c r="T394" s="24">
        <f t="shared" si="133"/>
        <v>0</v>
      </c>
      <c r="U394" s="13">
        <v>5.56</v>
      </c>
      <c r="V394" s="24">
        <f t="shared" si="134"/>
        <v>0</v>
      </c>
      <c r="W394" s="24">
        <f t="shared" si="135"/>
        <v>0</v>
      </c>
    </row>
    <row r="395" spans="1:36" x14ac:dyDescent="0.25">
      <c r="A395" s="2">
        <v>44746</v>
      </c>
      <c r="B395" s="1">
        <v>489.06</v>
      </c>
      <c r="C395" s="1">
        <v>155.88999999999999</v>
      </c>
      <c r="D395" s="8">
        <v>485.39</v>
      </c>
      <c r="E395" s="8">
        <v>153.55000000000001</v>
      </c>
      <c r="F395" s="24">
        <f t="shared" si="128"/>
        <v>638.94000000000005</v>
      </c>
      <c r="G395" s="24">
        <f t="shared" si="129"/>
        <v>638.94000000000005</v>
      </c>
      <c r="H395" s="13">
        <v>5.56</v>
      </c>
      <c r="I395" s="24">
        <f t="shared" si="130"/>
        <v>114.91726618705037</v>
      </c>
      <c r="J395" s="24">
        <f t="shared" si="131"/>
        <v>2.2983453237410076</v>
      </c>
      <c r="M395" s="2">
        <v>44746</v>
      </c>
      <c r="N395" s="8">
        <v>0</v>
      </c>
      <c r="O395" s="1">
        <v>0</v>
      </c>
      <c r="P395" s="8">
        <v>0</v>
      </c>
      <c r="Q395" s="8">
        <v>0</v>
      </c>
      <c r="R395" s="24">
        <f t="shared" si="132"/>
        <v>0</v>
      </c>
      <c r="S395" s="24"/>
      <c r="T395" s="24">
        <f t="shared" si="133"/>
        <v>0</v>
      </c>
      <c r="U395" s="13">
        <v>5.56</v>
      </c>
      <c r="V395" s="24">
        <f t="shared" si="134"/>
        <v>0</v>
      </c>
      <c r="W395" s="24">
        <f t="shared" si="135"/>
        <v>0</v>
      </c>
    </row>
    <row r="396" spans="1:36" x14ac:dyDescent="0.25">
      <c r="A396" s="2">
        <v>44747</v>
      </c>
      <c r="B396" s="8">
        <v>395.24</v>
      </c>
      <c r="C396" s="1">
        <v>422.11</v>
      </c>
      <c r="D396" s="8">
        <v>392.28</v>
      </c>
      <c r="E396" s="8">
        <v>415.78</v>
      </c>
      <c r="F396" s="24">
        <f t="shared" si="128"/>
        <v>808.06</v>
      </c>
      <c r="G396" s="24">
        <f t="shared" si="129"/>
        <v>808.06</v>
      </c>
      <c r="H396" s="13">
        <v>5.56</v>
      </c>
      <c r="I396" s="24">
        <f t="shared" si="130"/>
        <v>145.33453237410072</v>
      </c>
      <c r="J396" s="24">
        <f t="shared" si="131"/>
        <v>2.9066906474820144</v>
      </c>
      <c r="M396" s="2">
        <v>44747</v>
      </c>
      <c r="N396" s="8">
        <v>0</v>
      </c>
      <c r="O396" s="8">
        <v>0</v>
      </c>
      <c r="P396" s="8">
        <v>0</v>
      </c>
      <c r="Q396" s="8">
        <v>0</v>
      </c>
      <c r="R396" s="24">
        <f t="shared" si="132"/>
        <v>0</v>
      </c>
      <c r="S396" s="24"/>
      <c r="T396" s="24">
        <f t="shared" si="133"/>
        <v>0</v>
      </c>
      <c r="U396" s="13">
        <v>5.56</v>
      </c>
      <c r="V396" s="24">
        <f t="shared" si="134"/>
        <v>0</v>
      </c>
      <c r="W396" s="24">
        <f t="shared" si="135"/>
        <v>0</v>
      </c>
    </row>
    <row r="397" spans="1:36" x14ac:dyDescent="0.25">
      <c r="A397" s="2">
        <v>44748</v>
      </c>
      <c r="B397" s="1">
        <v>599.1</v>
      </c>
      <c r="C397" s="8">
        <v>542.94000000000005</v>
      </c>
      <c r="D397" s="8">
        <v>594.61</v>
      </c>
      <c r="E397" s="8">
        <v>534.79999999999995</v>
      </c>
      <c r="F397" s="24">
        <f t="shared" si="128"/>
        <v>1129.4099999999999</v>
      </c>
      <c r="G397" s="24">
        <f t="shared" si="129"/>
        <v>1129.4099999999999</v>
      </c>
      <c r="H397" s="13">
        <v>5.56</v>
      </c>
      <c r="I397" s="24">
        <f t="shared" si="130"/>
        <v>203.13129496402877</v>
      </c>
      <c r="J397" s="24">
        <f t="shared" si="131"/>
        <v>4.062625899280575</v>
      </c>
      <c r="M397" s="2">
        <v>44748</v>
      </c>
      <c r="N397" s="8">
        <v>0</v>
      </c>
      <c r="O397" s="1">
        <v>0</v>
      </c>
      <c r="P397" s="8">
        <v>0</v>
      </c>
      <c r="Q397" s="8">
        <v>0</v>
      </c>
      <c r="R397" s="24">
        <f t="shared" si="132"/>
        <v>0</v>
      </c>
      <c r="S397" s="24"/>
      <c r="T397" s="24">
        <f t="shared" si="133"/>
        <v>0</v>
      </c>
      <c r="U397" s="13">
        <v>5.56</v>
      </c>
      <c r="V397" s="24">
        <f t="shared" si="134"/>
        <v>0</v>
      </c>
      <c r="W397" s="24">
        <f t="shared" si="135"/>
        <v>0</v>
      </c>
    </row>
    <row r="398" spans="1:36" x14ac:dyDescent="0.25">
      <c r="A398" s="2">
        <v>44749</v>
      </c>
      <c r="B398" s="1">
        <v>953.89</v>
      </c>
      <c r="C398" s="1">
        <v>1030.8499999999999</v>
      </c>
      <c r="D398" s="8">
        <v>946.74</v>
      </c>
      <c r="E398" s="8">
        <v>1015.39</v>
      </c>
      <c r="F398" s="24">
        <f t="shared" si="128"/>
        <v>1962.13</v>
      </c>
      <c r="G398" s="24">
        <f t="shared" si="129"/>
        <v>1962.13</v>
      </c>
      <c r="H398" s="10">
        <v>5.56</v>
      </c>
      <c r="I398" s="24">
        <f t="shared" si="130"/>
        <v>352.90107913669067</v>
      </c>
      <c r="J398" s="24">
        <f t="shared" si="131"/>
        <v>7.0580215827338133</v>
      </c>
      <c r="M398" s="2">
        <v>44749</v>
      </c>
      <c r="N398" s="8">
        <v>0</v>
      </c>
      <c r="O398" s="1">
        <v>0</v>
      </c>
      <c r="P398" s="8">
        <v>0</v>
      </c>
      <c r="Q398" s="8">
        <v>0</v>
      </c>
      <c r="R398" s="24">
        <v>0</v>
      </c>
      <c r="S398" s="24"/>
      <c r="T398" s="24">
        <f t="shared" si="133"/>
        <v>0</v>
      </c>
      <c r="U398" s="10">
        <v>5.56</v>
      </c>
      <c r="V398" s="24">
        <f t="shared" si="134"/>
        <v>0</v>
      </c>
      <c r="W398" s="24">
        <f t="shared" si="135"/>
        <v>0</v>
      </c>
    </row>
    <row r="399" spans="1:36" x14ac:dyDescent="0.25">
      <c r="A399" s="2">
        <v>44750</v>
      </c>
      <c r="B399" s="8">
        <v>750.6</v>
      </c>
      <c r="C399" s="1">
        <v>903.12</v>
      </c>
      <c r="D399" s="8">
        <v>744.97</v>
      </c>
      <c r="E399" s="8">
        <v>889.57</v>
      </c>
      <c r="F399" s="24">
        <f t="shared" si="128"/>
        <v>1634.54</v>
      </c>
      <c r="G399" s="24">
        <f t="shared" si="129"/>
        <v>1634.54</v>
      </c>
      <c r="H399" s="10">
        <v>5.56</v>
      </c>
      <c r="I399" s="24">
        <f t="shared" si="130"/>
        <v>293.98201438848923</v>
      </c>
      <c r="J399" s="24">
        <f t="shared" si="131"/>
        <v>5.8796402877697851</v>
      </c>
      <c r="M399" s="2">
        <v>44750</v>
      </c>
      <c r="N399" s="8">
        <v>3177.14</v>
      </c>
      <c r="O399" s="1">
        <v>0</v>
      </c>
      <c r="P399" s="8">
        <v>3153.31</v>
      </c>
      <c r="Q399" s="8">
        <v>0</v>
      </c>
      <c r="R399" s="24">
        <v>0</v>
      </c>
      <c r="S399" s="24"/>
      <c r="T399" s="24">
        <v>0</v>
      </c>
      <c r="U399" s="10">
        <v>5.56</v>
      </c>
      <c r="V399" s="24">
        <f t="shared" si="134"/>
        <v>0</v>
      </c>
      <c r="W399" s="24">
        <f t="shared" si="135"/>
        <v>0</v>
      </c>
    </row>
    <row r="400" spans="1:36" x14ac:dyDescent="0.25">
      <c r="A400" s="2">
        <v>44751</v>
      </c>
      <c r="B400" s="8">
        <v>467.68</v>
      </c>
      <c r="C400" s="1">
        <v>425.51</v>
      </c>
      <c r="D400" s="8">
        <v>464.17</v>
      </c>
      <c r="E400" s="8">
        <v>419.13</v>
      </c>
      <c r="F400" s="24">
        <f t="shared" si="128"/>
        <v>883.3</v>
      </c>
      <c r="G400" s="24">
        <f t="shared" si="129"/>
        <v>883.3</v>
      </c>
      <c r="H400" s="10">
        <v>5.61</v>
      </c>
      <c r="I400" s="24">
        <f t="shared" si="130"/>
        <v>157.45098039215685</v>
      </c>
      <c r="J400" s="24">
        <f t="shared" si="131"/>
        <v>3.1490196078431372</v>
      </c>
      <c r="M400" s="2">
        <v>44751</v>
      </c>
      <c r="N400" s="8">
        <v>2196.41</v>
      </c>
      <c r="O400" s="1">
        <v>63.17</v>
      </c>
      <c r="P400" s="8">
        <v>2179.94</v>
      </c>
      <c r="Q400" s="1">
        <v>58.87</v>
      </c>
      <c r="R400" s="24">
        <f t="shared" si="132"/>
        <v>2238.81</v>
      </c>
      <c r="S400" s="24"/>
      <c r="T400" s="24">
        <f t="shared" si="133"/>
        <v>2238.81</v>
      </c>
      <c r="U400" s="10">
        <v>5.61</v>
      </c>
      <c r="V400" s="24">
        <f t="shared" si="134"/>
        <v>399.07486631016042</v>
      </c>
      <c r="W400" s="24">
        <f t="shared" si="135"/>
        <v>7.9814973262032085</v>
      </c>
    </row>
    <row r="401" spans="1:23" x14ac:dyDescent="0.25">
      <c r="A401" s="2">
        <v>44752</v>
      </c>
      <c r="B401" s="1">
        <v>1094.68</v>
      </c>
      <c r="C401" s="1">
        <v>362.19</v>
      </c>
      <c r="D401" s="8">
        <v>1086.47</v>
      </c>
      <c r="E401" s="8">
        <v>356.76</v>
      </c>
      <c r="F401" s="24">
        <f t="shared" si="128"/>
        <v>1443.23</v>
      </c>
      <c r="G401" s="24">
        <f t="shared" si="129"/>
        <v>1443.23</v>
      </c>
      <c r="H401" s="10">
        <v>5.61</v>
      </c>
      <c r="I401" s="24">
        <f t="shared" si="130"/>
        <v>257.26024955436719</v>
      </c>
      <c r="J401" s="24">
        <f t="shared" si="131"/>
        <v>5.1452049910873443</v>
      </c>
      <c r="M401" s="2">
        <v>44752</v>
      </c>
      <c r="N401" s="1">
        <v>1836.58</v>
      </c>
      <c r="O401" s="8">
        <v>46</v>
      </c>
      <c r="P401" s="1">
        <v>1822.81</v>
      </c>
      <c r="Q401" s="1">
        <v>42.87</v>
      </c>
      <c r="R401" s="24">
        <f>P401+Q401</f>
        <v>1865.6799999999998</v>
      </c>
      <c r="S401" s="24"/>
      <c r="T401" s="24">
        <f t="shared" si="133"/>
        <v>1865.6799999999998</v>
      </c>
      <c r="U401" s="10">
        <v>5.61</v>
      </c>
      <c r="V401" s="24">
        <f t="shared" si="134"/>
        <v>332.56327985739745</v>
      </c>
      <c r="W401" s="24">
        <f t="shared" si="135"/>
        <v>6.6512655971479493</v>
      </c>
    </row>
    <row r="402" spans="1:23" x14ac:dyDescent="0.25">
      <c r="A402" s="2">
        <v>44753</v>
      </c>
      <c r="B402" s="1">
        <v>485.18</v>
      </c>
      <c r="C402" s="1">
        <v>242.5</v>
      </c>
      <c r="D402" s="8">
        <v>481.54</v>
      </c>
      <c r="E402" s="8">
        <v>239.26</v>
      </c>
      <c r="F402" s="24">
        <f t="shared" si="128"/>
        <v>720.8</v>
      </c>
      <c r="G402" s="24">
        <f t="shared" si="129"/>
        <v>720.8</v>
      </c>
      <c r="H402" s="1">
        <v>5.61</v>
      </c>
      <c r="I402" s="24">
        <f t="shared" si="130"/>
        <v>128.48484848484847</v>
      </c>
      <c r="J402" s="24">
        <f t="shared" si="131"/>
        <v>2.5696969696969694</v>
      </c>
      <c r="M402" s="2">
        <v>44753</v>
      </c>
      <c r="N402" s="8">
        <v>0</v>
      </c>
      <c r="O402" s="1">
        <v>0</v>
      </c>
      <c r="P402" s="8">
        <v>0</v>
      </c>
      <c r="Q402" s="8">
        <v>0</v>
      </c>
      <c r="R402" s="24">
        <f t="shared" ref="R402:R407" si="136">P402+Q402</f>
        <v>0</v>
      </c>
      <c r="S402" s="24"/>
      <c r="T402" s="24">
        <f t="shared" si="133"/>
        <v>0</v>
      </c>
      <c r="U402" s="1">
        <v>5.61</v>
      </c>
      <c r="V402" s="24">
        <f t="shared" si="134"/>
        <v>0</v>
      </c>
      <c r="W402" s="24">
        <f t="shared" si="135"/>
        <v>0</v>
      </c>
    </row>
    <row r="403" spans="1:23" x14ac:dyDescent="0.25">
      <c r="A403" s="2">
        <v>44754</v>
      </c>
      <c r="B403" s="8">
        <v>449.9</v>
      </c>
      <c r="C403" s="1">
        <v>289.42</v>
      </c>
      <c r="D403" s="8">
        <v>446.53</v>
      </c>
      <c r="E403" s="1">
        <v>285.08</v>
      </c>
      <c r="F403" s="24">
        <f t="shared" si="128"/>
        <v>731.6099999999999</v>
      </c>
      <c r="G403" s="24">
        <f t="shared" si="129"/>
        <v>731.6099999999999</v>
      </c>
      <c r="H403" s="1">
        <v>5.6</v>
      </c>
      <c r="I403" s="24">
        <f t="shared" si="130"/>
        <v>130.64464285714286</v>
      </c>
      <c r="J403" s="24">
        <f t="shared" si="131"/>
        <v>2.6128928571428571</v>
      </c>
      <c r="M403" s="2">
        <v>44754</v>
      </c>
      <c r="N403" s="8">
        <v>145.85</v>
      </c>
      <c r="O403" s="1">
        <v>0</v>
      </c>
      <c r="P403" s="8">
        <v>144.76</v>
      </c>
      <c r="Q403" s="1">
        <v>0</v>
      </c>
      <c r="R403" s="24">
        <f t="shared" si="136"/>
        <v>144.76</v>
      </c>
      <c r="S403" s="24"/>
      <c r="T403" s="24">
        <f t="shared" si="133"/>
        <v>144.76</v>
      </c>
      <c r="U403" s="1">
        <v>5.6</v>
      </c>
      <c r="V403" s="24">
        <f t="shared" si="134"/>
        <v>25.85</v>
      </c>
      <c r="W403" s="24">
        <f t="shared" si="135"/>
        <v>0.51700000000000002</v>
      </c>
    </row>
    <row r="404" spans="1:23" x14ac:dyDescent="0.25">
      <c r="A404" s="2">
        <v>44755</v>
      </c>
      <c r="B404" s="8">
        <v>488.61</v>
      </c>
      <c r="C404" s="8">
        <v>570.15</v>
      </c>
      <c r="D404" s="8">
        <v>484.95</v>
      </c>
      <c r="E404" s="8">
        <v>561.6</v>
      </c>
      <c r="F404" s="24">
        <f t="shared" si="128"/>
        <v>1046.55</v>
      </c>
      <c r="G404" s="24">
        <f t="shared" si="129"/>
        <v>1046.55</v>
      </c>
      <c r="H404" s="1">
        <v>5.66</v>
      </c>
      <c r="I404" s="24">
        <f t="shared" si="130"/>
        <v>184.90282685512366</v>
      </c>
      <c r="J404" s="24">
        <f t="shared" si="131"/>
        <v>3.6980565371024734</v>
      </c>
      <c r="M404" s="2">
        <v>44755</v>
      </c>
      <c r="N404" s="8">
        <v>0</v>
      </c>
      <c r="O404" s="1">
        <v>0</v>
      </c>
      <c r="P404" s="8">
        <v>0</v>
      </c>
      <c r="Q404" s="8">
        <v>0</v>
      </c>
      <c r="R404" s="24">
        <f t="shared" si="136"/>
        <v>0</v>
      </c>
      <c r="S404" s="24">
        <v>0</v>
      </c>
      <c r="T404" s="24">
        <f t="shared" si="133"/>
        <v>0</v>
      </c>
      <c r="U404" s="1">
        <v>5.66</v>
      </c>
      <c r="V404" s="24">
        <f t="shared" si="134"/>
        <v>0</v>
      </c>
      <c r="W404" s="24">
        <f t="shared" si="135"/>
        <v>0</v>
      </c>
    </row>
    <row r="405" spans="1:23" x14ac:dyDescent="0.25">
      <c r="A405" s="2">
        <v>44756</v>
      </c>
      <c r="B405" s="1">
        <v>828.15</v>
      </c>
      <c r="C405" s="1">
        <v>508.54</v>
      </c>
      <c r="D405" s="8">
        <v>821.94</v>
      </c>
      <c r="E405" s="8">
        <v>500.91</v>
      </c>
      <c r="F405" s="24">
        <f t="shared" si="128"/>
        <v>1322.8500000000001</v>
      </c>
      <c r="G405" s="24">
        <f t="shared" si="129"/>
        <v>1322.8500000000001</v>
      </c>
      <c r="H405" s="1">
        <v>5.66</v>
      </c>
      <c r="I405" s="24">
        <f t="shared" si="130"/>
        <v>233.71908127208482</v>
      </c>
      <c r="J405" s="24">
        <f t="shared" si="131"/>
        <v>4.6743816254416961</v>
      </c>
      <c r="M405" s="2">
        <v>44756</v>
      </c>
      <c r="N405" s="8">
        <v>0</v>
      </c>
      <c r="O405" s="8">
        <v>0</v>
      </c>
      <c r="P405" s="8">
        <v>0</v>
      </c>
      <c r="Q405" s="8">
        <v>0</v>
      </c>
      <c r="R405" s="24">
        <f t="shared" si="136"/>
        <v>0</v>
      </c>
      <c r="S405" s="24">
        <v>0</v>
      </c>
      <c r="T405" s="24">
        <f t="shared" si="133"/>
        <v>0</v>
      </c>
      <c r="U405" s="1">
        <v>5.66</v>
      </c>
      <c r="V405" s="24">
        <f t="shared" si="134"/>
        <v>0</v>
      </c>
      <c r="W405" s="24">
        <f t="shared" si="135"/>
        <v>0</v>
      </c>
    </row>
    <row r="406" spans="1:23" x14ac:dyDescent="0.25">
      <c r="A406" s="2">
        <v>44757</v>
      </c>
      <c r="B406" s="1">
        <v>778.23</v>
      </c>
      <c r="C406" s="8">
        <v>329.1</v>
      </c>
      <c r="D406" s="8">
        <v>2409.06</v>
      </c>
      <c r="E406" s="8">
        <v>43.5</v>
      </c>
      <c r="F406" s="24">
        <f t="shared" si="128"/>
        <v>2452.56</v>
      </c>
      <c r="G406" s="24">
        <f t="shared" si="129"/>
        <v>2452.56</v>
      </c>
      <c r="H406" s="1">
        <v>5.7</v>
      </c>
      <c r="I406" s="24">
        <f t="shared" si="130"/>
        <v>430.27368421052631</v>
      </c>
      <c r="J406" s="24">
        <f t="shared" si="131"/>
        <v>8.6054736842105264</v>
      </c>
      <c r="M406" s="2">
        <v>44757</v>
      </c>
      <c r="N406" s="8">
        <v>0</v>
      </c>
      <c r="O406" s="1">
        <v>0</v>
      </c>
      <c r="P406" s="8">
        <v>0</v>
      </c>
      <c r="Q406" s="1">
        <v>0</v>
      </c>
      <c r="R406" s="24">
        <f t="shared" si="136"/>
        <v>0</v>
      </c>
      <c r="S406" s="24">
        <v>0</v>
      </c>
      <c r="T406" s="24">
        <f t="shared" si="133"/>
        <v>0</v>
      </c>
      <c r="U406" s="1">
        <v>5.7</v>
      </c>
      <c r="V406" s="24">
        <f t="shared" si="134"/>
        <v>0</v>
      </c>
      <c r="W406" s="24">
        <f t="shared" si="135"/>
        <v>0</v>
      </c>
    </row>
    <row r="407" spans="1:23" x14ac:dyDescent="0.25">
      <c r="A407" s="2">
        <v>44758</v>
      </c>
      <c r="B407" s="8">
        <v>1524.11</v>
      </c>
      <c r="C407" s="1">
        <v>472.7</v>
      </c>
      <c r="D407" s="8">
        <v>1512.68</v>
      </c>
      <c r="E407" s="8">
        <v>465.61</v>
      </c>
      <c r="F407" s="24">
        <f t="shared" si="128"/>
        <v>1978.29</v>
      </c>
      <c r="G407" s="24">
        <f t="shared" si="129"/>
        <v>1978.29</v>
      </c>
      <c r="H407" s="1">
        <v>5.7</v>
      </c>
      <c r="I407" s="24">
        <f t="shared" si="130"/>
        <v>347.06842105263155</v>
      </c>
      <c r="J407" s="24">
        <f t="shared" si="131"/>
        <v>6.9413684210526307</v>
      </c>
      <c r="M407" s="2">
        <v>44758</v>
      </c>
      <c r="N407" s="8">
        <v>0</v>
      </c>
      <c r="O407" s="1">
        <v>0</v>
      </c>
      <c r="P407" s="8">
        <v>0</v>
      </c>
      <c r="Q407" s="8">
        <v>0</v>
      </c>
      <c r="R407" s="24">
        <f t="shared" si="136"/>
        <v>0</v>
      </c>
      <c r="S407" s="24"/>
      <c r="T407" s="24">
        <f t="shared" si="133"/>
        <v>0</v>
      </c>
      <c r="U407" s="1">
        <v>5.7</v>
      </c>
      <c r="V407" s="24">
        <f t="shared" si="134"/>
        <v>0</v>
      </c>
      <c r="W407" s="24">
        <f t="shared" si="135"/>
        <v>0</v>
      </c>
    </row>
    <row r="408" spans="1:23" x14ac:dyDescent="0.25">
      <c r="A408" s="2">
        <v>44759</v>
      </c>
      <c r="B408" s="8">
        <v>491.86</v>
      </c>
      <c r="C408" s="8">
        <v>261.97000000000003</v>
      </c>
      <c r="D408" s="8">
        <v>488.17</v>
      </c>
      <c r="E408" s="8">
        <v>258.04000000000002</v>
      </c>
      <c r="F408" s="24">
        <f t="shared" si="128"/>
        <v>746.21</v>
      </c>
      <c r="G408" s="24">
        <f t="shared" si="129"/>
        <v>746.21</v>
      </c>
      <c r="H408" s="1">
        <v>5.7</v>
      </c>
      <c r="I408" s="24">
        <f t="shared" si="130"/>
        <v>130.9140350877193</v>
      </c>
      <c r="J408" s="24">
        <f t="shared" si="131"/>
        <v>2.6182807017543861</v>
      </c>
      <c r="M408" s="2">
        <v>44759</v>
      </c>
      <c r="N408" s="1">
        <v>3685.91</v>
      </c>
      <c r="O408" s="1">
        <v>159.35</v>
      </c>
      <c r="P408" s="8">
        <v>3658.27</v>
      </c>
      <c r="Q408" s="8">
        <v>148.5</v>
      </c>
      <c r="R408" s="24">
        <f t="shared" ref="R408:R412" si="137">P408+Q408</f>
        <v>3806.77</v>
      </c>
      <c r="S408" s="24"/>
      <c r="T408" s="24">
        <f t="shared" si="133"/>
        <v>3806.77</v>
      </c>
      <c r="U408" s="1">
        <v>5.7</v>
      </c>
      <c r="V408" s="24">
        <f t="shared" si="134"/>
        <v>667.85438596491224</v>
      </c>
      <c r="W408" s="24">
        <f t="shared" si="135"/>
        <v>13.357087719298246</v>
      </c>
    </row>
    <row r="409" spans="1:23" x14ac:dyDescent="0.25">
      <c r="A409" s="2">
        <v>44760</v>
      </c>
      <c r="B409" s="1">
        <v>522.86</v>
      </c>
      <c r="C409" s="1">
        <v>470.58</v>
      </c>
      <c r="D409" s="8">
        <v>518.94000000000005</v>
      </c>
      <c r="E409" s="8">
        <v>463.52</v>
      </c>
      <c r="F409" s="24">
        <f t="shared" si="128"/>
        <v>982.46</v>
      </c>
      <c r="G409" s="24">
        <f t="shared" si="129"/>
        <v>982.46</v>
      </c>
      <c r="H409" s="1">
        <v>5.7</v>
      </c>
      <c r="I409" s="24">
        <f t="shared" si="130"/>
        <v>172.36140350877193</v>
      </c>
      <c r="J409" s="24">
        <f t="shared" si="131"/>
        <v>3.4472280701754388</v>
      </c>
      <c r="M409" s="2">
        <v>44760</v>
      </c>
      <c r="N409" s="1">
        <v>1505.42</v>
      </c>
      <c r="O409" s="1">
        <v>0</v>
      </c>
      <c r="P409" s="1">
        <v>1494.13</v>
      </c>
      <c r="Q409" s="1">
        <v>0</v>
      </c>
      <c r="R409" s="24">
        <f t="shared" si="137"/>
        <v>1494.13</v>
      </c>
      <c r="S409" s="24"/>
      <c r="T409" s="24">
        <f t="shared" si="133"/>
        <v>1494.13</v>
      </c>
      <c r="U409" s="1">
        <v>5.7</v>
      </c>
      <c r="V409" s="24">
        <f t="shared" si="134"/>
        <v>262.12807017543861</v>
      </c>
      <c r="W409" s="24">
        <f t="shared" si="135"/>
        <v>5.2425614035087724</v>
      </c>
    </row>
    <row r="410" spans="1:23" x14ac:dyDescent="0.25">
      <c r="A410" s="2">
        <v>44761</v>
      </c>
      <c r="B410" s="8">
        <v>560.20000000000005</v>
      </c>
      <c r="C410" s="8">
        <v>332.5</v>
      </c>
      <c r="D410" s="8">
        <v>556</v>
      </c>
      <c r="E410" s="8">
        <v>327.51</v>
      </c>
      <c r="F410" s="24">
        <f t="shared" si="128"/>
        <v>883.51</v>
      </c>
      <c r="G410" s="24">
        <f t="shared" si="129"/>
        <v>883.51</v>
      </c>
      <c r="H410" s="1">
        <v>5.7</v>
      </c>
      <c r="I410" s="24">
        <f t="shared" si="130"/>
        <v>155.00175438596492</v>
      </c>
      <c r="J410" s="24">
        <f t="shared" si="131"/>
        <v>3.1000350877192986</v>
      </c>
      <c r="M410" s="2">
        <v>44761</v>
      </c>
      <c r="N410" s="1">
        <v>1865.73</v>
      </c>
      <c r="O410" s="1">
        <v>0</v>
      </c>
      <c r="P410" s="1">
        <v>1851.74</v>
      </c>
      <c r="Q410" s="1">
        <v>0</v>
      </c>
      <c r="R410" s="24">
        <f t="shared" si="137"/>
        <v>1851.74</v>
      </c>
      <c r="S410" s="24"/>
      <c r="T410" s="24">
        <f t="shared" si="133"/>
        <v>1851.74</v>
      </c>
      <c r="U410" s="1">
        <v>5.7</v>
      </c>
      <c r="V410" s="24">
        <f t="shared" si="134"/>
        <v>324.86666666666667</v>
      </c>
      <c r="W410" s="24">
        <f t="shared" si="135"/>
        <v>6.4973333333333336</v>
      </c>
    </row>
    <row r="411" spans="1:23" x14ac:dyDescent="0.25">
      <c r="A411" s="2">
        <v>44762</v>
      </c>
      <c r="B411" s="1">
        <v>462.19</v>
      </c>
      <c r="C411" s="8">
        <v>168.57</v>
      </c>
      <c r="D411" s="8">
        <v>458.72</v>
      </c>
      <c r="E411" s="8">
        <v>166.04</v>
      </c>
      <c r="F411" s="24">
        <f t="shared" si="128"/>
        <v>624.76</v>
      </c>
      <c r="G411" s="24">
        <f t="shared" si="129"/>
        <v>624.76</v>
      </c>
      <c r="H411" s="1">
        <v>5.7</v>
      </c>
      <c r="I411" s="24">
        <f t="shared" si="130"/>
        <v>109.60701754385964</v>
      </c>
      <c r="J411" s="24">
        <f t="shared" si="131"/>
        <v>2.1921403508771928</v>
      </c>
      <c r="M411" s="2">
        <v>44762</v>
      </c>
      <c r="N411" s="1">
        <v>1565.56</v>
      </c>
      <c r="O411" s="1">
        <v>0</v>
      </c>
      <c r="P411" s="1">
        <v>1553.82</v>
      </c>
      <c r="Q411" s="1">
        <v>0</v>
      </c>
      <c r="R411" s="24">
        <f t="shared" si="137"/>
        <v>1553.82</v>
      </c>
      <c r="S411" s="24"/>
      <c r="T411" s="24">
        <f t="shared" si="133"/>
        <v>1553.82</v>
      </c>
      <c r="U411" s="1">
        <v>5.7</v>
      </c>
      <c r="V411" s="24">
        <f t="shared" si="134"/>
        <v>272.59999999999997</v>
      </c>
      <c r="W411" s="24">
        <f t="shared" si="135"/>
        <v>5.4519999999999991</v>
      </c>
    </row>
    <row r="412" spans="1:23" x14ac:dyDescent="0.25">
      <c r="A412" s="2">
        <v>44763</v>
      </c>
      <c r="B412" s="1">
        <v>700.83</v>
      </c>
      <c r="C412" s="1">
        <v>49.24</v>
      </c>
      <c r="D412" s="8">
        <v>695.57</v>
      </c>
      <c r="E412" s="8">
        <v>48.5</v>
      </c>
      <c r="F412" s="24">
        <f t="shared" si="128"/>
        <v>744.07</v>
      </c>
      <c r="G412" s="24">
        <f t="shared" si="129"/>
        <v>744.07</v>
      </c>
      <c r="H412" s="1">
        <v>5.73</v>
      </c>
      <c r="I412" s="24">
        <f t="shared" si="130"/>
        <v>129.85514834205932</v>
      </c>
      <c r="J412" s="24">
        <f t="shared" si="131"/>
        <v>2.5971029668411867</v>
      </c>
      <c r="M412" s="2">
        <v>44763</v>
      </c>
      <c r="N412" s="1">
        <v>2510.0300000000002</v>
      </c>
      <c r="O412" s="1">
        <v>20.63</v>
      </c>
      <c r="P412" s="1">
        <v>2491.1999999999998</v>
      </c>
      <c r="Q412" s="1">
        <v>19.23</v>
      </c>
      <c r="R412" s="24">
        <f t="shared" si="137"/>
        <v>2510.4299999999998</v>
      </c>
      <c r="S412" s="24"/>
      <c r="T412" s="24">
        <f t="shared" si="133"/>
        <v>2510.4299999999998</v>
      </c>
      <c r="U412" s="1">
        <v>5.73</v>
      </c>
      <c r="V412" s="24">
        <f t="shared" si="134"/>
        <v>438.1204188481675</v>
      </c>
      <c r="W412" s="24">
        <f t="shared" si="135"/>
        <v>8.7624083769633501</v>
      </c>
    </row>
    <row r="413" spans="1:23" x14ac:dyDescent="0.25">
      <c r="A413" s="2">
        <v>44764</v>
      </c>
      <c r="B413" s="1">
        <v>888.96</v>
      </c>
      <c r="C413" s="8">
        <v>100.39</v>
      </c>
      <c r="D413" s="8">
        <v>882.29</v>
      </c>
      <c r="E413" s="8">
        <v>98.88</v>
      </c>
      <c r="F413" s="24">
        <f t="shared" si="128"/>
        <v>981.17</v>
      </c>
      <c r="G413" s="24">
        <f t="shared" si="129"/>
        <v>981.17</v>
      </c>
      <c r="H413" s="1">
        <v>5.73</v>
      </c>
      <c r="I413" s="24">
        <f t="shared" si="130"/>
        <v>171.23385689354274</v>
      </c>
      <c r="J413" s="24">
        <f t="shared" si="131"/>
        <v>3.4246771378708547</v>
      </c>
      <c r="M413" s="2">
        <v>44764</v>
      </c>
      <c r="N413" s="1">
        <v>3370.11</v>
      </c>
      <c r="O413" s="1">
        <v>75.73</v>
      </c>
      <c r="P413" s="8">
        <v>3344.83</v>
      </c>
      <c r="Q413" s="8">
        <v>70.59</v>
      </c>
      <c r="R413" s="24">
        <f t="shared" ref="R413:R422" si="138">P413+Q413</f>
        <v>3415.42</v>
      </c>
      <c r="S413" s="24"/>
      <c r="T413" s="24">
        <f t="shared" si="133"/>
        <v>3415.42</v>
      </c>
      <c r="U413" s="1">
        <v>5.73</v>
      </c>
      <c r="V413" s="24">
        <f t="shared" si="134"/>
        <v>596.05933682373472</v>
      </c>
      <c r="W413" s="24">
        <f t="shared" si="135"/>
        <v>11.921186736474695</v>
      </c>
    </row>
    <row r="414" spans="1:23" x14ac:dyDescent="0.25">
      <c r="A414" s="2">
        <v>44765</v>
      </c>
      <c r="B414" s="1">
        <v>826.63</v>
      </c>
      <c r="C414" s="1">
        <v>173.96</v>
      </c>
      <c r="D414" s="8">
        <v>820.43</v>
      </c>
      <c r="E414" s="8">
        <v>171.35</v>
      </c>
      <c r="F414" s="24">
        <f t="shared" si="128"/>
        <v>991.78</v>
      </c>
      <c r="G414" s="24">
        <f t="shared" si="129"/>
        <v>991.78</v>
      </c>
      <c r="H414" s="1">
        <v>5.73</v>
      </c>
      <c r="I414" s="24">
        <f t="shared" si="130"/>
        <v>173.08551483420592</v>
      </c>
      <c r="J414" s="24">
        <f t="shared" si="131"/>
        <v>3.4617102966841187</v>
      </c>
      <c r="M414" s="2">
        <v>44765</v>
      </c>
      <c r="N414" s="8">
        <v>5037.92</v>
      </c>
      <c r="O414" s="8">
        <v>131.91</v>
      </c>
      <c r="P414" s="8">
        <v>5000.1400000000003</v>
      </c>
      <c r="Q414" s="8">
        <v>122.93</v>
      </c>
      <c r="R414" s="24">
        <f t="shared" si="138"/>
        <v>5123.0700000000006</v>
      </c>
      <c r="S414" s="24"/>
      <c r="T414" s="24">
        <f t="shared" si="133"/>
        <v>5123.0700000000006</v>
      </c>
      <c r="U414" s="1">
        <v>5.73</v>
      </c>
      <c r="V414" s="24">
        <f t="shared" si="134"/>
        <v>894.07853403141371</v>
      </c>
      <c r="W414" s="24">
        <f t="shared" si="135"/>
        <v>17.881570680628275</v>
      </c>
    </row>
    <row r="415" spans="1:23" x14ac:dyDescent="0.25">
      <c r="A415" s="2">
        <v>44766</v>
      </c>
      <c r="B415" s="8">
        <v>918.25</v>
      </c>
      <c r="C415" s="1">
        <v>68.099999999999994</v>
      </c>
      <c r="D415" s="8">
        <v>911.36</v>
      </c>
      <c r="E415" s="8">
        <v>67.08</v>
      </c>
      <c r="F415" s="24">
        <f t="shared" si="128"/>
        <v>978.44</v>
      </c>
      <c r="G415" s="24">
        <f t="shared" si="129"/>
        <v>978.44</v>
      </c>
      <c r="H415" s="1">
        <v>5.73</v>
      </c>
      <c r="I415" s="24">
        <f t="shared" si="130"/>
        <v>170.75741710296683</v>
      </c>
      <c r="J415" s="24">
        <f t="shared" si="131"/>
        <v>3.4151483420593367</v>
      </c>
      <c r="M415" s="2">
        <v>44766</v>
      </c>
      <c r="N415" s="1"/>
      <c r="O415" s="1"/>
      <c r="P415" s="8"/>
      <c r="Q415" s="8"/>
      <c r="R415" s="24">
        <f t="shared" si="138"/>
        <v>0</v>
      </c>
      <c r="S415" s="24"/>
      <c r="T415" s="24">
        <f t="shared" si="133"/>
        <v>0</v>
      </c>
      <c r="U415" s="1">
        <v>5.73</v>
      </c>
      <c r="V415" s="24">
        <f t="shared" si="134"/>
        <v>0</v>
      </c>
      <c r="W415" s="24">
        <f t="shared" si="135"/>
        <v>0</v>
      </c>
    </row>
    <row r="416" spans="1:23" x14ac:dyDescent="0.25">
      <c r="A416" s="2">
        <v>44767</v>
      </c>
      <c r="B416" s="8">
        <v>720.1</v>
      </c>
      <c r="C416" s="1">
        <v>355.86</v>
      </c>
      <c r="D416" s="8">
        <v>714.7</v>
      </c>
      <c r="E416" s="8">
        <v>350.52</v>
      </c>
      <c r="F416" s="24">
        <f t="shared" si="128"/>
        <v>1065.22</v>
      </c>
      <c r="G416" s="24">
        <f t="shared" si="129"/>
        <v>1065.22</v>
      </c>
      <c r="H416" s="1">
        <v>5.73</v>
      </c>
      <c r="I416" s="24">
        <f t="shared" si="130"/>
        <v>185.9022687609075</v>
      </c>
      <c r="J416" s="24">
        <f t="shared" si="131"/>
        <v>3.7180453752181499</v>
      </c>
      <c r="M416" s="2">
        <v>44767</v>
      </c>
      <c r="N416" s="1">
        <v>3149.39</v>
      </c>
      <c r="O416" s="1">
        <v>17</v>
      </c>
      <c r="P416" s="8">
        <v>3125.77</v>
      </c>
      <c r="Q416" s="1">
        <v>15.84</v>
      </c>
      <c r="R416" s="24">
        <f t="shared" si="138"/>
        <v>3141.61</v>
      </c>
      <c r="S416" s="24"/>
      <c r="T416" s="24">
        <f>P416+Q416</f>
        <v>3141.61</v>
      </c>
      <c r="U416" s="1">
        <v>5.73</v>
      </c>
      <c r="V416" s="24">
        <f t="shared" si="134"/>
        <v>548.27399650959853</v>
      </c>
      <c r="W416" s="24">
        <f t="shared" si="135"/>
        <v>10.965479930191972</v>
      </c>
    </row>
    <row r="417" spans="1:23" x14ac:dyDescent="0.25">
      <c r="A417" s="2">
        <v>44768</v>
      </c>
      <c r="B417" s="8">
        <v>421.99</v>
      </c>
      <c r="C417" s="8">
        <v>529.55999999999995</v>
      </c>
      <c r="D417" s="8">
        <v>418.82507500000003</v>
      </c>
      <c r="E417" s="8">
        <v>521.61660000000006</v>
      </c>
      <c r="F417" s="24">
        <f t="shared" si="128"/>
        <v>940.44167500000003</v>
      </c>
      <c r="G417" s="24">
        <f t="shared" si="129"/>
        <v>940.44167500000003</v>
      </c>
      <c r="H417" s="1"/>
      <c r="I417" s="24" t="e">
        <f t="shared" si="130"/>
        <v>#DIV/0!</v>
      </c>
      <c r="J417" s="24" t="e">
        <f t="shared" si="131"/>
        <v>#DIV/0!</v>
      </c>
      <c r="M417" s="2">
        <v>44768</v>
      </c>
      <c r="N417" s="8"/>
      <c r="O417" s="1"/>
      <c r="P417" s="8"/>
      <c r="Q417" s="1"/>
      <c r="R417" s="24">
        <f t="shared" si="138"/>
        <v>0</v>
      </c>
      <c r="S417" s="24"/>
      <c r="T417" s="24">
        <f t="shared" si="133"/>
        <v>0</v>
      </c>
      <c r="U417" s="1"/>
      <c r="V417" s="24" t="e">
        <f t="shared" si="134"/>
        <v>#DIV/0!</v>
      </c>
      <c r="W417" s="24" t="e">
        <f t="shared" si="135"/>
        <v>#DIV/0!</v>
      </c>
    </row>
    <row r="418" spans="1:23" x14ac:dyDescent="0.25">
      <c r="A418" s="2">
        <v>44769</v>
      </c>
      <c r="B418" s="8">
        <v>790.9</v>
      </c>
      <c r="C418" s="8">
        <v>806.71</v>
      </c>
      <c r="D418" s="8">
        <v>784.9682499999999</v>
      </c>
      <c r="E418" s="8">
        <v>794.60935000000006</v>
      </c>
      <c r="F418" s="24">
        <f t="shared" si="128"/>
        <v>1579.5776000000001</v>
      </c>
      <c r="G418" s="24">
        <f t="shared" si="129"/>
        <v>1579.5776000000001</v>
      </c>
      <c r="H418" s="1"/>
      <c r="I418" s="24" t="e">
        <f t="shared" si="130"/>
        <v>#DIV/0!</v>
      </c>
      <c r="J418" s="24" t="e">
        <f t="shared" si="131"/>
        <v>#DIV/0!</v>
      </c>
      <c r="M418" s="2">
        <v>44769</v>
      </c>
      <c r="N418" s="8">
        <v>3303.67</v>
      </c>
      <c r="O418" s="1">
        <v>12.3</v>
      </c>
      <c r="P418" s="8">
        <v>3278.89</v>
      </c>
      <c r="Q418" s="1">
        <v>11.46</v>
      </c>
      <c r="R418" s="24">
        <f t="shared" si="138"/>
        <v>3290.35</v>
      </c>
      <c r="S418" s="24"/>
      <c r="T418" s="24">
        <f t="shared" si="133"/>
        <v>3290.35</v>
      </c>
      <c r="U418" s="1"/>
      <c r="V418" s="24" t="e">
        <f t="shared" si="134"/>
        <v>#DIV/0!</v>
      </c>
      <c r="W418" s="24" t="e">
        <f t="shared" si="135"/>
        <v>#DIV/0!</v>
      </c>
    </row>
    <row r="419" spans="1:23" x14ac:dyDescent="0.25">
      <c r="A419" s="2">
        <v>44770</v>
      </c>
      <c r="B419" s="1">
        <v>1099.44</v>
      </c>
      <c r="C419" s="1">
        <v>480.24</v>
      </c>
      <c r="D419" s="8">
        <v>1091.1942000000001</v>
      </c>
      <c r="E419" s="8">
        <v>473.03640000000001</v>
      </c>
      <c r="F419" s="24">
        <f t="shared" si="128"/>
        <v>1564.2306000000001</v>
      </c>
      <c r="G419" s="24">
        <f t="shared" si="129"/>
        <v>1564.2306000000001</v>
      </c>
      <c r="H419" s="1"/>
      <c r="I419" s="24" t="e">
        <f t="shared" si="130"/>
        <v>#DIV/0!</v>
      </c>
      <c r="J419" s="24" t="e">
        <f t="shared" si="131"/>
        <v>#DIV/0!</v>
      </c>
      <c r="M419" s="2">
        <v>44770</v>
      </c>
      <c r="N419" s="8"/>
      <c r="O419" s="1"/>
      <c r="P419" s="8"/>
      <c r="Q419" s="1"/>
      <c r="R419" s="24">
        <f t="shared" si="138"/>
        <v>0</v>
      </c>
      <c r="S419" s="24"/>
      <c r="T419" s="24">
        <f t="shared" si="133"/>
        <v>0</v>
      </c>
      <c r="U419" s="1"/>
      <c r="V419" s="24" t="e">
        <f t="shared" si="134"/>
        <v>#DIV/0!</v>
      </c>
      <c r="W419" s="24" t="e">
        <f t="shared" si="135"/>
        <v>#DIV/0!</v>
      </c>
    </row>
    <row r="420" spans="1:23" x14ac:dyDescent="0.25">
      <c r="A420" s="2">
        <v>44771</v>
      </c>
      <c r="B420" s="1">
        <v>1359.38</v>
      </c>
      <c r="C420" s="1">
        <v>767.06</v>
      </c>
      <c r="D420" s="8">
        <v>1349.1846500000001</v>
      </c>
      <c r="E420" s="8">
        <v>755.55409999999995</v>
      </c>
      <c r="F420" s="24">
        <f t="shared" si="128"/>
        <v>2104.73875</v>
      </c>
      <c r="G420" s="24">
        <f t="shared" si="129"/>
        <v>2104.73875</v>
      </c>
      <c r="H420" s="1"/>
      <c r="I420" s="24" t="e">
        <f t="shared" si="130"/>
        <v>#DIV/0!</v>
      </c>
      <c r="J420" s="24" t="e">
        <f t="shared" si="131"/>
        <v>#DIV/0!</v>
      </c>
      <c r="M420" s="2">
        <v>44771</v>
      </c>
      <c r="N420" s="8"/>
      <c r="O420" s="1"/>
      <c r="P420" s="8"/>
      <c r="Q420" s="8"/>
      <c r="R420" s="24">
        <f t="shared" si="138"/>
        <v>0</v>
      </c>
      <c r="S420" s="24"/>
      <c r="T420" s="24">
        <f t="shared" si="133"/>
        <v>0</v>
      </c>
      <c r="U420" s="1"/>
      <c r="V420" s="24" t="e">
        <f t="shared" si="134"/>
        <v>#DIV/0!</v>
      </c>
      <c r="W420" s="24" t="e">
        <f t="shared" si="135"/>
        <v>#DIV/0!</v>
      </c>
    </row>
    <row r="421" spans="1:23" x14ac:dyDescent="0.25">
      <c r="A421" s="2">
        <v>44772</v>
      </c>
      <c r="B421" s="1"/>
      <c r="C421" s="8"/>
      <c r="D421" s="8"/>
      <c r="E421" s="8"/>
      <c r="F421" s="24">
        <f t="shared" si="128"/>
        <v>0</v>
      </c>
      <c r="G421" s="24">
        <f t="shared" si="129"/>
        <v>0</v>
      </c>
      <c r="H421" s="1"/>
      <c r="I421" s="24" t="e">
        <f t="shared" si="130"/>
        <v>#DIV/0!</v>
      </c>
      <c r="J421" s="24" t="e">
        <f t="shared" si="131"/>
        <v>#DIV/0!</v>
      </c>
      <c r="M421" s="2">
        <v>44772</v>
      </c>
      <c r="N421" s="1"/>
      <c r="O421" s="1"/>
      <c r="P421" s="1"/>
      <c r="Q421" s="1"/>
      <c r="R421" s="24">
        <f t="shared" si="138"/>
        <v>0</v>
      </c>
      <c r="S421" s="24"/>
      <c r="T421" s="24">
        <f t="shared" si="133"/>
        <v>0</v>
      </c>
      <c r="U421" s="1">
        <v>5.54</v>
      </c>
      <c r="V421" s="24">
        <f t="shared" si="134"/>
        <v>0</v>
      </c>
      <c r="W421" s="24">
        <f t="shared" si="135"/>
        <v>0</v>
      </c>
    </row>
    <row r="422" spans="1:23" x14ac:dyDescent="0.25">
      <c r="A422" s="2">
        <v>44773</v>
      </c>
      <c r="B422" s="8"/>
      <c r="C422" s="8"/>
      <c r="D422" s="1"/>
      <c r="E422" s="1"/>
      <c r="F422" s="24">
        <f t="shared" si="128"/>
        <v>0</v>
      </c>
      <c r="G422" s="24">
        <f t="shared" si="129"/>
        <v>0</v>
      </c>
      <c r="H422" s="1"/>
      <c r="I422" s="24"/>
      <c r="J422" s="24"/>
      <c r="M422" s="2">
        <v>44773</v>
      </c>
      <c r="N422" s="24"/>
      <c r="O422" s="1"/>
      <c r="P422" s="2"/>
      <c r="Q422" s="1"/>
      <c r="R422" s="24">
        <f t="shared" si="138"/>
        <v>0</v>
      </c>
      <c r="S422" s="1"/>
      <c r="T422" s="24">
        <f t="shared" si="133"/>
        <v>0</v>
      </c>
      <c r="U422" s="1"/>
      <c r="V422" s="24"/>
      <c r="W422" s="24"/>
    </row>
    <row r="423" spans="1:23" x14ac:dyDescent="0.25">
      <c r="I423" s="37" t="e">
        <f>SUM(I392:I422)</f>
        <v>#DIV/0!</v>
      </c>
      <c r="J423" s="37" t="e">
        <f>SUM(J392:J422)</f>
        <v>#DIV/0!</v>
      </c>
      <c r="M423" s="42"/>
      <c r="N423" s="25"/>
      <c r="Q423">
        <f>SUM(Q392:Q422)</f>
        <v>490.29</v>
      </c>
      <c r="R423">
        <f>SUM(R392:R422)</f>
        <v>30436.59</v>
      </c>
      <c r="S423" s="25">
        <f>SUM(S394:S422)</f>
        <v>0</v>
      </c>
      <c r="T423" s="25">
        <f>SUM(T392:T422)</f>
        <v>30436.59</v>
      </c>
      <c r="U423" s="36" t="s">
        <v>33</v>
      </c>
      <c r="V423" s="37" t="e">
        <f>SUM(V392:V422)</f>
        <v>#DIV/0!</v>
      </c>
      <c r="W423" s="37" t="e">
        <f>SUM(W392:W422)</f>
        <v>#DIV/0!</v>
      </c>
    </row>
  </sheetData>
  <mergeCells count="1">
    <mergeCell ref="M155:N15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Q280"/>
  <sheetViews>
    <sheetView topLeftCell="AI252" workbookViewId="0">
      <selection activeCell="BC283" sqref="BC283"/>
    </sheetView>
  </sheetViews>
  <sheetFormatPr baseColWidth="10" defaultRowHeight="15" x14ac:dyDescent="0.25"/>
  <cols>
    <col min="3" max="3" width="14.140625" customWidth="1"/>
    <col min="4" max="4" width="15.42578125" customWidth="1"/>
    <col min="6" max="6" width="8.140625" customWidth="1"/>
    <col min="7" max="7" width="11.7109375" customWidth="1"/>
    <col min="17" max="17" width="12.28515625" customWidth="1"/>
    <col min="18" max="18" width="11.42578125" customWidth="1"/>
    <col min="20" max="20" width="9.7109375" customWidth="1"/>
    <col min="24" max="24" width="12.140625" customWidth="1"/>
    <col min="25" max="25" width="12.7109375" customWidth="1"/>
    <col min="43" max="43" width="10.140625" customWidth="1"/>
    <col min="57" max="57" width="13" customWidth="1"/>
    <col min="58" max="58" width="13.5703125" customWidth="1"/>
  </cols>
  <sheetData>
    <row r="1" spans="2:47" x14ac:dyDescent="0.25">
      <c r="C1" s="187" t="s">
        <v>39</v>
      </c>
      <c r="D1" s="187"/>
      <c r="K1" s="187" t="s">
        <v>42</v>
      </c>
      <c r="L1" s="187"/>
      <c r="M1" s="187"/>
      <c r="Q1" s="187" t="s">
        <v>44</v>
      </c>
      <c r="R1" s="187"/>
      <c r="S1" s="187"/>
      <c r="X1" s="187" t="s">
        <v>46</v>
      </c>
      <c r="Y1" s="187"/>
      <c r="Z1" s="187"/>
      <c r="AA1" s="187"/>
      <c r="AG1" s="184" t="s">
        <v>56</v>
      </c>
      <c r="AH1" s="184"/>
      <c r="AI1" s="184"/>
      <c r="AJ1" s="184"/>
      <c r="AP1" t="s">
        <v>60</v>
      </c>
    </row>
    <row r="2" spans="2:47" ht="30" x14ac:dyDescent="0.25">
      <c r="B2" s="1" t="s">
        <v>0</v>
      </c>
      <c r="C2" s="1" t="s">
        <v>12</v>
      </c>
      <c r="D2" s="1" t="s">
        <v>11</v>
      </c>
      <c r="E2" s="46" t="s">
        <v>33</v>
      </c>
      <c r="F2" s="46" t="s">
        <v>38</v>
      </c>
      <c r="G2" s="46" t="s">
        <v>40</v>
      </c>
      <c r="I2" s="3" t="s">
        <v>0</v>
      </c>
      <c r="J2" s="7" t="s">
        <v>12</v>
      </c>
      <c r="K2" s="7" t="s">
        <v>11</v>
      </c>
      <c r="L2" s="11" t="s">
        <v>33</v>
      </c>
      <c r="M2" s="11" t="s">
        <v>4</v>
      </c>
      <c r="N2" s="49" t="s">
        <v>41</v>
      </c>
      <c r="P2" s="47" t="s">
        <v>0</v>
      </c>
      <c r="Q2" s="51" t="s">
        <v>15</v>
      </c>
      <c r="R2" s="51" t="s">
        <v>16</v>
      </c>
      <c r="S2" s="49" t="s">
        <v>33</v>
      </c>
      <c r="T2" s="47" t="s">
        <v>4</v>
      </c>
      <c r="U2" s="47" t="s">
        <v>43</v>
      </c>
      <c r="W2" s="49" t="s">
        <v>0</v>
      </c>
      <c r="X2" s="51" t="s">
        <v>23</v>
      </c>
      <c r="Y2" s="51" t="s">
        <v>20</v>
      </c>
      <c r="Z2" s="49" t="s">
        <v>33</v>
      </c>
      <c r="AA2" s="49" t="s">
        <v>4</v>
      </c>
      <c r="AB2" s="49" t="s">
        <v>45</v>
      </c>
      <c r="AD2" s="49" t="s">
        <v>47</v>
      </c>
      <c r="AE2" s="49" t="s">
        <v>48</v>
      </c>
      <c r="AF2" s="49" t="s">
        <v>49</v>
      </c>
      <c r="AG2" s="55" t="s">
        <v>50</v>
      </c>
      <c r="AH2" s="55" t="s">
        <v>51</v>
      </c>
      <c r="AI2" s="53" t="s">
        <v>52</v>
      </c>
      <c r="AJ2" s="52" t="s">
        <v>53</v>
      </c>
      <c r="AK2" s="56" t="s">
        <v>54</v>
      </c>
      <c r="AL2" s="56" t="s">
        <v>55</v>
      </c>
      <c r="AM2" s="49" t="s">
        <v>45</v>
      </c>
      <c r="AO2" s="47" t="s">
        <v>47</v>
      </c>
      <c r="AP2" s="47" t="s">
        <v>57</v>
      </c>
      <c r="AQ2" s="47" t="s">
        <v>58</v>
      </c>
      <c r="AR2" s="59" t="s">
        <v>59</v>
      </c>
      <c r="AT2" s="42"/>
    </row>
    <row r="3" spans="2:47" x14ac:dyDescent="0.25">
      <c r="B3" s="2">
        <v>44562</v>
      </c>
      <c r="C3" s="1">
        <v>1886.93</v>
      </c>
      <c r="D3" s="1">
        <v>10.3</v>
      </c>
      <c r="E3" s="1">
        <f>C3+D3</f>
        <v>1897.23</v>
      </c>
      <c r="F3" s="8">
        <v>4.5999999999999996</v>
      </c>
      <c r="G3" s="8">
        <f>E3/F3</f>
        <v>412.44130434782613</v>
      </c>
      <c r="I3" s="2">
        <v>44562</v>
      </c>
      <c r="J3" s="13">
        <v>2106.12</v>
      </c>
      <c r="K3" s="15"/>
      <c r="L3" s="13">
        <f>J3+K3</f>
        <v>2106.12</v>
      </c>
      <c r="M3" s="13">
        <v>4.5999999999999996</v>
      </c>
      <c r="N3" s="30">
        <f>L3/M3</f>
        <v>457.85217391304349</v>
      </c>
      <c r="P3" s="2">
        <v>44562</v>
      </c>
      <c r="Q3" s="1">
        <v>275.87</v>
      </c>
      <c r="R3" s="1">
        <v>940.61</v>
      </c>
      <c r="S3" s="1">
        <f>Q3+R3</f>
        <v>1216.48</v>
      </c>
      <c r="T3" s="8">
        <v>4.5999999999999996</v>
      </c>
      <c r="U3" s="24">
        <f>S3/T3</f>
        <v>264.45217391304351</v>
      </c>
      <c r="W3" s="2">
        <v>44562</v>
      </c>
      <c r="X3" s="1">
        <v>2642.91</v>
      </c>
      <c r="Y3" s="1">
        <v>76.319999999999993</v>
      </c>
      <c r="Z3" s="1">
        <f>X3+Y3</f>
        <v>2719.23</v>
      </c>
      <c r="AA3" s="8">
        <v>4.5999999999999996</v>
      </c>
      <c r="AB3" s="24">
        <f>Z3/AA3</f>
        <v>591.13695652173919</v>
      </c>
      <c r="AD3" s="2">
        <v>44562</v>
      </c>
      <c r="AE3" s="1">
        <v>2118</v>
      </c>
      <c r="AF3" s="1">
        <v>9742.7999999999993</v>
      </c>
      <c r="AG3" s="1">
        <v>0</v>
      </c>
      <c r="AH3" s="1">
        <v>0</v>
      </c>
      <c r="AI3" s="1">
        <v>0</v>
      </c>
      <c r="AJ3" s="1">
        <v>0</v>
      </c>
      <c r="AK3" s="1">
        <v>29.02</v>
      </c>
      <c r="AL3" s="58">
        <f>'[1]DIA 1'!AE$44</f>
        <v>0</v>
      </c>
      <c r="AM3" s="1">
        <f>AE3+AG3+AI3+AK3</f>
        <v>2147.02</v>
      </c>
      <c r="AO3" s="2">
        <v>44562</v>
      </c>
      <c r="AP3" s="1">
        <v>1815.8</v>
      </c>
      <c r="AQ3" s="8">
        <v>4.5999999999999996</v>
      </c>
      <c r="AR3" s="24">
        <f>AP3/AQ3</f>
        <v>394.73913043478262</v>
      </c>
      <c r="AT3" s="42"/>
    </row>
    <row r="4" spans="2:47" x14ac:dyDescent="0.25">
      <c r="B4" s="2">
        <v>44563</v>
      </c>
      <c r="C4" s="1">
        <v>1669.16</v>
      </c>
      <c r="D4" s="1">
        <v>77.17</v>
      </c>
      <c r="E4" s="1">
        <f t="shared" ref="E4:E33" si="0">C4+D4</f>
        <v>1746.3300000000002</v>
      </c>
      <c r="F4" s="8">
        <v>4.5999999999999996</v>
      </c>
      <c r="G4" s="8">
        <f t="shared" ref="G4:G33" si="1">E4/F4</f>
        <v>379.63695652173919</v>
      </c>
      <c r="I4" s="2">
        <v>44563</v>
      </c>
      <c r="J4" s="13">
        <v>1666.61</v>
      </c>
      <c r="K4" s="13">
        <v>28.29</v>
      </c>
      <c r="L4" s="13">
        <f t="shared" ref="L4:L33" si="2">J4+K4</f>
        <v>1694.8999999999999</v>
      </c>
      <c r="M4" s="13">
        <v>4.5999999999999996</v>
      </c>
      <c r="N4" s="30">
        <f t="shared" ref="N4:N33" si="3">L4/M4</f>
        <v>368.45652173913044</v>
      </c>
      <c r="P4" s="2">
        <v>44563</v>
      </c>
      <c r="Q4" s="1">
        <v>240.73</v>
      </c>
      <c r="R4" s="1">
        <v>1080.18</v>
      </c>
      <c r="S4" s="1">
        <f t="shared" ref="S4:S31" si="4">Q4+R4</f>
        <v>1320.91</v>
      </c>
      <c r="T4" s="8">
        <v>4.5999999999999996</v>
      </c>
      <c r="U4" s="24">
        <f t="shared" ref="U4:U31" si="5">S4/T4</f>
        <v>287.15434782608702</v>
      </c>
      <c r="W4" s="2">
        <v>44563</v>
      </c>
      <c r="X4" s="1">
        <v>2275.81</v>
      </c>
      <c r="Y4" s="1">
        <v>49.68</v>
      </c>
      <c r="Z4" s="1">
        <f t="shared" ref="Z4:Z33" si="6">X4+Y4</f>
        <v>2325.4899999999998</v>
      </c>
      <c r="AA4" s="8">
        <v>4.5999999999999996</v>
      </c>
      <c r="AB4" s="24">
        <f t="shared" ref="AB4:AB33" si="7">Z4/AA4</f>
        <v>505.5413043478261</v>
      </c>
      <c r="AD4" s="2">
        <v>44563</v>
      </c>
      <c r="AE4" s="1">
        <v>1394</v>
      </c>
      <c r="AF4" s="1">
        <v>6412.4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58">
        <f>'[1]DIA 2'!AE$44</f>
        <v>0</v>
      </c>
      <c r="AM4" s="1">
        <f t="shared" ref="AM4:AM32" si="8">AE4+AG4+AI4+AK4</f>
        <v>1394</v>
      </c>
      <c r="AO4" s="2">
        <v>44563</v>
      </c>
      <c r="AP4" s="1">
        <v>690.4</v>
      </c>
      <c r="AQ4" s="8">
        <v>4.5999999999999996</v>
      </c>
      <c r="AR4" s="24">
        <f t="shared" ref="AR4:AR33" si="9">AP4/AQ4</f>
        <v>150.08695652173913</v>
      </c>
      <c r="AT4" s="42"/>
    </row>
    <row r="5" spans="2:47" x14ac:dyDescent="0.25">
      <c r="B5" s="2">
        <v>44564</v>
      </c>
      <c r="C5" s="1">
        <v>494.78</v>
      </c>
      <c r="D5" s="1"/>
      <c r="E5" s="1">
        <f t="shared" si="0"/>
        <v>494.78</v>
      </c>
      <c r="F5" s="8">
        <v>4.5999999999999996</v>
      </c>
      <c r="G5" s="8">
        <f t="shared" si="1"/>
        <v>107.56086956521739</v>
      </c>
      <c r="I5" s="2">
        <v>44564</v>
      </c>
      <c r="J5" s="10">
        <v>1272.81</v>
      </c>
      <c r="K5" s="15">
        <v>67.72</v>
      </c>
      <c r="L5" s="13">
        <f t="shared" si="2"/>
        <v>1340.53</v>
      </c>
      <c r="M5" s="13">
        <v>4.5999999999999996</v>
      </c>
      <c r="N5" s="30">
        <f t="shared" si="3"/>
        <v>291.41956521739132</v>
      </c>
      <c r="P5" s="2">
        <v>44564</v>
      </c>
      <c r="Q5" s="1">
        <v>340.53</v>
      </c>
      <c r="R5" s="1">
        <v>895.67</v>
      </c>
      <c r="S5" s="1">
        <f t="shared" si="4"/>
        <v>1236.1999999999998</v>
      </c>
      <c r="T5" s="8">
        <v>4.5999999999999996</v>
      </c>
      <c r="U5" s="24">
        <f t="shared" si="5"/>
        <v>268.73913043478257</v>
      </c>
      <c r="W5" s="2">
        <v>44564</v>
      </c>
      <c r="X5" s="1">
        <v>2619.7399999999998</v>
      </c>
      <c r="Y5" s="1">
        <v>184.49</v>
      </c>
      <c r="Z5" s="1">
        <f t="shared" si="6"/>
        <v>2804.2299999999996</v>
      </c>
      <c r="AA5" s="8">
        <v>4.5999999999999996</v>
      </c>
      <c r="AB5" s="24">
        <f t="shared" si="7"/>
        <v>609.61521739130433</v>
      </c>
      <c r="AD5" s="2">
        <v>44564</v>
      </c>
      <c r="AE5" s="1">
        <v>881</v>
      </c>
      <c r="AF5" s="1">
        <v>4052.6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58">
        <f>'[1]DIA 3'!AE$44</f>
        <v>0</v>
      </c>
      <c r="AM5" s="1">
        <f t="shared" si="8"/>
        <v>881</v>
      </c>
      <c r="AO5" s="2">
        <v>44564</v>
      </c>
      <c r="AP5" s="1">
        <v>597.70000000000005</v>
      </c>
      <c r="AQ5" s="8">
        <v>4.5999999999999996</v>
      </c>
      <c r="AR5" s="24">
        <f t="shared" si="9"/>
        <v>129.93478260869568</v>
      </c>
      <c r="AT5" s="42"/>
    </row>
    <row r="6" spans="2:47" x14ac:dyDescent="0.25">
      <c r="B6" s="2">
        <v>44565</v>
      </c>
      <c r="C6" s="1">
        <v>1398.87</v>
      </c>
      <c r="D6" s="1"/>
      <c r="E6" s="1">
        <f t="shared" si="0"/>
        <v>1398.87</v>
      </c>
      <c r="F6" s="8">
        <v>4.5999999999999996</v>
      </c>
      <c r="G6" s="8">
        <f t="shared" si="1"/>
        <v>304.10217391304349</v>
      </c>
      <c r="I6" s="2">
        <v>44565</v>
      </c>
      <c r="J6" s="13">
        <v>1352.43</v>
      </c>
      <c r="K6" s="15">
        <v>7.54</v>
      </c>
      <c r="L6" s="13">
        <f t="shared" si="2"/>
        <v>1359.97</v>
      </c>
      <c r="M6" s="13">
        <v>4.5999999999999996</v>
      </c>
      <c r="N6" s="30">
        <f t="shared" si="3"/>
        <v>295.64565217391305</v>
      </c>
      <c r="P6" s="2">
        <v>44565</v>
      </c>
      <c r="Q6" s="1">
        <v>618.39</v>
      </c>
      <c r="R6" s="1">
        <v>650.67999999999995</v>
      </c>
      <c r="S6" s="1">
        <f t="shared" si="4"/>
        <v>1269.07</v>
      </c>
      <c r="T6" s="8">
        <v>4.5999999999999996</v>
      </c>
      <c r="U6" s="24">
        <f t="shared" si="5"/>
        <v>275.88478260869567</v>
      </c>
      <c r="W6" s="2">
        <v>44565</v>
      </c>
      <c r="X6" s="1">
        <v>2443.7800000000002</v>
      </c>
      <c r="Y6" s="1">
        <v>31.05</v>
      </c>
      <c r="Z6" s="1">
        <f t="shared" si="6"/>
        <v>2474.8300000000004</v>
      </c>
      <c r="AA6" s="8">
        <v>4.5999999999999996</v>
      </c>
      <c r="AB6" s="24">
        <f t="shared" si="7"/>
        <v>538.00652173913056</v>
      </c>
      <c r="AD6" s="2">
        <v>44565</v>
      </c>
      <c r="AE6" s="1">
        <v>1157</v>
      </c>
      <c r="AF6" s="1">
        <v>5322.2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58">
        <f>'[1]DIA 4'!AE$44</f>
        <v>0</v>
      </c>
      <c r="AM6" s="1">
        <f t="shared" si="8"/>
        <v>1157</v>
      </c>
      <c r="AO6" s="2">
        <v>44565</v>
      </c>
      <c r="AP6" s="1">
        <v>794.1</v>
      </c>
      <c r="AQ6" s="8">
        <v>4.5999999999999996</v>
      </c>
      <c r="AR6" s="24">
        <f t="shared" si="9"/>
        <v>172.63043478260872</v>
      </c>
      <c r="AT6" s="42"/>
    </row>
    <row r="7" spans="2:47" x14ac:dyDescent="0.25">
      <c r="B7" s="2">
        <v>44566</v>
      </c>
      <c r="C7" s="1">
        <v>1295.69</v>
      </c>
      <c r="D7" s="1"/>
      <c r="E7" s="1">
        <f t="shared" si="0"/>
        <v>1295.69</v>
      </c>
      <c r="F7" s="8">
        <v>4.5999999999999996</v>
      </c>
      <c r="G7" s="8">
        <f t="shared" si="1"/>
        <v>281.67173913043484</v>
      </c>
      <c r="I7" s="2">
        <v>44566</v>
      </c>
      <c r="J7" s="13">
        <v>1104.1400000000001</v>
      </c>
      <c r="K7" s="15"/>
      <c r="L7" s="13">
        <f t="shared" si="2"/>
        <v>1104.1400000000001</v>
      </c>
      <c r="M7" s="13">
        <v>4.5999999999999996</v>
      </c>
      <c r="N7" s="30">
        <f t="shared" si="3"/>
        <v>240.03043478260872</v>
      </c>
      <c r="P7" s="2">
        <v>44566</v>
      </c>
      <c r="Q7" s="1">
        <v>458.99</v>
      </c>
      <c r="R7" s="1">
        <v>413.87</v>
      </c>
      <c r="S7" s="1">
        <f t="shared" si="4"/>
        <v>872.86</v>
      </c>
      <c r="T7" s="8">
        <v>4.5999999999999996</v>
      </c>
      <c r="U7" s="24">
        <f t="shared" si="5"/>
        <v>189.75217391304349</v>
      </c>
      <c r="W7" s="2">
        <v>44566</v>
      </c>
      <c r="X7" s="1">
        <v>2594.87</v>
      </c>
      <c r="Y7" s="1"/>
      <c r="Z7" s="1">
        <f t="shared" si="6"/>
        <v>2594.87</v>
      </c>
      <c r="AA7" s="8">
        <v>4.5999999999999996</v>
      </c>
      <c r="AB7" s="24">
        <f t="shared" si="7"/>
        <v>564.10217391304354</v>
      </c>
      <c r="AD7" s="2">
        <v>44566</v>
      </c>
      <c r="AE7" s="1">
        <v>1208</v>
      </c>
      <c r="AF7" s="1">
        <v>5556.7999999999993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58">
        <f>'[1]DIA 5'!AE$44</f>
        <v>0</v>
      </c>
      <c r="AM7" s="1">
        <f t="shared" si="8"/>
        <v>1208</v>
      </c>
      <c r="AO7" s="2">
        <v>44566</v>
      </c>
      <c r="AP7" s="1">
        <v>1098.5</v>
      </c>
      <c r="AQ7" s="8">
        <v>4.5999999999999996</v>
      </c>
      <c r="AR7" s="24">
        <f t="shared" si="9"/>
        <v>238.80434782608697</v>
      </c>
      <c r="AT7" s="42"/>
    </row>
    <row r="8" spans="2:47" x14ac:dyDescent="0.25">
      <c r="B8" s="2">
        <v>44567</v>
      </c>
      <c r="C8" s="1">
        <v>678.67</v>
      </c>
      <c r="D8" s="1">
        <v>1</v>
      </c>
      <c r="E8" s="1">
        <f t="shared" si="0"/>
        <v>679.67</v>
      </c>
      <c r="F8" s="8">
        <v>4.5999999999999996</v>
      </c>
      <c r="G8" s="8">
        <f t="shared" si="1"/>
        <v>147.75434782608696</v>
      </c>
      <c r="I8" s="2">
        <v>44567</v>
      </c>
      <c r="J8" s="13">
        <v>1042.8900000000001</v>
      </c>
      <c r="K8" s="15"/>
      <c r="L8" s="13">
        <f t="shared" si="2"/>
        <v>1042.8900000000001</v>
      </c>
      <c r="M8" s="13">
        <v>4.5999999999999996</v>
      </c>
      <c r="N8" s="30">
        <f t="shared" si="3"/>
        <v>226.71521739130438</v>
      </c>
      <c r="P8" s="2">
        <v>44567</v>
      </c>
      <c r="Q8" s="1">
        <v>808.13</v>
      </c>
      <c r="R8" s="1">
        <v>700.98</v>
      </c>
      <c r="S8" s="1">
        <f t="shared" si="4"/>
        <v>1509.1100000000001</v>
      </c>
      <c r="T8" s="8">
        <v>4.5999999999999996</v>
      </c>
      <c r="U8" s="24">
        <f t="shared" si="5"/>
        <v>328.06739130434789</v>
      </c>
      <c r="W8" s="2">
        <v>44567</v>
      </c>
      <c r="X8" s="1">
        <v>235.04</v>
      </c>
      <c r="Y8" s="1"/>
      <c r="Z8" s="1">
        <f t="shared" si="6"/>
        <v>235.04</v>
      </c>
      <c r="AA8" s="8">
        <v>4.5999999999999996</v>
      </c>
      <c r="AB8" s="24">
        <f t="shared" si="7"/>
        <v>51.095652173913045</v>
      </c>
      <c r="AD8" s="2">
        <v>44567</v>
      </c>
      <c r="AE8" s="1">
        <v>1187</v>
      </c>
      <c r="AF8" s="1">
        <v>5460.2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58">
        <f>'[1]DIA 6'!AE$44</f>
        <v>0</v>
      </c>
      <c r="AM8" s="1">
        <f t="shared" si="8"/>
        <v>1187</v>
      </c>
      <c r="AO8" s="2">
        <v>44567</v>
      </c>
      <c r="AP8" s="1">
        <v>949.95</v>
      </c>
      <c r="AQ8" s="8">
        <v>4.5999999999999996</v>
      </c>
      <c r="AR8" s="24">
        <f t="shared" si="9"/>
        <v>206.5108695652174</v>
      </c>
      <c r="AT8" s="42">
        <v>47058.8</v>
      </c>
      <c r="AU8" t="s">
        <v>39</v>
      </c>
    </row>
    <row r="9" spans="2:47" x14ac:dyDescent="0.25">
      <c r="B9" s="2">
        <v>44568</v>
      </c>
      <c r="C9" s="1">
        <v>1713.25</v>
      </c>
      <c r="D9" s="1"/>
      <c r="E9" s="1">
        <f t="shared" si="0"/>
        <v>1713.25</v>
      </c>
      <c r="F9" s="1">
        <v>4.62</v>
      </c>
      <c r="G9" s="8">
        <f t="shared" si="1"/>
        <v>370.83333333333331</v>
      </c>
      <c r="I9" s="2">
        <v>44568</v>
      </c>
      <c r="J9" s="13">
        <v>1868.56</v>
      </c>
      <c r="K9" s="15"/>
      <c r="L9" s="13">
        <f t="shared" si="2"/>
        <v>1868.56</v>
      </c>
      <c r="M9" s="10">
        <v>4.62</v>
      </c>
      <c r="N9" s="30">
        <f t="shared" si="3"/>
        <v>404.45021645021643</v>
      </c>
      <c r="P9" s="2">
        <v>44568</v>
      </c>
      <c r="Q9" s="1">
        <v>1236.8800000000001</v>
      </c>
      <c r="R9" s="1">
        <v>1031.51</v>
      </c>
      <c r="S9" s="1">
        <f t="shared" si="4"/>
        <v>2268.3900000000003</v>
      </c>
      <c r="T9" s="1">
        <v>4.62</v>
      </c>
      <c r="U9" s="24">
        <f t="shared" si="5"/>
        <v>490.99350649350657</v>
      </c>
      <c r="W9" s="2">
        <v>44568</v>
      </c>
      <c r="X9" s="1">
        <v>1278.05</v>
      </c>
      <c r="Y9" s="1">
        <v>95.279999999999987</v>
      </c>
      <c r="Z9" s="1">
        <f t="shared" si="6"/>
        <v>1373.33</v>
      </c>
      <c r="AA9" s="1">
        <v>4.62</v>
      </c>
      <c r="AB9" s="24">
        <f t="shared" si="7"/>
        <v>297.25757575757575</v>
      </c>
      <c r="AD9" s="2">
        <v>44568</v>
      </c>
      <c r="AE9" s="1">
        <v>1090</v>
      </c>
      <c r="AF9" s="1">
        <v>5035.8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58">
        <f>'[1]DIA 7'!AE$44</f>
        <v>0</v>
      </c>
      <c r="AM9" s="1">
        <f t="shared" si="8"/>
        <v>1090</v>
      </c>
      <c r="AO9" s="2">
        <v>44568</v>
      </c>
      <c r="AP9" s="1">
        <v>884.3</v>
      </c>
      <c r="AQ9" s="1">
        <v>4.62</v>
      </c>
      <c r="AR9" s="24">
        <f t="shared" si="9"/>
        <v>191.4069264069264</v>
      </c>
      <c r="AT9" s="25">
        <v>44297.31</v>
      </c>
      <c r="AU9" t="s">
        <v>42</v>
      </c>
    </row>
    <row r="10" spans="2:47" x14ac:dyDescent="0.25">
      <c r="B10" s="2">
        <v>44569</v>
      </c>
      <c r="C10" s="1">
        <v>2200.5100000000002</v>
      </c>
      <c r="D10" s="1">
        <v>58.83</v>
      </c>
      <c r="E10" s="1">
        <f t="shared" si="0"/>
        <v>2259.34</v>
      </c>
      <c r="F10" s="1">
        <v>4.6399999999999997</v>
      </c>
      <c r="G10" s="8">
        <f t="shared" si="1"/>
        <v>486.9267241379311</v>
      </c>
      <c r="I10" s="2">
        <v>44569</v>
      </c>
      <c r="J10" s="13">
        <v>2447.89</v>
      </c>
      <c r="K10" s="15">
        <v>50.83</v>
      </c>
      <c r="L10" s="13">
        <f t="shared" si="2"/>
        <v>2498.7199999999998</v>
      </c>
      <c r="M10" s="10">
        <v>4.6399999999999997</v>
      </c>
      <c r="N10" s="30">
        <f t="shared" si="3"/>
        <v>538.51724137931035</v>
      </c>
      <c r="P10" s="2">
        <v>44569</v>
      </c>
      <c r="Q10" s="1">
        <v>289.93</v>
      </c>
      <c r="R10" s="1">
        <v>1569.36</v>
      </c>
      <c r="S10" s="1">
        <f t="shared" si="4"/>
        <v>1859.29</v>
      </c>
      <c r="T10" s="1">
        <v>4.6399999999999997</v>
      </c>
      <c r="U10" s="24">
        <f t="shared" si="5"/>
        <v>400.70905172413796</v>
      </c>
      <c r="W10" s="2">
        <v>44569</v>
      </c>
      <c r="X10" s="1">
        <v>3625.85</v>
      </c>
      <c r="Y10" s="1">
        <v>117.02999999999999</v>
      </c>
      <c r="Z10" s="1">
        <f t="shared" si="6"/>
        <v>3742.88</v>
      </c>
      <c r="AA10" s="1">
        <v>4.6399999999999997</v>
      </c>
      <c r="AB10" s="24">
        <f t="shared" si="7"/>
        <v>806.65517241379314</v>
      </c>
      <c r="AD10" s="2">
        <v>44569</v>
      </c>
      <c r="AE10" s="1">
        <v>1436</v>
      </c>
      <c r="AF10" s="1">
        <v>6663.04</v>
      </c>
      <c r="AG10" s="1">
        <v>0</v>
      </c>
      <c r="AH10" s="1">
        <v>0</v>
      </c>
      <c r="AI10" s="1">
        <v>0</v>
      </c>
      <c r="AJ10" s="1">
        <v>0</v>
      </c>
      <c r="AK10" s="1">
        <v>42.27</v>
      </c>
      <c r="AL10" s="58">
        <f>'[1]DIA 8'!AE$44</f>
        <v>0</v>
      </c>
      <c r="AM10" s="1">
        <f t="shared" si="8"/>
        <v>1478.27</v>
      </c>
      <c r="AO10" s="2">
        <v>44569</v>
      </c>
      <c r="AP10" s="1">
        <v>764.9</v>
      </c>
      <c r="AQ10" s="1">
        <v>4.6399999999999997</v>
      </c>
      <c r="AR10" s="24">
        <f t="shared" si="9"/>
        <v>164.84913793103448</v>
      </c>
      <c r="AT10" s="42">
        <v>47578.85</v>
      </c>
      <c r="AU10" t="s">
        <v>61</v>
      </c>
    </row>
    <row r="11" spans="2:47" x14ac:dyDescent="0.25">
      <c r="B11" s="2">
        <v>44570</v>
      </c>
      <c r="C11" s="1">
        <v>2426.54</v>
      </c>
      <c r="D11" s="1"/>
      <c r="E11" s="1">
        <f t="shared" si="0"/>
        <v>2426.54</v>
      </c>
      <c r="F11" s="1">
        <v>4.6399999999999997</v>
      </c>
      <c r="G11" s="8">
        <f t="shared" si="1"/>
        <v>522.96120689655174</v>
      </c>
      <c r="I11" s="2">
        <v>44570</v>
      </c>
      <c r="J11" s="13">
        <v>1389.48</v>
      </c>
      <c r="K11" s="15">
        <v>18.41</v>
      </c>
      <c r="L11" s="13">
        <f t="shared" si="2"/>
        <v>1407.89</v>
      </c>
      <c r="M11" s="10">
        <v>4.6399999999999997</v>
      </c>
      <c r="N11" s="30">
        <f t="shared" si="3"/>
        <v>303.42456896551727</v>
      </c>
      <c r="P11" s="2">
        <v>44570</v>
      </c>
      <c r="Q11" s="1">
        <v>353.1</v>
      </c>
      <c r="R11" s="1">
        <v>875.31</v>
      </c>
      <c r="S11" s="1">
        <f t="shared" si="4"/>
        <v>1228.4099999999999</v>
      </c>
      <c r="T11" s="1">
        <v>4.6399999999999997</v>
      </c>
      <c r="U11" s="24">
        <f t="shared" si="5"/>
        <v>264.74353448275861</v>
      </c>
      <c r="W11" s="2">
        <v>44570</v>
      </c>
      <c r="X11" s="1">
        <v>1958.73</v>
      </c>
      <c r="Y11" s="1">
        <v>122.38</v>
      </c>
      <c r="Z11" s="1">
        <f t="shared" si="6"/>
        <v>2081.11</v>
      </c>
      <c r="AA11" s="1">
        <v>4.6399999999999997</v>
      </c>
      <c r="AB11" s="24">
        <f t="shared" si="7"/>
        <v>448.51508620689663</v>
      </c>
      <c r="AD11" s="2">
        <v>44570</v>
      </c>
      <c r="AE11" s="1">
        <v>1314</v>
      </c>
      <c r="AF11" s="1">
        <v>6096.9599999999991</v>
      </c>
      <c r="AG11" s="1">
        <v>0</v>
      </c>
      <c r="AH11" s="1">
        <v>0</v>
      </c>
      <c r="AI11" s="1">
        <v>33</v>
      </c>
      <c r="AJ11" s="1">
        <v>153.11999999999998</v>
      </c>
      <c r="AK11" s="1">
        <v>20</v>
      </c>
      <c r="AL11" s="58">
        <f>'[1]DIA 9'!AE$44</f>
        <v>0</v>
      </c>
      <c r="AM11" s="1">
        <f t="shared" si="8"/>
        <v>1367</v>
      </c>
      <c r="AO11" s="2">
        <v>44570</v>
      </c>
      <c r="AP11" s="1">
        <v>908.7</v>
      </c>
      <c r="AQ11" s="1">
        <v>4.6399999999999997</v>
      </c>
      <c r="AR11" s="24">
        <f t="shared" si="9"/>
        <v>195.84051724137933</v>
      </c>
      <c r="AT11" s="48">
        <v>69200.3</v>
      </c>
      <c r="AU11" t="s">
        <v>62</v>
      </c>
    </row>
    <row r="12" spans="2:47" x14ac:dyDescent="0.25">
      <c r="B12" s="2">
        <v>44571</v>
      </c>
      <c r="C12" s="1">
        <v>847.66</v>
      </c>
      <c r="D12" s="1"/>
      <c r="E12" s="1">
        <f t="shared" si="0"/>
        <v>847.66</v>
      </c>
      <c r="F12" s="1">
        <v>4.6399999999999997</v>
      </c>
      <c r="G12" s="8">
        <f t="shared" si="1"/>
        <v>182.68534482758622</v>
      </c>
      <c r="I12" s="2">
        <v>44571</v>
      </c>
      <c r="J12" s="8">
        <v>1628.66</v>
      </c>
      <c r="K12" s="16">
        <v>28.92</v>
      </c>
      <c r="L12" s="13">
        <f t="shared" si="2"/>
        <v>1657.5800000000002</v>
      </c>
      <c r="M12" s="8">
        <v>4.6399999999999997</v>
      </c>
      <c r="N12" s="30">
        <f t="shared" si="3"/>
        <v>357.23706896551732</v>
      </c>
      <c r="P12" s="2">
        <v>44571</v>
      </c>
      <c r="Q12" s="1">
        <v>169.96</v>
      </c>
      <c r="R12" s="1">
        <v>1050.1600000000001</v>
      </c>
      <c r="S12" s="1">
        <f t="shared" si="4"/>
        <v>1220.1200000000001</v>
      </c>
      <c r="T12" s="1">
        <v>4.6399999999999997</v>
      </c>
      <c r="U12" s="24">
        <f t="shared" si="5"/>
        <v>262.95689655172418</v>
      </c>
      <c r="W12" s="2">
        <v>44571</v>
      </c>
      <c r="X12" s="1">
        <v>1600.17</v>
      </c>
      <c r="Y12" s="1">
        <v>5.95</v>
      </c>
      <c r="Z12" s="1">
        <f t="shared" si="6"/>
        <v>1606.1200000000001</v>
      </c>
      <c r="AA12" s="1">
        <v>4.6399999999999997</v>
      </c>
      <c r="AB12" s="24">
        <f t="shared" si="7"/>
        <v>346.14655172413796</v>
      </c>
      <c r="AD12" s="2">
        <v>44571</v>
      </c>
      <c r="AE12" s="1">
        <v>1053</v>
      </c>
      <c r="AF12" s="1">
        <v>4885.92</v>
      </c>
      <c r="AG12" s="1">
        <v>0</v>
      </c>
      <c r="AH12" s="1">
        <v>0</v>
      </c>
      <c r="AI12" s="1">
        <v>25</v>
      </c>
      <c r="AJ12" s="1">
        <v>115.99999999999999</v>
      </c>
      <c r="AK12" s="1">
        <v>0</v>
      </c>
      <c r="AL12" s="58">
        <f>'[1]DIA 10'!AE$44</f>
        <v>0</v>
      </c>
      <c r="AM12" s="1">
        <f t="shared" si="8"/>
        <v>1078</v>
      </c>
      <c r="AO12" s="2">
        <v>44571</v>
      </c>
      <c r="AP12" s="1">
        <v>445</v>
      </c>
      <c r="AQ12" s="1">
        <v>4.6399999999999997</v>
      </c>
      <c r="AR12" s="24">
        <f t="shared" si="9"/>
        <v>95.90517241379311</v>
      </c>
      <c r="AT12" s="42">
        <v>179205.42</v>
      </c>
    </row>
    <row r="13" spans="2:47" x14ac:dyDescent="0.25">
      <c r="B13" s="2">
        <v>44572</v>
      </c>
      <c r="C13" s="1">
        <v>1058.04</v>
      </c>
      <c r="D13" s="1"/>
      <c r="E13" s="1">
        <f t="shared" si="0"/>
        <v>1058.04</v>
      </c>
      <c r="F13" s="1">
        <v>4.6399999999999997</v>
      </c>
      <c r="G13" s="8">
        <f t="shared" si="1"/>
        <v>228.02586206896552</v>
      </c>
      <c r="I13" s="2">
        <v>44572</v>
      </c>
      <c r="J13" s="8">
        <v>773.5</v>
      </c>
      <c r="K13" s="8"/>
      <c r="L13" s="13">
        <f t="shared" si="2"/>
        <v>773.5</v>
      </c>
      <c r="M13" s="8">
        <v>4.6399999999999997</v>
      </c>
      <c r="N13" s="30">
        <f t="shared" si="3"/>
        <v>166.70258620689657</v>
      </c>
      <c r="P13" s="2">
        <v>44572</v>
      </c>
      <c r="Q13" s="1">
        <v>468.8</v>
      </c>
      <c r="R13" s="1">
        <v>800.02</v>
      </c>
      <c r="S13" s="1">
        <f t="shared" si="4"/>
        <v>1268.82</v>
      </c>
      <c r="T13" s="1">
        <v>4.6399999999999997</v>
      </c>
      <c r="U13" s="24">
        <f t="shared" si="5"/>
        <v>273.45258620689657</v>
      </c>
      <c r="W13" s="2">
        <v>44572</v>
      </c>
      <c r="X13" s="1">
        <v>2714.48</v>
      </c>
      <c r="Y13" s="1">
        <v>35.82</v>
      </c>
      <c r="Z13" s="1">
        <f t="shared" si="6"/>
        <v>2750.3</v>
      </c>
      <c r="AA13" s="1">
        <v>4.6399999999999997</v>
      </c>
      <c r="AB13" s="24">
        <f t="shared" si="7"/>
        <v>592.73706896551732</v>
      </c>
      <c r="AD13" s="2">
        <v>44572</v>
      </c>
      <c r="AE13" s="1">
        <v>899</v>
      </c>
      <c r="AF13" s="1">
        <v>4171.3599999999997</v>
      </c>
      <c r="AG13" s="1">
        <v>0</v>
      </c>
      <c r="AH13" s="1">
        <v>0</v>
      </c>
      <c r="AI13" s="1">
        <v>20</v>
      </c>
      <c r="AJ13" s="1">
        <v>92.8</v>
      </c>
      <c r="AK13" s="1">
        <v>0</v>
      </c>
      <c r="AL13" s="58">
        <f>'[1]DIA 11'!AE$44</f>
        <v>0</v>
      </c>
      <c r="AM13" s="1">
        <f t="shared" si="8"/>
        <v>919</v>
      </c>
      <c r="AO13" s="2">
        <v>44572</v>
      </c>
      <c r="AP13" s="1">
        <v>640.29999999999995</v>
      </c>
      <c r="AQ13" s="1">
        <v>4.6399999999999997</v>
      </c>
      <c r="AR13" s="24">
        <f t="shared" si="9"/>
        <v>137.99568965517241</v>
      </c>
      <c r="AT13" s="42">
        <v>276.2</v>
      </c>
    </row>
    <row r="14" spans="2:47" x14ac:dyDescent="0.25">
      <c r="B14" s="2">
        <v>44573</v>
      </c>
      <c r="C14" s="1">
        <v>1423.74</v>
      </c>
      <c r="D14" s="1"/>
      <c r="E14" s="1">
        <f t="shared" si="0"/>
        <v>1423.74</v>
      </c>
      <c r="F14" s="1">
        <v>4.6399999999999997</v>
      </c>
      <c r="G14" s="8">
        <f t="shared" si="1"/>
        <v>306.84051724137936</v>
      </c>
      <c r="I14" s="2">
        <v>44573</v>
      </c>
      <c r="J14" s="8">
        <v>989.23</v>
      </c>
      <c r="K14" s="8"/>
      <c r="L14" s="13">
        <f t="shared" si="2"/>
        <v>989.23</v>
      </c>
      <c r="M14" s="8">
        <v>4.6399999999999997</v>
      </c>
      <c r="N14" s="30">
        <f t="shared" si="3"/>
        <v>213.1961206896552</v>
      </c>
      <c r="P14" s="2">
        <v>44573</v>
      </c>
      <c r="Q14" s="1">
        <v>530.55999999999995</v>
      </c>
      <c r="R14" s="1">
        <v>1188.28</v>
      </c>
      <c r="S14" s="1">
        <f t="shared" si="4"/>
        <v>1718.84</v>
      </c>
      <c r="T14" s="1">
        <v>4.6399999999999997</v>
      </c>
      <c r="U14" s="24">
        <f t="shared" si="5"/>
        <v>370.43965517241378</v>
      </c>
      <c r="W14" s="2">
        <v>44573</v>
      </c>
      <c r="X14" s="1">
        <v>1795.02</v>
      </c>
      <c r="Y14" s="1">
        <v>46.54</v>
      </c>
      <c r="Z14" s="1">
        <f t="shared" si="6"/>
        <v>1841.56</v>
      </c>
      <c r="AA14" s="1">
        <v>4.6399999999999997</v>
      </c>
      <c r="AB14" s="24">
        <f t="shared" si="7"/>
        <v>396.88793103448279</v>
      </c>
      <c r="AD14" s="2">
        <v>44573</v>
      </c>
      <c r="AE14" s="1">
        <v>772</v>
      </c>
      <c r="AF14" s="1">
        <v>3582.08</v>
      </c>
      <c r="AG14" s="1">
        <v>0</v>
      </c>
      <c r="AH14" s="1">
        <v>0</v>
      </c>
      <c r="AI14" s="1">
        <v>0</v>
      </c>
      <c r="AJ14" s="1">
        <v>0</v>
      </c>
      <c r="AK14" s="1">
        <v>78.099999999999994</v>
      </c>
      <c r="AL14" s="58">
        <f>'[1]DIA 12'!AE$44</f>
        <v>0</v>
      </c>
      <c r="AM14" s="1">
        <f t="shared" si="8"/>
        <v>850.1</v>
      </c>
      <c r="AO14" s="2">
        <v>44573</v>
      </c>
      <c r="AP14" s="1">
        <v>486</v>
      </c>
      <c r="AQ14" s="1">
        <v>4.6399999999999997</v>
      </c>
      <c r="AR14" s="24">
        <f t="shared" si="9"/>
        <v>104.74137931034484</v>
      </c>
      <c r="AT14" s="42">
        <v>708.67</v>
      </c>
    </row>
    <row r="15" spans="2:47" x14ac:dyDescent="0.25">
      <c r="B15" s="2">
        <v>44574</v>
      </c>
      <c r="C15" s="1">
        <v>859.52</v>
      </c>
      <c r="D15" s="1"/>
      <c r="E15" s="1">
        <f t="shared" si="0"/>
        <v>859.52</v>
      </c>
      <c r="F15" s="1">
        <v>4.6399999999999997</v>
      </c>
      <c r="G15" s="8">
        <f t="shared" si="1"/>
        <v>185.24137931034483</v>
      </c>
      <c r="I15" s="2">
        <v>44574</v>
      </c>
      <c r="J15" s="8">
        <v>904.8</v>
      </c>
      <c r="K15" s="16"/>
      <c r="L15" s="13">
        <f t="shared" si="2"/>
        <v>904.8</v>
      </c>
      <c r="M15" s="8">
        <v>4.6399999999999997</v>
      </c>
      <c r="N15" s="30">
        <f t="shared" si="3"/>
        <v>195</v>
      </c>
      <c r="P15" s="2">
        <v>44574</v>
      </c>
      <c r="Q15" s="1">
        <v>993.22</v>
      </c>
      <c r="R15" s="1">
        <v>1205.28</v>
      </c>
      <c r="S15" s="1">
        <f t="shared" si="4"/>
        <v>2198.5</v>
      </c>
      <c r="T15" s="1">
        <v>4.6399999999999997</v>
      </c>
      <c r="U15" s="24">
        <f t="shared" si="5"/>
        <v>473.81465517241384</v>
      </c>
      <c r="W15" s="2">
        <v>44574</v>
      </c>
      <c r="X15" s="1">
        <v>1256.24</v>
      </c>
      <c r="Y15" s="1"/>
      <c r="Z15" s="1">
        <f t="shared" si="6"/>
        <v>1256.24</v>
      </c>
      <c r="AA15" s="1">
        <v>4.6399999999999997</v>
      </c>
      <c r="AB15" s="24">
        <f t="shared" si="7"/>
        <v>270.74137931034483</v>
      </c>
      <c r="AD15" s="2">
        <v>44574</v>
      </c>
      <c r="AE15" s="1">
        <v>784</v>
      </c>
      <c r="AF15" s="1">
        <v>3637.7599999999998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58">
        <f>'[1]DIA 13'!AE$44</f>
        <v>0</v>
      </c>
      <c r="AM15" s="1">
        <f t="shared" si="8"/>
        <v>784</v>
      </c>
      <c r="AO15" s="2">
        <v>44574</v>
      </c>
      <c r="AP15" s="1">
        <v>663.4</v>
      </c>
      <c r="AQ15" s="1">
        <v>4.6399999999999997</v>
      </c>
      <c r="AR15" s="24">
        <f t="shared" si="9"/>
        <v>142.97413793103448</v>
      </c>
      <c r="AT15" s="42">
        <v>284.06</v>
      </c>
    </row>
    <row r="16" spans="2:47" x14ac:dyDescent="0.25">
      <c r="B16" s="2">
        <v>44575</v>
      </c>
      <c r="C16" s="1">
        <v>1835.39</v>
      </c>
      <c r="D16" s="1"/>
      <c r="E16" s="1">
        <f t="shared" si="0"/>
        <v>1835.39</v>
      </c>
      <c r="F16" s="1">
        <v>4.6399999999999997</v>
      </c>
      <c r="G16" s="8">
        <f t="shared" si="1"/>
        <v>395.55818965517244</v>
      </c>
      <c r="I16" s="2">
        <v>44575</v>
      </c>
      <c r="J16" s="8">
        <v>1584.43</v>
      </c>
      <c r="K16" s="16">
        <v>36.92</v>
      </c>
      <c r="L16" s="13">
        <f t="shared" si="2"/>
        <v>1621.3500000000001</v>
      </c>
      <c r="M16" s="8">
        <v>4.6399999999999997</v>
      </c>
      <c r="N16" s="30">
        <f t="shared" si="3"/>
        <v>349.42887931034488</v>
      </c>
      <c r="P16" s="2">
        <v>44575</v>
      </c>
      <c r="Q16" s="1">
        <v>861.56</v>
      </c>
      <c r="R16" s="1">
        <v>1124.45</v>
      </c>
      <c r="S16" s="1">
        <f t="shared" si="4"/>
        <v>1986.01</v>
      </c>
      <c r="T16" s="1">
        <v>4.6399999999999997</v>
      </c>
      <c r="U16" s="24">
        <f t="shared" si="5"/>
        <v>428.01939655172418</v>
      </c>
      <c r="W16" s="2">
        <v>44575</v>
      </c>
      <c r="X16" s="1">
        <v>2429.79</v>
      </c>
      <c r="Y16" s="1"/>
      <c r="Z16" s="1">
        <f t="shared" si="6"/>
        <v>2429.79</v>
      </c>
      <c r="AA16" s="1">
        <v>4.6399999999999997</v>
      </c>
      <c r="AB16" s="24">
        <f t="shared" si="7"/>
        <v>523.66163793103453</v>
      </c>
      <c r="AD16" s="2">
        <v>44575</v>
      </c>
      <c r="AE16" s="1">
        <v>1142</v>
      </c>
      <c r="AF16" s="1">
        <v>5298.8799999999992</v>
      </c>
      <c r="AG16" s="1">
        <v>0</v>
      </c>
      <c r="AH16" s="1">
        <v>0</v>
      </c>
      <c r="AI16" s="1">
        <v>0</v>
      </c>
      <c r="AJ16" s="1">
        <v>0</v>
      </c>
      <c r="AK16" s="1">
        <v>32.81</v>
      </c>
      <c r="AL16" s="58">
        <f>'[1]DIA 14'!AE$44</f>
        <v>0</v>
      </c>
      <c r="AM16" s="1">
        <f t="shared" si="8"/>
        <v>1174.81</v>
      </c>
      <c r="AO16" s="2">
        <v>44575</v>
      </c>
      <c r="AP16" s="1">
        <v>871.2</v>
      </c>
      <c r="AQ16" s="1">
        <v>4.6399999999999997</v>
      </c>
      <c r="AR16" s="24">
        <f t="shared" si="9"/>
        <v>187.7586206896552</v>
      </c>
      <c r="AT16" s="42">
        <v>23250.400000000001</v>
      </c>
    </row>
    <row r="17" spans="2:47" x14ac:dyDescent="0.25">
      <c r="B17" s="2">
        <v>44576</v>
      </c>
      <c r="C17" s="1">
        <v>1828.96</v>
      </c>
      <c r="D17" s="1">
        <v>38.96</v>
      </c>
      <c r="E17" s="1">
        <f t="shared" si="0"/>
        <v>1867.92</v>
      </c>
      <c r="F17" s="1">
        <v>4.6399999999999997</v>
      </c>
      <c r="G17" s="8">
        <f t="shared" si="1"/>
        <v>402.56896551724139</v>
      </c>
      <c r="I17" s="2">
        <v>44576</v>
      </c>
      <c r="J17" s="8">
        <v>2328</v>
      </c>
      <c r="K17" s="8"/>
      <c r="L17" s="13">
        <f t="shared" si="2"/>
        <v>2328</v>
      </c>
      <c r="M17" s="8">
        <v>4.6399999999999997</v>
      </c>
      <c r="N17" s="30">
        <f t="shared" si="3"/>
        <v>501.72413793103453</v>
      </c>
      <c r="P17" s="2">
        <v>44576</v>
      </c>
      <c r="Q17" s="1">
        <v>1013.74</v>
      </c>
      <c r="R17" s="1">
        <v>817.3</v>
      </c>
      <c r="S17" s="1">
        <f t="shared" si="4"/>
        <v>1831.04</v>
      </c>
      <c r="T17" s="1">
        <v>4.6399999999999997</v>
      </c>
      <c r="U17" s="24">
        <f t="shared" si="5"/>
        <v>394.62068965517244</v>
      </c>
      <c r="W17" s="2">
        <v>44576</v>
      </c>
      <c r="X17" s="1">
        <v>2977.64</v>
      </c>
      <c r="Y17" s="1">
        <v>103.02</v>
      </c>
      <c r="Z17" s="1">
        <f t="shared" si="6"/>
        <v>3080.66</v>
      </c>
      <c r="AA17" s="1">
        <v>4.6399999999999997</v>
      </c>
      <c r="AB17" s="24">
        <f t="shared" si="7"/>
        <v>663.93534482758628</v>
      </c>
      <c r="AD17" s="2">
        <v>44576</v>
      </c>
      <c r="AE17" s="1">
        <v>1723</v>
      </c>
      <c r="AF17" s="1">
        <v>7994.7199999999993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58">
        <f>'[1]DIA 15'!AE$44</f>
        <v>0</v>
      </c>
      <c r="AM17" s="1">
        <f t="shared" si="8"/>
        <v>1723</v>
      </c>
      <c r="AO17" s="2">
        <v>44576</v>
      </c>
      <c r="AP17" s="1">
        <v>657.1</v>
      </c>
      <c r="AQ17" s="1">
        <v>4.6399999999999997</v>
      </c>
      <c r="AR17" s="24">
        <f t="shared" si="9"/>
        <v>141.61637931034485</v>
      </c>
      <c r="AT17" s="25"/>
    </row>
    <row r="18" spans="2:47" x14ac:dyDescent="0.25">
      <c r="B18" s="2">
        <v>44577</v>
      </c>
      <c r="C18" s="1">
        <v>1689.05</v>
      </c>
      <c r="D18" s="1"/>
      <c r="E18" s="1">
        <f t="shared" si="0"/>
        <v>1689.05</v>
      </c>
      <c r="F18" s="1">
        <v>4.6399999999999997</v>
      </c>
      <c r="G18" s="8">
        <f t="shared" si="1"/>
        <v>364.01939655172413</v>
      </c>
      <c r="I18" s="2">
        <v>44577</v>
      </c>
      <c r="J18" s="8">
        <v>817.9</v>
      </c>
      <c r="K18" s="18">
        <v>10.78</v>
      </c>
      <c r="L18" s="13">
        <f t="shared" si="2"/>
        <v>828.68</v>
      </c>
      <c r="M18" s="8">
        <v>4.6399999999999997</v>
      </c>
      <c r="N18" s="30">
        <f t="shared" si="3"/>
        <v>178.59482758620689</v>
      </c>
      <c r="P18" s="2">
        <v>44577</v>
      </c>
      <c r="Q18" s="1">
        <v>886.7</v>
      </c>
      <c r="R18" s="1">
        <v>668.75</v>
      </c>
      <c r="S18" s="1">
        <f t="shared" si="4"/>
        <v>1555.45</v>
      </c>
      <c r="T18" s="1">
        <v>4.6399999999999997</v>
      </c>
      <c r="U18" s="24">
        <f t="shared" si="5"/>
        <v>335.22629310344831</v>
      </c>
      <c r="W18" s="2">
        <v>44577</v>
      </c>
      <c r="X18" s="1">
        <v>2592.06</v>
      </c>
      <c r="Y18" s="1">
        <v>19.79</v>
      </c>
      <c r="Z18" s="1">
        <f t="shared" si="6"/>
        <v>2611.85</v>
      </c>
      <c r="AA18" s="1">
        <v>4.6399999999999997</v>
      </c>
      <c r="AB18" s="24">
        <f t="shared" si="7"/>
        <v>562.89870689655174</v>
      </c>
      <c r="AD18" s="2">
        <v>44577</v>
      </c>
      <c r="AE18" s="1">
        <v>1497</v>
      </c>
      <c r="AF18" s="1">
        <v>6946.08</v>
      </c>
      <c r="AG18" s="1">
        <v>10</v>
      </c>
      <c r="AH18" s="1">
        <v>46.4</v>
      </c>
      <c r="AI18" s="1">
        <v>0</v>
      </c>
      <c r="AJ18" s="1">
        <v>0</v>
      </c>
      <c r="AK18" s="1">
        <v>15</v>
      </c>
      <c r="AL18" s="58">
        <f>'[1]DIA 16'!AE$44</f>
        <v>0</v>
      </c>
      <c r="AM18" s="1">
        <f t="shared" si="8"/>
        <v>1522</v>
      </c>
      <c r="AO18" s="2">
        <v>44577</v>
      </c>
      <c r="AP18" s="1">
        <v>1066.95</v>
      </c>
      <c r="AQ18" s="1">
        <v>4.6399999999999997</v>
      </c>
      <c r="AR18" s="24">
        <f t="shared" si="9"/>
        <v>229.9461206896552</v>
      </c>
      <c r="AT18" s="45">
        <f>SUM(AT8:AT17)</f>
        <v>411860.01000000007</v>
      </c>
    </row>
    <row r="19" spans="2:47" x14ac:dyDescent="0.25">
      <c r="B19" s="2">
        <v>44578</v>
      </c>
      <c r="C19" s="1">
        <v>1197.06</v>
      </c>
      <c r="D19" s="1"/>
      <c r="E19" s="1">
        <f t="shared" si="0"/>
        <v>1197.06</v>
      </c>
      <c r="F19" s="1">
        <v>4.6399999999999997</v>
      </c>
      <c r="G19" s="8">
        <f t="shared" si="1"/>
        <v>257.98706896551727</v>
      </c>
      <c r="I19" s="2">
        <v>44578</v>
      </c>
      <c r="J19" s="8">
        <v>1002.96</v>
      </c>
      <c r="K19" s="8"/>
      <c r="L19" s="13">
        <f t="shared" si="2"/>
        <v>1002.96</v>
      </c>
      <c r="M19" s="8">
        <v>4.6399999999999997</v>
      </c>
      <c r="N19" s="30">
        <f t="shared" si="3"/>
        <v>216.15517241379314</v>
      </c>
      <c r="P19" s="2">
        <v>44578</v>
      </c>
      <c r="Q19" s="1">
        <v>183.17</v>
      </c>
      <c r="R19" s="1">
        <v>482.74</v>
      </c>
      <c r="S19" s="1">
        <f t="shared" si="4"/>
        <v>665.91</v>
      </c>
      <c r="T19" s="1">
        <v>4.6399999999999997</v>
      </c>
      <c r="U19" s="24">
        <f t="shared" si="5"/>
        <v>143.51508620689654</v>
      </c>
      <c r="W19" s="2">
        <v>44578</v>
      </c>
      <c r="X19" s="1">
        <v>1805.12</v>
      </c>
      <c r="Y19" s="1">
        <v>124.54</v>
      </c>
      <c r="Z19" s="1">
        <f t="shared" si="6"/>
        <v>1929.6599999999999</v>
      </c>
      <c r="AA19" s="1">
        <v>4.6399999999999997</v>
      </c>
      <c r="AB19" s="24">
        <f t="shared" si="7"/>
        <v>415.875</v>
      </c>
      <c r="AD19" s="2">
        <v>44578</v>
      </c>
      <c r="AE19" s="1">
        <v>854</v>
      </c>
      <c r="AF19" s="1">
        <v>3962.56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58">
        <f>'[1]DIA 17'!AE$44</f>
        <v>0</v>
      </c>
      <c r="AM19" s="1">
        <f t="shared" si="8"/>
        <v>854</v>
      </c>
      <c r="AO19" s="2">
        <v>44578</v>
      </c>
      <c r="AP19" s="1">
        <v>751.75</v>
      </c>
      <c r="AQ19" s="1">
        <v>4.6399999999999997</v>
      </c>
      <c r="AR19" s="24">
        <f t="shared" si="9"/>
        <v>162.01508620689657</v>
      </c>
    </row>
    <row r="20" spans="2:47" x14ac:dyDescent="0.25">
      <c r="B20" s="2">
        <v>44579</v>
      </c>
      <c r="C20" s="1">
        <v>1378.28</v>
      </c>
      <c r="D20" s="1"/>
      <c r="E20" s="1">
        <f t="shared" si="0"/>
        <v>1378.28</v>
      </c>
      <c r="F20" s="1">
        <v>4.6399999999999997</v>
      </c>
      <c r="G20" s="8">
        <f t="shared" si="1"/>
        <v>297.04310344827587</v>
      </c>
      <c r="I20" s="2">
        <v>44579</v>
      </c>
      <c r="J20" s="8">
        <v>927.93</v>
      </c>
      <c r="K20" s="8">
        <v>32.6</v>
      </c>
      <c r="L20" s="13">
        <f t="shared" si="2"/>
        <v>960.53</v>
      </c>
      <c r="M20" s="8">
        <v>4.6399999999999997</v>
      </c>
      <c r="N20" s="30">
        <f t="shared" si="3"/>
        <v>207.01077586206898</v>
      </c>
      <c r="P20" s="2">
        <v>44579</v>
      </c>
      <c r="Q20" s="1">
        <v>267.98</v>
      </c>
      <c r="R20" s="1">
        <v>536.46</v>
      </c>
      <c r="S20" s="1">
        <f t="shared" si="4"/>
        <v>804.44</v>
      </c>
      <c r="T20" s="1">
        <v>4.6399999999999997</v>
      </c>
      <c r="U20" s="24">
        <f t="shared" si="5"/>
        <v>173.37068965517244</v>
      </c>
      <c r="W20" s="2">
        <v>44579</v>
      </c>
      <c r="X20" s="1">
        <v>1731.42</v>
      </c>
      <c r="Y20" s="1">
        <v>65.209999999999994</v>
      </c>
      <c r="Z20" s="1">
        <f t="shared" si="6"/>
        <v>1796.63</v>
      </c>
      <c r="AA20" s="1">
        <v>4.6399999999999997</v>
      </c>
      <c r="AB20" s="24">
        <f t="shared" si="7"/>
        <v>387.20474137931041</v>
      </c>
      <c r="AD20" s="2">
        <v>44579</v>
      </c>
      <c r="AE20" s="1">
        <v>1162</v>
      </c>
      <c r="AF20" s="1">
        <v>5391.6799999999994</v>
      </c>
      <c r="AG20" s="1">
        <v>0</v>
      </c>
      <c r="AH20" s="1">
        <v>0</v>
      </c>
      <c r="AI20" s="1">
        <v>0</v>
      </c>
      <c r="AJ20" s="1">
        <v>0</v>
      </c>
      <c r="AK20" s="1">
        <v>10</v>
      </c>
      <c r="AL20" s="58">
        <f>'[1]DIA 18'!AE$44</f>
        <v>0</v>
      </c>
      <c r="AM20" s="1">
        <f t="shared" si="8"/>
        <v>1172</v>
      </c>
      <c r="AO20" s="2">
        <v>44579</v>
      </c>
      <c r="AP20" s="1">
        <v>733.85</v>
      </c>
      <c r="AQ20" s="1">
        <v>4.6399999999999997</v>
      </c>
      <c r="AR20" s="24">
        <f>AP20/AQ20</f>
        <v>158.15732758620692</v>
      </c>
    </row>
    <row r="21" spans="2:47" x14ac:dyDescent="0.25">
      <c r="B21" s="2">
        <v>44580</v>
      </c>
      <c r="C21" s="1">
        <v>1529.07</v>
      </c>
      <c r="D21" s="1"/>
      <c r="E21" s="1">
        <f t="shared" si="0"/>
        <v>1529.07</v>
      </c>
      <c r="F21" s="1">
        <v>4.6399999999999997</v>
      </c>
      <c r="G21" s="8">
        <f t="shared" si="1"/>
        <v>329.54094827586209</v>
      </c>
      <c r="I21" s="2">
        <v>44580</v>
      </c>
      <c r="J21" s="8">
        <v>1233.3800000000001</v>
      </c>
      <c r="K21" s="8"/>
      <c r="L21" s="13">
        <f t="shared" si="2"/>
        <v>1233.3800000000001</v>
      </c>
      <c r="M21" s="8">
        <v>4.6399999999999997</v>
      </c>
      <c r="N21" s="30">
        <f t="shared" si="3"/>
        <v>265.81465517241384</v>
      </c>
      <c r="P21" s="2">
        <v>44580</v>
      </c>
      <c r="Q21" s="1">
        <v>1543.06</v>
      </c>
      <c r="R21" s="1">
        <v>121.23</v>
      </c>
      <c r="S21" s="1">
        <f t="shared" si="4"/>
        <v>1664.29</v>
      </c>
      <c r="T21" s="1">
        <v>4.6399999999999997</v>
      </c>
      <c r="U21" s="24">
        <f t="shared" si="5"/>
        <v>358.68318965517244</v>
      </c>
      <c r="W21" s="2">
        <v>44580</v>
      </c>
      <c r="X21" s="1">
        <v>1543.06</v>
      </c>
      <c r="Y21" s="1">
        <v>121.23</v>
      </c>
      <c r="Z21" s="1">
        <f t="shared" si="6"/>
        <v>1664.29</v>
      </c>
      <c r="AA21" s="1">
        <v>4.6399999999999997</v>
      </c>
      <c r="AB21" s="24">
        <f t="shared" si="7"/>
        <v>358.68318965517244</v>
      </c>
      <c r="AD21" s="2">
        <v>44580</v>
      </c>
      <c r="AE21" s="1">
        <v>1035</v>
      </c>
      <c r="AF21" s="1">
        <v>4802.3999999999996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58">
        <f>'[1]DIA 19'!AE$44</f>
        <v>0</v>
      </c>
      <c r="AM21" s="1">
        <f t="shared" si="8"/>
        <v>1035</v>
      </c>
      <c r="AO21" s="2">
        <v>44580</v>
      </c>
      <c r="AP21" s="1">
        <v>684.45</v>
      </c>
      <c r="AQ21" s="1">
        <v>4.6399999999999997</v>
      </c>
      <c r="AR21" s="24">
        <f t="shared" si="9"/>
        <v>147.51077586206898</v>
      </c>
    </row>
    <row r="22" spans="2:47" x14ac:dyDescent="0.25">
      <c r="B22" s="2">
        <v>44581</v>
      </c>
      <c r="C22" s="1">
        <v>2118.29</v>
      </c>
      <c r="D22" s="1"/>
      <c r="E22" s="1">
        <f t="shared" si="0"/>
        <v>2118.29</v>
      </c>
      <c r="F22" s="1">
        <v>4.6399999999999997</v>
      </c>
      <c r="G22" s="8">
        <f t="shared" si="1"/>
        <v>456.52801724137936</v>
      </c>
      <c r="I22" s="2">
        <v>44581</v>
      </c>
      <c r="J22" s="8">
        <v>1002.09</v>
      </c>
      <c r="K22" s="8">
        <v>5.15</v>
      </c>
      <c r="L22" s="13">
        <f t="shared" si="2"/>
        <v>1007.24</v>
      </c>
      <c r="M22" s="8">
        <v>4.6399999999999997</v>
      </c>
      <c r="N22" s="30">
        <f t="shared" si="3"/>
        <v>217.07758620689657</v>
      </c>
      <c r="P22" s="2">
        <v>44581</v>
      </c>
      <c r="Q22" s="1">
        <v>196.48</v>
      </c>
      <c r="R22" s="1">
        <v>613.96</v>
      </c>
      <c r="S22" s="1">
        <f t="shared" si="4"/>
        <v>810.44</v>
      </c>
      <c r="T22" s="1">
        <v>4.6399999999999997</v>
      </c>
      <c r="U22" s="24">
        <f t="shared" si="5"/>
        <v>174.66379310344831</v>
      </c>
      <c r="W22" s="2">
        <v>44581</v>
      </c>
      <c r="X22" s="1">
        <v>1382.61</v>
      </c>
      <c r="Y22" s="1">
        <v>56.93</v>
      </c>
      <c r="Z22" s="1">
        <f t="shared" si="6"/>
        <v>1439.54</v>
      </c>
      <c r="AA22" s="1">
        <v>4.6399999999999997</v>
      </c>
      <c r="AB22" s="24">
        <f t="shared" si="7"/>
        <v>310.24568965517244</v>
      </c>
      <c r="AD22" s="2">
        <v>44581</v>
      </c>
      <c r="AE22" s="1">
        <v>1011</v>
      </c>
      <c r="AF22" s="1">
        <v>4691.04</v>
      </c>
      <c r="AG22" s="1">
        <v>0</v>
      </c>
      <c r="AH22" s="1">
        <v>0</v>
      </c>
      <c r="AI22" s="1">
        <v>50</v>
      </c>
      <c r="AJ22" s="1">
        <v>231.99999999999997</v>
      </c>
      <c r="AK22" s="1">
        <v>45.57</v>
      </c>
      <c r="AL22" s="58">
        <f>'[1]DIA 20'!AE$44</f>
        <v>0</v>
      </c>
      <c r="AM22" s="1">
        <f t="shared" si="8"/>
        <v>1106.57</v>
      </c>
      <c r="AO22" s="2">
        <v>44581</v>
      </c>
      <c r="AP22" s="1">
        <v>600.45000000000005</v>
      </c>
      <c r="AQ22" s="1">
        <v>4.6399999999999997</v>
      </c>
      <c r="AR22" s="24">
        <f t="shared" si="9"/>
        <v>129.40732758620692</v>
      </c>
    </row>
    <row r="23" spans="2:47" x14ac:dyDescent="0.25">
      <c r="B23" s="2">
        <v>44582</v>
      </c>
      <c r="C23" s="1">
        <v>1170.48</v>
      </c>
      <c r="D23" s="1"/>
      <c r="E23" s="1">
        <f t="shared" si="0"/>
        <v>1170.48</v>
      </c>
      <c r="F23" s="1">
        <v>4.62</v>
      </c>
      <c r="G23" s="8">
        <f t="shared" si="1"/>
        <v>253.35064935064935</v>
      </c>
      <c r="I23" s="2">
        <v>44582</v>
      </c>
      <c r="J23" s="8">
        <v>426.22</v>
      </c>
      <c r="K23" s="8"/>
      <c r="L23" s="13">
        <f t="shared" si="2"/>
        <v>426.22</v>
      </c>
      <c r="M23" s="8">
        <v>4.62</v>
      </c>
      <c r="N23" s="30">
        <f t="shared" si="3"/>
        <v>92.255411255411261</v>
      </c>
      <c r="P23" s="2">
        <v>44582</v>
      </c>
      <c r="Q23" s="1">
        <v>782.94</v>
      </c>
      <c r="R23" s="1">
        <v>1436.86</v>
      </c>
      <c r="S23" s="1">
        <f t="shared" si="4"/>
        <v>2219.8000000000002</v>
      </c>
      <c r="T23" s="1">
        <v>4.62</v>
      </c>
      <c r="U23" s="24">
        <f t="shared" si="5"/>
        <v>480.47619047619048</v>
      </c>
      <c r="W23" s="2">
        <v>44582</v>
      </c>
      <c r="X23" s="1">
        <v>2893.09</v>
      </c>
      <c r="Y23" s="1"/>
      <c r="Z23" s="1">
        <f t="shared" si="6"/>
        <v>2893.09</v>
      </c>
      <c r="AA23" s="1">
        <v>4.62</v>
      </c>
      <c r="AB23" s="24">
        <f t="shared" si="7"/>
        <v>626.20995670995671</v>
      </c>
      <c r="AD23" s="2">
        <v>44582</v>
      </c>
      <c r="AE23" s="1">
        <v>1474</v>
      </c>
      <c r="AF23" s="1">
        <v>6810.72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58">
        <f>'[1]DIA 21'!AE$44</f>
        <v>0</v>
      </c>
      <c r="AM23" s="1">
        <f t="shared" si="8"/>
        <v>1474</v>
      </c>
      <c r="AO23" s="2">
        <v>44582</v>
      </c>
      <c r="AP23" s="1">
        <v>695.7</v>
      </c>
      <c r="AQ23" s="1">
        <v>4.62</v>
      </c>
      <c r="AR23" s="24">
        <f t="shared" si="9"/>
        <v>150.58441558441558</v>
      </c>
      <c r="AT23" s="42">
        <v>5040.7299999999996</v>
      </c>
      <c r="AU23" t="s">
        <v>57</v>
      </c>
    </row>
    <row r="24" spans="2:47" x14ac:dyDescent="0.25">
      <c r="B24" s="2">
        <v>44583</v>
      </c>
      <c r="C24" s="1">
        <v>1812.21</v>
      </c>
      <c r="D24" s="1"/>
      <c r="E24" s="1">
        <f t="shared" si="0"/>
        <v>1812.21</v>
      </c>
      <c r="F24" s="1">
        <v>4.62</v>
      </c>
      <c r="G24" s="8">
        <f t="shared" si="1"/>
        <v>392.25324675324674</v>
      </c>
      <c r="I24" s="2">
        <v>44583</v>
      </c>
      <c r="J24" s="8">
        <v>1209.23</v>
      </c>
      <c r="K24" s="16">
        <v>109.47</v>
      </c>
      <c r="L24" s="13">
        <f t="shared" si="2"/>
        <v>1318.7</v>
      </c>
      <c r="M24" s="8">
        <v>4.62</v>
      </c>
      <c r="N24" s="30">
        <f t="shared" si="3"/>
        <v>285.43290043290045</v>
      </c>
      <c r="P24" s="2">
        <v>44583</v>
      </c>
      <c r="Q24" s="1">
        <v>681.44</v>
      </c>
      <c r="R24" s="1">
        <v>1372.71</v>
      </c>
      <c r="S24" s="1">
        <f t="shared" si="4"/>
        <v>2054.15</v>
      </c>
      <c r="T24" s="1">
        <v>4.62</v>
      </c>
      <c r="U24" s="24">
        <f t="shared" si="5"/>
        <v>444.62121212121212</v>
      </c>
      <c r="W24" s="2">
        <v>44583</v>
      </c>
      <c r="X24" s="1">
        <v>3096.39</v>
      </c>
      <c r="Y24" s="1">
        <v>64.78</v>
      </c>
      <c r="Z24" s="1">
        <f t="shared" si="6"/>
        <v>3161.17</v>
      </c>
      <c r="AA24" s="1">
        <v>4.62</v>
      </c>
      <c r="AB24" s="24">
        <f t="shared" si="7"/>
        <v>684.23593073593076</v>
      </c>
      <c r="AD24" s="2">
        <v>44583</v>
      </c>
      <c r="AE24" s="1">
        <v>1820</v>
      </c>
      <c r="AF24" s="1">
        <v>8408.4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58">
        <f>'[1]DIA 22'!AE$44</f>
        <v>0</v>
      </c>
      <c r="AM24" s="1">
        <f t="shared" si="8"/>
        <v>1820</v>
      </c>
      <c r="AO24" s="2">
        <v>44583</v>
      </c>
      <c r="AP24" s="1">
        <v>574.4</v>
      </c>
      <c r="AQ24" s="1">
        <v>4.62</v>
      </c>
      <c r="AR24" s="24">
        <f t="shared" si="9"/>
        <v>124.32900432900432</v>
      </c>
      <c r="AT24" s="42">
        <v>38860</v>
      </c>
      <c r="AU24" t="s">
        <v>48</v>
      </c>
    </row>
    <row r="25" spans="2:47" x14ac:dyDescent="0.25">
      <c r="B25" s="2">
        <v>44584</v>
      </c>
      <c r="C25" s="1">
        <v>2339.88</v>
      </c>
      <c r="D25" s="1">
        <v>227.57</v>
      </c>
      <c r="E25" s="1">
        <f t="shared" si="0"/>
        <v>2567.4500000000003</v>
      </c>
      <c r="F25" s="1">
        <v>4.62</v>
      </c>
      <c r="G25" s="8">
        <f t="shared" si="1"/>
        <v>555.72510822510822</v>
      </c>
      <c r="I25" s="2">
        <v>44584</v>
      </c>
      <c r="J25" s="8">
        <v>1157.31</v>
      </c>
      <c r="K25" s="2"/>
      <c r="L25" s="13">
        <f t="shared" si="2"/>
        <v>1157.31</v>
      </c>
      <c r="M25" s="8">
        <v>4.62</v>
      </c>
      <c r="N25" s="30">
        <f t="shared" si="3"/>
        <v>250.49999999999997</v>
      </c>
      <c r="P25" s="2">
        <v>44584</v>
      </c>
      <c r="Q25" s="1">
        <v>1184.97</v>
      </c>
      <c r="R25" s="1">
        <v>624.77</v>
      </c>
      <c r="S25" s="1">
        <f t="shared" si="4"/>
        <v>1809.74</v>
      </c>
      <c r="T25" s="1">
        <v>4.62</v>
      </c>
      <c r="U25" s="24">
        <f t="shared" si="5"/>
        <v>391.71861471861473</v>
      </c>
      <c r="W25" s="2">
        <v>44584</v>
      </c>
      <c r="X25" s="1">
        <v>1532.39</v>
      </c>
      <c r="Y25" s="1">
        <v>273.8</v>
      </c>
      <c r="Z25" s="1">
        <f t="shared" si="6"/>
        <v>1806.19</v>
      </c>
      <c r="AA25" s="1">
        <v>4.62</v>
      </c>
      <c r="AB25" s="24">
        <f t="shared" si="7"/>
        <v>390.95021645021643</v>
      </c>
      <c r="AD25" s="2">
        <v>44584</v>
      </c>
      <c r="AE25" s="1">
        <v>1662</v>
      </c>
      <c r="AF25" s="1">
        <v>7678.4400000000005</v>
      </c>
      <c r="AG25" s="1">
        <v>50</v>
      </c>
      <c r="AH25" s="1">
        <v>229.8</v>
      </c>
      <c r="AI25" s="1">
        <v>0</v>
      </c>
      <c r="AJ25" s="1">
        <v>0</v>
      </c>
      <c r="AK25" s="1">
        <v>18.62</v>
      </c>
      <c r="AL25" s="58">
        <f>'[1]DIA 23'!AE$44</f>
        <v>0</v>
      </c>
      <c r="AM25" s="1">
        <f t="shared" si="8"/>
        <v>1730.62</v>
      </c>
      <c r="AO25" s="2">
        <v>44584</v>
      </c>
      <c r="AP25" s="1">
        <v>763.5</v>
      </c>
      <c r="AQ25" s="1">
        <v>4.62</v>
      </c>
      <c r="AR25" s="24">
        <f t="shared" si="9"/>
        <v>165.25974025974025</v>
      </c>
      <c r="AT25" s="42">
        <v>60</v>
      </c>
      <c r="AU25" t="s">
        <v>50</v>
      </c>
    </row>
    <row r="26" spans="2:47" x14ac:dyDescent="0.25">
      <c r="B26" s="2">
        <v>44585</v>
      </c>
      <c r="C26" s="1">
        <v>1193.18</v>
      </c>
      <c r="D26" s="1">
        <v>4.76</v>
      </c>
      <c r="E26" s="1">
        <f t="shared" si="0"/>
        <v>1197.94</v>
      </c>
      <c r="F26" s="1">
        <v>4.59</v>
      </c>
      <c r="G26" s="8">
        <f t="shared" si="1"/>
        <v>260.98910675381268</v>
      </c>
      <c r="I26" s="2">
        <v>44585</v>
      </c>
      <c r="J26" s="8">
        <v>1701.73</v>
      </c>
      <c r="K26" s="2"/>
      <c r="L26" s="13">
        <f t="shared" si="2"/>
        <v>1701.73</v>
      </c>
      <c r="M26" s="8">
        <v>4.59</v>
      </c>
      <c r="N26" s="30">
        <f t="shared" si="3"/>
        <v>370.74727668845316</v>
      </c>
      <c r="P26" s="2">
        <v>44585</v>
      </c>
      <c r="Q26" s="1">
        <v>817.12</v>
      </c>
      <c r="R26" s="1">
        <v>963.44</v>
      </c>
      <c r="S26" s="1">
        <f t="shared" si="4"/>
        <v>1780.56</v>
      </c>
      <c r="T26" s="1">
        <v>4.59</v>
      </c>
      <c r="U26" s="24">
        <f t="shared" si="5"/>
        <v>387.92156862745099</v>
      </c>
      <c r="W26" s="2">
        <v>44585</v>
      </c>
      <c r="X26" s="1">
        <v>1967.17</v>
      </c>
      <c r="Y26" s="1"/>
      <c r="Z26" s="1">
        <f t="shared" si="6"/>
        <v>1967.17</v>
      </c>
      <c r="AA26" s="1">
        <v>4.59</v>
      </c>
      <c r="AB26" s="24">
        <f t="shared" si="7"/>
        <v>428.5773420479303</v>
      </c>
      <c r="AD26" s="2">
        <v>44585</v>
      </c>
      <c r="AE26" s="1">
        <v>996</v>
      </c>
      <c r="AF26" s="1">
        <v>4601.5200000000004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58">
        <f>'[1]DIA 24'!AE$44</f>
        <v>0</v>
      </c>
      <c r="AM26" s="1">
        <f t="shared" si="8"/>
        <v>996</v>
      </c>
      <c r="AO26" s="2">
        <v>44585</v>
      </c>
      <c r="AP26" s="1">
        <v>615.29999999999995</v>
      </c>
      <c r="AQ26" s="1">
        <v>4.59</v>
      </c>
      <c r="AR26" s="24">
        <f t="shared" si="9"/>
        <v>134.05228758169935</v>
      </c>
      <c r="AT26" s="42">
        <v>153</v>
      </c>
      <c r="AU26" t="s">
        <v>63</v>
      </c>
    </row>
    <row r="27" spans="2:47" x14ac:dyDescent="0.25">
      <c r="B27" s="2">
        <v>44586</v>
      </c>
      <c r="C27" s="1">
        <v>1332.54</v>
      </c>
      <c r="D27" s="1"/>
      <c r="E27" s="1">
        <f t="shared" si="0"/>
        <v>1332.54</v>
      </c>
      <c r="F27" s="1">
        <v>4.59</v>
      </c>
      <c r="G27" s="8">
        <f t="shared" si="1"/>
        <v>290.31372549019608</v>
      </c>
      <c r="I27" s="2">
        <v>44586</v>
      </c>
      <c r="J27" s="8">
        <v>1924.7</v>
      </c>
      <c r="K27" s="8">
        <v>6.48</v>
      </c>
      <c r="L27" s="13">
        <f t="shared" si="2"/>
        <v>1931.18</v>
      </c>
      <c r="M27" s="1">
        <v>4.59</v>
      </c>
      <c r="N27" s="30">
        <f t="shared" si="3"/>
        <v>420.73638344226583</v>
      </c>
      <c r="P27" s="2">
        <v>44586</v>
      </c>
      <c r="Q27" s="1">
        <v>517.33000000000004</v>
      </c>
      <c r="R27" s="1">
        <v>877.21</v>
      </c>
      <c r="S27" s="1">
        <f t="shared" si="4"/>
        <v>1394.54</v>
      </c>
      <c r="T27" s="1">
        <v>4.59</v>
      </c>
      <c r="U27" s="24">
        <f t="shared" si="5"/>
        <v>303.82135076252723</v>
      </c>
      <c r="W27" s="2">
        <v>44586</v>
      </c>
      <c r="X27" s="1">
        <v>1980.03</v>
      </c>
      <c r="Y27" s="1">
        <v>155.84</v>
      </c>
      <c r="Z27" s="1">
        <f t="shared" si="6"/>
        <v>2135.87</v>
      </c>
      <c r="AA27" s="1">
        <v>4.59</v>
      </c>
      <c r="AB27" s="24">
        <f t="shared" si="7"/>
        <v>465.33115468409585</v>
      </c>
      <c r="AD27" s="2">
        <v>44586</v>
      </c>
      <c r="AE27" s="1">
        <v>881</v>
      </c>
      <c r="AF27" s="1">
        <v>4044.2400000000002</v>
      </c>
      <c r="AG27" s="1">
        <v>0</v>
      </c>
      <c r="AH27" s="1">
        <v>0</v>
      </c>
      <c r="AI27" s="1">
        <v>0</v>
      </c>
      <c r="AJ27" s="1">
        <v>0</v>
      </c>
      <c r="AK27" s="1">
        <v>15.48</v>
      </c>
      <c r="AL27" s="58">
        <f>'[1]DIA 25'!AE$44</f>
        <v>0</v>
      </c>
      <c r="AM27" s="1">
        <f t="shared" si="8"/>
        <v>896.48</v>
      </c>
      <c r="AO27" s="2">
        <v>44586</v>
      </c>
      <c r="AP27" s="1">
        <v>563.79999999999995</v>
      </c>
      <c r="AQ27" s="1">
        <v>4.59</v>
      </c>
      <c r="AR27" s="24">
        <f t="shared" si="9"/>
        <v>122.8322440087146</v>
      </c>
      <c r="AT27" s="42">
        <v>404</v>
      </c>
      <c r="AU27" t="s">
        <v>54</v>
      </c>
    </row>
    <row r="28" spans="2:47" x14ac:dyDescent="0.25">
      <c r="B28" s="2">
        <v>44587</v>
      </c>
      <c r="C28" s="1">
        <v>1251.9000000000001</v>
      </c>
      <c r="D28" s="1"/>
      <c r="E28" s="1">
        <f t="shared" si="0"/>
        <v>1251.9000000000001</v>
      </c>
      <c r="F28" s="1">
        <v>4.59</v>
      </c>
      <c r="G28" s="8">
        <f t="shared" si="1"/>
        <v>272.74509803921569</v>
      </c>
      <c r="I28" s="2">
        <v>44587</v>
      </c>
      <c r="J28" s="8">
        <v>1920.75</v>
      </c>
      <c r="K28" s="8">
        <v>62.71</v>
      </c>
      <c r="L28" s="13">
        <f t="shared" si="2"/>
        <v>1983.46</v>
      </c>
      <c r="M28" s="1">
        <v>4.59</v>
      </c>
      <c r="N28" s="30">
        <f t="shared" si="3"/>
        <v>432.12636165577345</v>
      </c>
      <c r="P28" s="2">
        <v>44587</v>
      </c>
      <c r="Q28" s="1">
        <v>371.1</v>
      </c>
      <c r="R28" s="1">
        <v>786.89</v>
      </c>
      <c r="S28" s="1">
        <f t="shared" si="4"/>
        <v>1157.99</v>
      </c>
      <c r="T28" s="1">
        <v>4.59</v>
      </c>
      <c r="U28" s="24">
        <f t="shared" si="5"/>
        <v>252.28540305010895</v>
      </c>
      <c r="W28" s="2">
        <v>44587</v>
      </c>
      <c r="X28" s="1">
        <v>2012.9</v>
      </c>
      <c r="Y28" s="1">
        <v>32.11</v>
      </c>
      <c r="Z28" s="1">
        <f t="shared" si="6"/>
        <v>2045.01</v>
      </c>
      <c r="AA28" s="1">
        <v>4.59</v>
      </c>
      <c r="AB28" s="24">
        <f t="shared" si="7"/>
        <v>445.53594771241831</v>
      </c>
      <c r="AD28" s="2">
        <v>44587</v>
      </c>
      <c r="AE28" s="1">
        <v>977</v>
      </c>
      <c r="AF28" s="1">
        <v>4484.43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58">
        <f>'[1]DIA 26'!AE$44</f>
        <v>0</v>
      </c>
      <c r="AM28" s="1">
        <f t="shared" si="8"/>
        <v>977</v>
      </c>
      <c r="AO28" s="2">
        <v>44587</v>
      </c>
      <c r="AP28" s="1">
        <v>503.1</v>
      </c>
      <c r="AQ28" s="1">
        <v>4.59</v>
      </c>
      <c r="AR28" s="24">
        <f t="shared" si="9"/>
        <v>109.6078431372549</v>
      </c>
      <c r="AT28" s="42">
        <v>9608.25</v>
      </c>
      <c r="AU28" t="s">
        <v>66</v>
      </c>
    </row>
    <row r="29" spans="2:47" x14ac:dyDescent="0.25">
      <c r="B29" s="2">
        <v>44588</v>
      </c>
      <c r="C29" s="1">
        <v>1199.81</v>
      </c>
      <c r="D29" s="1">
        <v>81.819999999999993</v>
      </c>
      <c r="E29" s="1">
        <f t="shared" si="0"/>
        <v>1281.6299999999999</v>
      </c>
      <c r="F29" s="1">
        <v>4.59</v>
      </c>
      <c r="G29" s="8">
        <f t="shared" si="1"/>
        <v>279.22222222222223</v>
      </c>
      <c r="I29" s="2">
        <v>44588</v>
      </c>
      <c r="J29" s="8">
        <v>1739.71</v>
      </c>
      <c r="K29" s="30">
        <v>5.7</v>
      </c>
      <c r="L29" s="13">
        <f t="shared" si="2"/>
        <v>1745.41</v>
      </c>
      <c r="M29" s="1">
        <v>4.59</v>
      </c>
      <c r="N29" s="30">
        <f t="shared" si="3"/>
        <v>380.26361655773422</v>
      </c>
      <c r="P29" s="2">
        <v>44588</v>
      </c>
      <c r="Q29" s="1">
        <v>311.48</v>
      </c>
      <c r="R29" s="1">
        <v>1365.4</v>
      </c>
      <c r="S29" s="1">
        <f t="shared" si="4"/>
        <v>1676.88</v>
      </c>
      <c r="T29" s="1">
        <v>4.59</v>
      </c>
      <c r="U29" s="24">
        <f t="shared" si="5"/>
        <v>365.33333333333337</v>
      </c>
      <c r="W29" s="2">
        <v>44588</v>
      </c>
      <c r="X29" s="1">
        <v>1908.6</v>
      </c>
      <c r="Y29" s="1">
        <v>11.23</v>
      </c>
      <c r="Z29" s="1">
        <f t="shared" si="6"/>
        <v>1919.83</v>
      </c>
      <c r="AA29" s="1">
        <v>4.59</v>
      </c>
      <c r="AB29" s="24">
        <f t="shared" si="7"/>
        <v>418.26361655773422</v>
      </c>
      <c r="AD29" s="2">
        <v>44588</v>
      </c>
      <c r="AE29" s="1">
        <v>1144</v>
      </c>
      <c r="AF29" s="1">
        <v>5250.96</v>
      </c>
      <c r="AG29" s="1">
        <v>0</v>
      </c>
      <c r="AH29" s="1">
        <v>0</v>
      </c>
      <c r="AI29" s="1">
        <v>25</v>
      </c>
      <c r="AJ29" s="1">
        <v>114.75</v>
      </c>
      <c r="AK29" s="1">
        <v>0</v>
      </c>
      <c r="AL29" s="58">
        <f>'[1]DIA 27'!AE$44</f>
        <v>0</v>
      </c>
      <c r="AM29" s="1">
        <f t="shared" si="8"/>
        <v>1169</v>
      </c>
      <c r="AO29" s="2">
        <v>44588</v>
      </c>
      <c r="AP29" s="1">
        <v>570.29999999999995</v>
      </c>
      <c r="AQ29" s="1">
        <v>4.59</v>
      </c>
      <c r="AR29" s="24">
        <f t="shared" si="9"/>
        <v>124.24836601307189</v>
      </c>
      <c r="AT29" s="42">
        <v>10200.219999999999</v>
      </c>
      <c r="AU29" t="s">
        <v>39</v>
      </c>
    </row>
    <row r="30" spans="2:47" x14ac:dyDescent="0.25">
      <c r="B30" s="2">
        <v>44589</v>
      </c>
      <c r="C30" s="1">
        <v>1666.23</v>
      </c>
      <c r="D30" s="1"/>
      <c r="E30" s="1">
        <f t="shared" si="0"/>
        <v>1666.23</v>
      </c>
      <c r="F30" s="1">
        <v>4.59</v>
      </c>
      <c r="G30" s="8">
        <f t="shared" si="1"/>
        <v>363.01307189542484</v>
      </c>
      <c r="I30" s="2">
        <v>44589</v>
      </c>
      <c r="J30" s="1">
        <v>1773.84</v>
      </c>
      <c r="K30" s="8"/>
      <c r="L30" s="13">
        <f t="shared" si="2"/>
        <v>1773.84</v>
      </c>
      <c r="M30" s="8">
        <v>4.59</v>
      </c>
      <c r="N30" s="30">
        <f t="shared" si="3"/>
        <v>386.4575163398693</v>
      </c>
      <c r="P30" s="2">
        <v>44589</v>
      </c>
      <c r="Q30" s="1">
        <v>972.95</v>
      </c>
      <c r="R30" s="1">
        <v>996.03</v>
      </c>
      <c r="S30" s="1">
        <f t="shared" si="4"/>
        <v>1968.98</v>
      </c>
      <c r="T30" s="1">
        <v>4.59</v>
      </c>
      <c r="U30" s="24">
        <f t="shared" si="5"/>
        <v>428.97167755991285</v>
      </c>
      <c r="W30" s="2">
        <v>44589</v>
      </c>
      <c r="X30" s="1">
        <v>2684.86</v>
      </c>
      <c r="Y30" s="1"/>
      <c r="Z30" s="1">
        <f t="shared" si="6"/>
        <v>2684.86</v>
      </c>
      <c r="AA30" s="1">
        <v>4.59</v>
      </c>
      <c r="AB30" s="24">
        <f t="shared" si="7"/>
        <v>584.93681917211336</v>
      </c>
      <c r="AD30" s="2">
        <v>44589</v>
      </c>
      <c r="AE30" s="1">
        <v>1487</v>
      </c>
      <c r="AF30" s="1">
        <v>6825.33</v>
      </c>
      <c r="AG30" s="1">
        <v>0</v>
      </c>
      <c r="AH30" s="1">
        <v>0</v>
      </c>
      <c r="AI30" s="1">
        <v>0</v>
      </c>
      <c r="AJ30" s="1">
        <v>0</v>
      </c>
      <c r="AK30" s="1">
        <v>34.700000000000003</v>
      </c>
      <c r="AL30" s="58">
        <f>'[1]DIA 28'!AE$44</f>
        <v>0</v>
      </c>
      <c r="AM30" s="1">
        <f t="shared" si="8"/>
        <v>1521.7</v>
      </c>
      <c r="AO30" s="2">
        <v>44589</v>
      </c>
      <c r="AP30" s="1">
        <v>769.15</v>
      </c>
      <c r="AQ30" s="1">
        <v>4.59</v>
      </c>
      <c r="AR30" s="24">
        <f t="shared" si="9"/>
        <v>167.57080610021785</v>
      </c>
      <c r="AT30" s="42">
        <v>15005.74</v>
      </c>
      <c r="AU30" t="s">
        <v>46</v>
      </c>
    </row>
    <row r="31" spans="2:47" x14ac:dyDescent="0.25">
      <c r="B31" s="2">
        <v>44590</v>
      </c>
      <c r="C31" s="1">
        <v>2079.13</v>
      </c>
      <c r="D31" s="1"/>
      <c r="E31" s="1">
        <f t="shared" si="0"/>
        <v>2079.13</v>
      </c>
      <c r="F31" s="1">
        <v>4.55</v>
      </c>
      <c r="G31" s="8">
        <f t="shared" si="1"/>
        <v>456.95164835164837</v>
      </c>
      <c r="I31" s="2">
        <v>44590</v>
      </c>
      <c r="J31" s="1">
        <v>1759.15</v>
      </c>
      <c r="K31" s="30"/>
      <c r="L31" s="13">
        <f t="shared" si="2"/>
        <v>1759.15</v>
      </c>
      <c r="M31" s="1">
        <v>4.55</v>
      </c>
      <c r="N31" s="30">
        <f t="shared" si="3"/>
        <v>386.62637362637366</v>
      </c>
      <c r="P31" s="2">
        <v>44590</v>
      </c>
      <c r="Q31" s="1">
        <v>1170.57</v>
      </c>
      <c r="R31" s="1">
        <v>516.15</v>
      </c>
      <c r="S31" s="1">
        <f t="shared" si="4"/>
        <v>1686.7199999999998</v>
      </c>
      <c r="T31" s="1">
        <v>4.55</v>
      </c>
      <c r="U31" s="24">
        <f t="shared" si="5"/>
        <v>370.7076923076923</v>
      </c>
      <c r="W31" s="2">
        <v>44590</v>
      </c>
      <c r="X31" s="1">
        <v>2878.47</v>
      </c>
      <c r="Y31" s="1">
        <v>17.11</v>
      </c>
      <c r="Z31" s="1">
        <f t="shared" si="6"/>
        <v>2895.58</v>
      </c>
      <c r="AA31" s="1">
        <v>4.55</v>
      </c>
      <c r="AB31" s="24">
        <f t="shared" si="7"/>
        <v>636.39120879120878</v>
      </c>
      <c r="AD31" s="2">
        <v>44590</v>
      </c>
      <c r="AE31" s="1">
        <v>1791</v>
      </c>
      <c r="AF31" s="1">
        <v>8149.0499999999993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58">
        <f>'[1]DIA 29'!AE$44</f>
        <v>0</v>
      </c>
      <c r="AM31" s="1">
        <f t="shared" si="8"/>
        <v>1791</v>
      </c>
      <c r="AO31" s="2">
        <v>44590</v>
      </c>
      <c r="AP31" s="1">
        <v>695.25</v>
      </c>
      <c r="AQ31" s="1">
        <v>4.55</v>
      </c>
      <c r="AR31" s="24">
        <f t="shared" si="9"/>
        <v>152.80219780219781</v>
      </c>
      <c r="AT31" s="42">
        <v>10315.870000000001</v>
      </c>
      <c r="AU31" t="s">
        <v>61</v>
      </c>
    </row>
    <row r="32" spans="2:47" x14ac:dyDescent="0.25">
      <c r="B32" s="2">
        <v>44591</v>
      </c>
      <c r="C32" s="1">
        <v>1774.32</v>
      </c>
      <c r="D32" s="1"/>
      <c r="E32" s="1">
        <f t="shared" si="0"/>
        <v>1774.32</v>
      </c>
      <c r="F32" s="1">
        <v>4.55</v>
      </c>
      <c r="G32" s="8">
        <f t="shared" si="1"/>
        <v>389.96043956043957</v>
      </c>
      <c r="I32" s="2">
        <v>44591</v>
      </c>
      <c r="J32" s="1">
        <v>1474.48</v>
      </c>
      <c r="K32" s="2"/>
      <c r="L32" s="13">
        <f t="shared" si="2"/>
        <v>1474.48</v>
      </c>
      <c r="M32" s="1">
        <v>4.55</v>
      </c>
      <c r="N32" s="30">
        <f t="shared" si="3"/>
        <v>324.06153846153848</v>
      </c>
      <c r="P32" s="2">
        <v>44591</v>
      </c>
      <c r="Q32" s="1">
        <v>664.35</v>
      </c>
      <c r="R32" s="1">
        <v>695.05</v>
      </c>
      <c r="S32" s="1">
        <f>Q32+R32</f>
        <v>1359.4</v>
      </c>
      <c r="T32" s="1">
        <v>4.55</v>
      </c>
      <c r="U32" s="24">
        <f>S32/T32</f>
        <v>298.76923076923077</v>
      </c>
      <c r="W32" s="2">
        <v>44591</v>
      </c>
      <c r="X32" s="1">
        <v>3418.47</v>
      </c>
      <c r="Y32" s="1">
        <v>8.2799999999999994</v>
      </c>
      <c r="Z32" s="1">
        <f t="shared" si="6"/>
        <v>3426.75</v>
      </c>
      <c r="AA32" s="1">
        <v>4.55</v>
      </c>
      <c r="AB32" s="24">
        <f t="shared" si="7"/>
        <v>753.13186813186815</v>
      </c>
      <c r="AD32" s="2">
        <v>44591</v>
      </c>
      <c r="AE32" s="1">
        <v>1959</v>
      </c>
      <c r="AF32" s="1">
        <v>8913.4499999999989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58">
        <f>'[1]DIA 30'!AE$44</f>
        <v>0</v>
      </c>
      <c r="AM32" s="1">
        <f t="shared" si="8"/>
        <v>1959</v>
      </c>
      <c r="AO32" s="2">
        <v>44591</v>
      </c>
      <c r="AP32" s="1">
        <v>876.85</v>
      </c>
      <c r="AQ32" s="1">
        <v>4.55</v>
      </c>
      <c r="AR32" s="24">
        <f t="shared" si="9"/>
        <v>192.71428571428572</v>
      </c>
    </row>
    <row r="33" spans="2:47" x14ac:dyDescent="0.25">
      <c r="B33" s="2">
        <v>44592</v>
      </c>
      <c r="C33" s="13">
        <v>1209.26</v>
      </c>
      <c r="D33" s="10"/>
      <c r="E33" s="13">
        <f t="shared" si="0"/>
        <v>1209.26</v>
      </c>
      <c r="F33" s="1">
        <v>4.55</v>
      </c>
      <c r="G33" s="8">
        <f t="shared" si="1"/>
        <v>265.7714285714286</v>
      </c>
      <c r="I33" s="2">
        <v>44592</v>
      </c>
      <c r="J33" s="35">
        <v>1282.23</v>
      </c>
      <c r="K33" s="1">
        <v>12.63</v>
      </c>
      <c r="L33" s="13">
        <f t="shared" si="2"/>
        <v>1294.8600000000001</v>
      </c>
      <c r="M33" s="1">
        <v>4.55</v>
      </c>
      <c r="N33" s="30">
        <f t="shared" si="3"/>
        <v>284.5846153846154</v>
      </c>
      <c r="P33" s="14">
        <v>44592</v>
      </c>
      <c r="Q33" s="10">
        <v>228.67</v>
      </c>
      <c r="R33" s="10">
        <v>1736.84</v>
      </c>
      <c r="S33" s="10">
        <f>Q33+R33</f>
        <v>1965.51</v>
      </c>
      <c r="T33" s="1">
        <v>4.55</v>
      </c>
      <c r="U33" s="24">
        <f>S33/T33</f>
        <v>431.98021978021978</v>
      </c>
      <c r="W33" s="2">
        <v>44592</v>
      </c>
      <c r="X33" s="1">
        <v>1488.45</v>
      </c>
      <c r="Y33" s="1">
        <v>18.68</v>
      </c>
      <c r="Z33" s="34">
        <f t="shared" si="6"/>
        <v>1507.13</v>
      </c>
      <c r="AA33" s="1">
        <v>4.55</v>
      </c>
      <c r="AB33" s="24">
        <f t="shared" si="7"/>
        <v>331.23736263736265</v>
      </c>
      <c r="AD33" s="2">
        <v>44592</v>
      </c>
      <c r="AE33" s="8">
        <v>952</v>
      </c>
      <c r="AF33" s="1">
        <v>4331.5999999999995</v>
      </c>
      <c r="AG33" s="1">
        <v>0</v>
      </c>
      <c r="AH33" s="1">
        <v>0</v>
      </c>
      <c r="AI33" s="1">
        <v>0</v>
      </c>
      <c r="AJ33" s="1">
        <v>0</v>
      </c>
      <c r="AK33" s="1">
        <v>62.43</v>
      </c>
      <c r="AL33" s="57">
        <v>284.06</v>
      </c>
      <c r="AM33" s="13">
        <f>AE33+AG33+AI33+AK33</f>
        <v>1014.43</v>
      </c>
      <c r="AO33" s="2">
        <v>44592</v>
      </c>
      <c r="AP33" s="1">
        <v>518.25</v>
      </c>
      <c r="AQ33" s="1">
        <v>4.55</v>
      </c>
      <c r="AR33" s="19">
        <f t="shared" si="9"/>
        <v>113.90109890109891</v>
      </c>
      <c r="AT33" s="44">
        <f>SUM(AT23:AT32)</f>
        <v>89647.81</v>
      </c>
      <c r="AU33" t="s">
        <v>64</v>
      </c>
    </row>
    <row r="34" spans="2:47" x14ac:dyDescent="0.25">
      <c r="E34" s="60">
        <f>SUM(E3:E33)</f>
        <v>47058.810000000005</v>
      </c>
      <c r="F34" s="48"/>
      <c r="G34" s="45">
        <f>SUM(G3:G33)</f>
        <v>10200.223193989004</v>
      </c>
      <c r="L34" s="45">
        <f>SUM(L3:L33)</f>
        <v>44297.31</v>
      </c>
      <c r="N34" s="61">
        <f>SUM(N3:N33)</f>
        <v>9608.2453962021991</v>
      </c>
      <c r="S34" s="60">
        <f>SUM(S3:S33)</f>
        <v>47578.85</v>
      </c>
      <c r="U34" s="45">
        <f>SUM(U3:U33)</f>
        <v>10315.865517241382</v>
      </c>
      <c r="X34" s="54">
        <v>0</v>
      </c>
      <c r="Z34" s="60">
        <f>SUM(Z3:Z33)</f>
        <v>69200.300000000017</v>
      </c>
      <c r="AB34" s="45">
        <f>SUM(AB3:AB33)</f>
        <v>15005.744325475369</v>
      </c>
      <c r="AD34">
        <v>0</v>
      </c>
      <c r="AE34" s="42">
        <f>SUM(AE3:AE33)</f>
        <v>38860</v>
      </c>
      <c r="AG34">
        <f>SUM(AG3:AG33)</f>
        <v>60</v>
      </c>
      <c r="AI34">
        <f>SUM(AI3:AI33)</f>
        <v>153</v>
      </c>
      <c r="AK34">
        <f>SUM(AK3:AK33)</f>
        <v>404</v>
      </c>
      <c r="AM34" s="60">
        <f>SUM(AM3:AM33)</f>
        <v>39476.999999999993</v>
      </c>
      <c r="AP34" s="50">
        <f>SUM(AP3:AP33)</f>
        <v>23250.400000000001</v>
      </c>
      <c r="AR34" s="44">
        <f>SUM(AR3:AR33)</f>
        <v>5040.7334099915515</v>
      </c>
    </row>
    <row r="35" spans="2:47" x14ac:dyDescent="0.25">
      <c r="AF35" s="42">
        <f>SUM(AF3:AF34)</f>
        <v>179205.41999999993</v>
      </c>
      <c r="AH35">
        <f>SUM(AH3:AH34)</f>
        <v>276.2</v>
      </c>
      <c r="AJ35">
        <f>SUM(AJ3:AJ34)</f>
        <v>708.67</v>
      </c>
      <c r="AL35" s="43">
        <f>SUM(AL3:AL34)</f>
        <v>284.06</v>
      </c>
    </row>
    <row r="37" spans="2:47" x14ac:dyDescent="0.25">
      <c r="AI37" s="36">
        <f>SUM(AI3:AI36)</f>
        <v>306</v>
      </c>
      <c r="AK37" s="36">
        <f>SUM(AK3:AK36)</f>
        <v>808</v>
      </c>
    </row>
    <row r="39" spans="2:47" x14ac:dyDescent="0.25">
      <c r="C39" s="187" t="s">
        <v>39</v>
      </c>
      <c r="D39" s="187"/>
      <c r="K39" s="187" t="s">
        <v>42</v>
      </c>
      <c r="L39" s="187"/>
      <c r="M39" s="187"/>
    </row>
    <row r="40" spans="2:47" ht="30" x14ac:dyDescent="0.25">
      <c r="B40" s="47" t="s">
        <v>0</v>
      </c>
      <c r="C40" s="47" t="s">
        <v>12</v>
      </c>
      <c r="D40" s="47" t="s">
        <v>11</v>
      </c>
      <c r="E40" s="49" t="s">
        <v>33</v>
      </c>
      <c r="F40" s="49" t="s">
        <v>38</v>
      </c>
      <c r="G40" s="49" t="s">
        <v>40</v>
      </c>
      <c r="I40" s="49" t="s">
        <v>0</v>
      </c>
      <c r="J40" s="51" t="s">
        <v>12</v>
      </c>
      <c r="K40" s="51" t="s">
        <v>11</v>
      </c>
      <c r="L40" s="62" t="s">
        <v>33</v>
      </c>
      <c r="M40" s="62" t="s">
        <v>4</v>
      </c>
      <c r="N40" s="49" t="s">
        <v>41</v>
      </c>
      <c r="Q40" s="187" t="s">
        <v>44</v>
      </c>
      <c r="R40" s="187"/>
      <c r="S40" s="187"/>
      <c r="X40" s="187" t="s">
        <v>46</v>
      </c>
      <c r="Y40" s="187"/>
      <c r="Z40" s="187"/>
      <c r="AA40" s="187"/>
      <c r="AG40" s="184" t="s">
        <v>56</v>
      </c>
      <c r="AH40" s="184"/>
      <c r="AI40" s="184"/>
      <c r="AJ40" s="184"/>
      <c r="AP40" t="s">
        <v>60</v>
      </c>
    </row>
    <row r="41" spans="2:47" ht="30" x14ac:dyDescent="0.25">
      <c r="B41" s="2">
        <v>44593</v>
      </c>
      <c r="C41" s="1">
        <v>1347.49</v>
      </c>
      <c r="D41" s="1">
        <v>68.37</v>
      </c>
      <c r="E41" s="1">
        <f>C41+D41</f>
        <v>1415.8600000000001</v>
      </c>
      <c r="F41" s="8">
        <v>4.55</v>
      </c>
      <c r="G41" s="8">
        <f>E41/F41</f>
        <v>311.178021978022</v>
      </c>
      <c r="I41" s="2">
        <v>44593</v>
      </c>
      <c r="J41" s="13">
        <v>1027.96</v>
      </c>
      <c r="K41" s="15">
        <v>19.940000000000001</v>
      </c>
      <c r="L41" s="13">
        <f>J41+K41</f>
        <v>1047.9000000000001</v>
      </c>
      <c r="M41" s="13">
        <v>4.55</v>
      </c>
      <c r="N41" s="30">
        <f>L41/M41</f>
        <v>230.30769230769235</v>
      </c>
      <c r="P41" s="47" t="s">
        <v>0</v>
      </c>
      <c r="Q41" s="51" t="s">
        <v>15</v>
      </c>
      <c r="R41" s="51" t="s">
        <v>16</v>
      </c>
      <c r="S41" s="49" t="s">
        <v>33</v>
      </c>
      <c r="T41" s="47" t="s">
        <v>4</v>
      </c>
      <c r="U41" s="47" t="s">
        <v>43</v>
      </c>
      <c r="W41" s="49" t="s">
        <v>0</v>
      </c>
      <c r="X41" s="51" t="s">
        <v>23</v>
      </c>
      <c r="Y41" s="51" t="s">
        <v>20</v>
      </c>
      <c r="Z41" s="49" t="s">
        <v>33</v>
      </c>
      <c r="AA41" s="49" t="s">
        <v>4</v>
      </c>
      <c r="AB41" s="49" t="s">
        <v>45</v>
      </c>
      <c r="AD41" s="49" t="s">
        <v>47</v>
      </c>
      <c r="AE41" s="49" t="s">
        <v>48</v>
      </c>
      <c r="AF41" s="49" t="s">
        <v>49</v>
      </c>
      <c r="AG41" s="55" t="s">
        <v>50</v>
      </c>
      <c r="AH41" s="55" t="s">
        <v>51</v>
      </c>
      <c r="AI41" s="53" t="s">
        <v>52</v>
      </c>
      <c r="AJ41" s="52" t="s">
        <v>53</v>
      </c>
      <c r="AK41" s="56" t="s">
        <v>54</v>
      </c>
      <c r="AL41" s="56" t="s">
        <v>55</v>
      </c>
      <c r="AM41" s="49" t="s">
        <v>45</v>
      </c>
      <c r="AO41" s="47" t="s">
        <v>47</v>
      </c>
      <c r="AP41" s="47" t="s">
        <v>57</v>
      </c>
      <c r="AQ41" s="47" t="s">
        <v>58</v>
      </c>
      <c r="AR41" s="59" t="s">
        <v>59</v>
      </c>
    </row>
    <row r="42" spans="2:47" x14ac:dyDescent="0.25">
      <c r="B42" s="2">
        <v>44594</v>
      </c>
      <c r="C42" s="1">
        <v>1035.56</v>
      </c>
      <c r="D42" s="1"/>
      <c r="E42" s="1">
        <f t="shared" ref="E42:E71" si="10">C42+D42</f>
        <v>1035.56</v>
      </c>
      <c r="F42" s="8">
        <v>4.53</v>
      </c>
      <c r="G42" s="8">
        <f t="shared" ref="G42:G68" si="11">E42/F42</f>
        <v>228.60044150110372</v>
      </c>
      <c r="I42" s="2">
        <v>44594</v>
      </c>
      <c r="J42" s="13">
        <v>1459.11</v>
      </c>
      <c r="K42" s="13"/>
      <c r="L42" s="13">
        <f t="shared" ref="L42:L71" si="12">J42+K42</f>
        <v>1459.11</v>
      </c>
      <c r="M42" s="13">
        <v>4.53</v>
      </c>
      <c r="N42" s="30">
        <f t="shared" ref="N42:N68" si="13">L42/M42</f>
        <v>322.09933774834434</v>
      </c>
      <c r="P42" s="2">
        <v>44593</v>
      </c>
      <c r="Q42" s="1">
        <v>339.43</v>
      </c>
      <c r="R42" s="1">
        <v>1324.91</v>
      </c>
      <c r="S42" s="1">
        <f>Q42+R42</f>
        <v>1664.3400000000001</v>
      </c>
      <c r="T42" s="8">
        <v>4.55</v>
      </c>
      <c r="U42" s="24">
        <f>S42/T42</f>
        <v>365.78901098901105</v>
      </c>
      <c r="W42" s="2">
        <v>44593</v>
      </c>
      <c r="X42" s="1">
        <v>1540.02</v>
      </c>
      <c r="Y42" s="1">
        <v>58.74</v>
      </c>
      <c r="Z42" s="1">
        <f>X42+Y42</f>
        <v>1598.76</v>
      </c>
      <c r="AA42" s="8">
        <v>4.55</v>
      </c>
      <c r="AB42" s="24">
        <f>Z42/AA42</f>
        <v>351.37582417582416</v>
      </c>
      <c r="AD42" s="2">
        <v>44593</v>
      </c>
      <c r="AE42" s="1">
        <v>1016</v>
      </c>
      <c r="AF42" s="1">
        <v>4622.8</v>
      </c>
      <c r="AG42" s="1">
        <v>2</v>
      </c>
      <c r="AH42" s="8">
        <v>9.1</v>
      </c>
      <c r="AI42" s="1">
        <v>0</v>
      </c>
      <c r="AJ42" s="1">
        <v>0</v>
      </c>
      <c r="AK42" s="1">
        <v>0</v>
      </c>
      <c r="AL42" s="58">
        <v>0</v>
      </c>
      <c r="AM42" s="1">
        <f>AE42+AG42+AI42+AK42</f>
        <v>1018</v>
      </c>
      <c r="AO42" s="2">
        <v>44593</v>
      </c>
      <c r="AP42" s="1">
        <v>466.1</v>
      </c>
      <c r="AQ42" s="8">
        <v>4.55</v>
      </c>
      <c r="AR42" s="24">
        <f>AP42/AQ42</f>
        <v>102.43956043956045</v>
      </c>
    </row>
    <row r="43" spans="2:47" x14ac:dyDescent="0.25">
      <c r="B43" s="2">
        <v>44595</v>
      </c>
      <c r="C43" s="1">
        <v>1105.3499999999999</v>
      </c>
      <c r="D43" s="1">
        <v>13.16</v>
      </c>
      <c r="E43" s="1">
        <f t="shared" si="10"/>
        <v>1118.51</v>
      </c>
      <c r="F43" s="8">
        <v>4.53</v>
      </c>
      <c r="G43" s="8">
        <f t="shared" si="11"/>
        <v>246.91169977924943</v>
      </c>
      <c r="I43" s="2">
        <v>44595</v>
      </c>
      <c r="J43" s="10">
        <v>1257.8</v>
      </c>
      <c r="K43" s="15">
        <v>67.34</v>
      </c>
      <c r="L43" s="13">
        <f t="shared" si="12"/>
        <v>1325.1399999999999</v>
      </c>
      <c r="M43" s="13">
        <v>4.53</v>
      </c>
      <c r="N43" s="30">
        <f t="shared" si="13"/>
        <v>292.52538631346573</v>
      </c>
      <c r="P43" s="2">
        <v>44594</v>
      </c>
      <c r="Q43" s="1">
        <v>427.15</v>
      </c>
      <c r="R43" s="1">
        <v>762.25</v>
      </c>
      <c r="S43" s="1">
        <f t="shared" ref="S43:S70" si="14">Q43+R43</f>
        <v>1189.4000000000001</v>
      </c>
      <c r="T43" s="8">
        <v>4.53</v>
      </c>
      <c r="U43" s="24">
        <f t="shared" ref="U43:U69" si="15">S43/T43</f>
        <v>262.56070640176603</v>
      </c>
      <c r="W43" s="2">
        <v>44594</v>
      </c>
      <c r="X43" s="1">
        <v>1755.18</v>
      </c>
      <c r="Y43" s="1">
        <v>71.959999999999994</v>
      </c>
      <c r="Z43" s="1">
        <f t="shared" ref="Z43:Z69" si="16">X43+Y43</f>
        <v>1827.14</v>
      </c>
      <c r="AA43" s="8">
        <v>4.53</v>
      </c>
      <c r="AB43" s="24">
        <f t="shared" ref="AB43:AB69" si="17">Z43/AA43</f>
        <v>403.34216335540839</v>
      </c>
      <c r="AD43" s="2">
        <v>44594</v>
      </c>
      <c r="AE43" s="1">
        <v>875</v>
      </c>
      <c r="AF43" s="1">
        <v>3963.83</v>
      </c>
      <c r="AG43" s="1">
        <v>0</v>
      </c>
      <c r="AH43" s="1">
        <v>0</v>
      </c>
      <c r="AI43" s="1">
        <v>0</v>
      </c>
      <c r="AJ43" s="1">
        <v>0</v>
      </c>
      <c r="AK43" s="1">
        <v>5.54</v>
      </c>
      <c r="AL43" s="58">
        <v>25.096200000000003</v>
      </c>
      <c r="AM43" s="1">
        <f>AE43+AG43+AI43+AK43</f>
        <v>880.54</v>
      </c>
      <c r="AO43" s="2">
        <v>44594</v>
      </c>
      <c r="AP43" s="1">
        <v>697.1</v>
      </c>
      <c r="AQ43" s="8">
        <v>4.53</v>
      </c>
      <c r="AR43" s="24">
        <f t="shared" ref="AR43:AR58" si="18">AP43/AQ43</f>
        <v>153.88520971302427</v>
      </c>
    </row>
    <row r="44" spans="2:47" x14ac:dyDescent="0.25">
      <c r="B44" s="2">
        <v>44596</v>
      </c>
      <c r="C44" s="1">
        <v>1391.95</v>
      </c>
      <c r="D44" s="1"/>
      <c r="E44" s="1">
        <f t="shared" si="10"/>
        <v>1391.95</v>
      </c>
      <c r="F44" s="8">
        <v>4.53</v>
      </c>
      <c r="G44" s="8">
        <f t="shared" si="11"/>
        <v>307.27373068432672</v>
      </c>
      <c r="I44" s="2">
        <v>44596</v>
      </c>
      <c r="J44" s="13">
        <v>1033.71</v>
      </c>
      <c r="K44" s="15"/>
      <c r="L44" s="13">
        <f t="shared" si="12"/>
        <v>1033.71</v>
      </c>
      <c r="M44" s="13">
        <v>4.53</v>
      </c>
      <c r="N44" s="30">
        <f t="shared" si="13"/>
        <v>228.19205298013244</v>
      </c>
      <c r="P44" s="2">
        <v>44595</v>
      </c>
      <c r="Q44" s="1">
        <v>339.42</v>
      </c>
      <c r="R44" s="1">
        <v>757.65</v>
      </c>
      <c r="S44" s="1">
        <f t="shared" si="14"/>
        <v>1097.07</v>
      </c>
      <c r="T44" s="8">
        <v>4.53</v>
      </c>
      <c r="U44" s="24">
        <f t="shared" si="15"/>
        <v>242.17880794701983</v>
      </c>
      <c r="W44" s="2">
        <v>44595</v>
      </c>
      <c r="X44" s="1">
        <v>2818.19</v>
      </c>
      <c r="Y44" s="1"/>
      <c r="Z44" s="1">
        <f t="shared" si="16"/>
        <v>2818.19</v>
      </c>
      <c r="AA44" s="8">
        <v>4.53</v>
      </c>
      <c r="AB44" s="24">
        <f t="shared" si="17"/>
        <v>622.11699779249443</v>
      </c>
      <c r="AD44" s="2">
        <v>44595</v>
      </c>
      <c r="AE44" s="1">
        <v>1111</v>
      </c>
      <c r="AF44" s="1">
        <v>5032.83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58">
        <v>0</v>
      </c>
      <c r="AM44" s="1">
        <f>AE44+AG44+AI44+AK44</f>
        <v>1111</v>
      </c>
      <c r="AO44" s="2">
        <v>44595</v>
      </c>
      <c r="AP44" s="1">
        <v>421.7</v>
      </c>
      <c r="AQ44" s="8">
        <v>4.53</v>
      </c>
      <c r="AR44" s="24">
        <f t="shared" si="18"/>
        <v>93.090507726269308</v>
      </c>
    </row>
    <row r="45" spans="2:47" x14ac:dyDescent="0.25">
      <c r="B45" s="2">
        <v>44597</v>
      </c>
      <c r="C45" s="1">
        <v>1558.25</v>
      </c>
      <c r="D45" s="1"/>
      <c r="E45" s="1">
        <f t="shared" si="10"/>
        <v>1558.25</v>
      </c>
      <c r="F45" s="8">
        <v>4.53</v>
      </c>
      <c r="G45" s="8">
        <f t="shared" si="11"/>
        <v>343.98454746136861</v>
      </c>
      <c r="I45" s="2">
        <v>44597</v>
      </c>
      <c r="J45" s="13">
        <v>1864.39</v>
      </c>
      <c r="K45" s="15"/>
      <c r="L45" s="13">
        <f t="shared" si="12"/>
        <v>1864.39</v>
      </c>
      <c r="M45" s="13">
        <v>4.53</v>
      </c>
      <c r="N45" s="30">
        <f t="shared" si="13"/>
        <v>411.56512141280353</v>
      </c>
      <c r="P45" s="2">
        <v>44596</v>
      </c>
      <c r="Q45" s="1">
        <v>387.52</v>
      </c>
      <c r="R45" s="1">
        <v>1025.1099999999999</v>
      </c>
      <c r="S45" s="1">
        <f t="shared" si="14"/>
        <v>1412.6299999999999</v>
      </c>
      <c r="T45" s="8">
        <v>4.53</v>
      </c>
      <c r="U45" s="24">
        <f t="shared" si="15"/>
        <v>311.8388520971302</v>
      </c>
      <c r="W45" s="2">
        <v>44596</v>
      </c>
      <c r="X45" s="1">
        <v>3260.87</v>
      </c>
      <c r="Y45" s="1">
        <v>75.510000000000005</v>
      </c>
      <c r="Z45" s="1">
        <f t="shared" si="16"/>
        <v>3336.38</v>
      </c>
      <c r="AA45" s="8">
        <v>4.53</v>
      </c>
      <c r="AB45" s="24">
        <f t="shared" si="17"/>
        <v>736.50772626931564</v>
      </c>
      <c r="AD45" s="2">
        <v>44596</v>
      </c>
      <c r="AE45" s="1">
        <v>1161</v>
      </c>
      <c r="AF45" s="1">
        <v>5259.33</v>
      </c>
      <c r="AG45" s="1">
        <v>0</v>
      </c>
      <c r="AH45" s="1">
        <v>0</v>
      </c>
      <c r="AI45" s="1">
        <v>0</v>
      </c>
      <c r="AJ45" s="1">
        <v>0</v>
      </c>
      <c r="AK45" s="63">
        <v>23.72</v>
      </c>
      <c r="AL45" s="58">
        <v>107.4516</v>
      </c>
      <c r="AM45" s="1">
        <f t="shared" ref="AM45:AM71" si="19">AE45+AG45+AI45+AK45</f>
        <v>1184.72</v>
      </c>
      <c r="AO45" s="2">
        <v>44596</v>
      </c>
      <c r="AP45" s="1">
        <v>483.5</v>
      </c>
      <c r="AQ45" s="8">
        <v>4.53</v>
      </c>
      <c r="AR45" s="24">
        <f t="shared" si="18"/>
        <v>106.73289183222957</v>
      </c>
    </row>
    <row r="46" spans="2:47" x14ac:dyDescent="0.25">
      <c r="B46" s="2">
        <v>44598</v>
      </c>
      <c r="C46" s="1">
        <v>1240.6400000000001</v>
      </c>
      <c r="D46" s="1"/>
      <c r="E46" s="1">
        <f t="shared" si="10"/>
        <v>1240.6400000000001</v>
      </c>
      <c r="F46" s="8">
        <v>4.53</v>
      </c>
      <c r="G46" s="8">
        <f t="shared" si="11"/>
        <v>273.87196467991168</v>
      </c>
      <c r="I46" s="2">
        <v>44598</v>
      </c>
      <c r="J46" s="13">
        <v>1198.83</v>
      </c>
      <c r="K46" s="15"/>
      <c r="L46" s="13">
        <f t="shared" si="12"/>
        <v>1198.83</v>
      </c>
      <c r="M46" s="13">
        <v>4.53</v>
      </c>
      <c r="N46" s="30">
        <f t="shared" si="13"/>
        <v>264.64238410596022</v>
      </c>
      <c r="P46" s="2">
        <v>44597</v>
      </c>
      <c r="Q46" s="1">
        <v>402.92</v>
      </c>
      <c r="R46" s="1">
        <v>677.58</v>
      </c>
      <c r="S46" s="1">
        <f t="shared" si="14"/>
        <v>1080.5</v>
      </c>
      <c r="T46" s="8">
        <v>4.53</v>
      </c>
      <c r="U46" s="24">
        <f t="shared" si="15"/>
        <v>238.52097130242825</v>
      </c>
      <c r="W46" s="2">
        <v>44597</v>
      </c>
      <c r="X46" s="1">
        <v>3256.11</v>
      </c>
      <c r="Y46" s="1">
        <v>228.91</v>
      </c>
      <c r="Z46" s="1">
        <f t="shared" si="16"/>
        <v>3485.02</v>
      </c>
      <c r="AA46" s="8">
        <v>4.53</v>
      </c>
      <c r="AB46" s="24">
        <f t="shared" si="17"/>
        <v>769.32008830022073</v>
      </c>
      <c r="AD46" s="2">
        <v>44597</v>
      </c>
      <c r="AE46" s="1">
        <v>1625</v>
      </c>
      <c r="AF46" s="1">
        <v>7361.25</v>
      </c>
      <c r="AG46" s="1">
        <v>0</v>
      </c>
      <c r="AH46" s="1">
        <v>0</v>
      </c>
      <c r="AI46" s="1">
        <v>0</v>
      </c>
      <c r="AJ46" s="1">
        <v>0</v>
      </c>
      <c r="AK46" s="8">
        <v>15</v>
      </c>
      <c r="AL46" s="58">
        <v>67.95</v>
      </c>
      <c r="AM46" s="1">
        <f t="shared" si="19"/>
        <v>1640</v>
      </c>
      <c r="AO46" s="2">
        <v>44597</v>
      </c>
      <c r="AP46" s="1">
        <v>949.1</v>
      </c>
      <c r="AQ46" s="8">
        <v>4.53</v>
      </c>
      <c r="AR46" s="24">
        <f t="shared" si="18"/>
        <v>209.51434878587196</v>
      </c>
    </row>
    <row r="47" spans="2:47" x14ac:dyDescent="0.25">
      <c r="B47" s="2">
        <v>44599</v>
      </c>
      <c r="C47" s="1">
        <v>1353.66</v>
      </c>
      <c r="D47" s="1"/>
      <c r="E47" s="1">
        <f t="shared" si="10"/>
        <v>1353.66</v>
      </c>
      <c r="F47" s="1">
        <v>4.53</v>
      </c>
      <c r="G47" s="8">
        <f t="shared" si="11"/>
        <v>298.82119205298011</v>
      </c>
      <c r="I47" s="2">
        <v>44599</v>
      </c>
      <c r="J47" s="13">
        <v>1112.8900000000001</v>
      </c>
      <c r="K47" s="15"/>
      <c r="L47" s="13">
        <f t="shared" si="12"/>
        <v>1112.8900000000001</v>
      </c>
      <c r="M47" s="10">
        <v>4.53</v>
      </c>
      <c r="N47" s="30">
        <f t="shared" si="13"/>
        <v>245.67108167770419</v>
      </c>
      <c r="P47" s="2">
        <v>44598</v>
      </c>
      <c r="Q47" s="1">
        <v>433.8</v>
      </c>
      <c r="R47" s="1">
        <v>520.58000000000004</v>
      </c>
      <c r="S47" s="1">
        <f t="shared" si="14"/>
        <v>954.38000000000011</v>
      </c>
      <c r="T47" s="8">
        <v>4.53</v>
      </c>
      <c r="U47" s="24">
        <f t="shared" si="15"/>
        <v>210.67991169977927</v>
      </c>
      <c r="W47" s="2">
        <v>44598</v>
      </c>
      <c r="X47" s="1">
        <v>2685.59</v>
      </c>
      <c r="Y47" s="1"/>
      <c r="Z47" s="1">
        <f t="shared" si="16"/>
        <v>2685.59</v>
      </c>
      <c r="AA47" s="8">
        <v>4.53</v>
      </c>
      <c r="AB47" s="24">
        <f t="shared" si="17"/>
        <v>592.84547461368652</v>
      </c>
      <c r="AD47" s="2">
        <v>44598</v>
      </c>
      <c r="AE47" s="1">
        <v>1789</v>
      </c>
      <c r="AF47" s="1">
        <v>8104.17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58">
        <v>0</v>
      </c>
      <c r="AM47" s="1">
        <f t="shared" si="19"/>
        <v>1789</v>
      </c>
      <c r="AO47" s="2">
        <v>44598</v>
      </c>
      <c r="AP47" s="1">
        <v>637.65</v>
      </c>
      <c r="AQ47" s="8">
        <v>4.53</v>
      </c>
      <c r="AR47" s="24">
        <f t="shared" si="18"/>
        <v>140.76158940397349</v>
      </c>
      <c r="AT47" s="42">
        <v>10376.24</v>
      </c>
      <c r="AU47" t="s">
        <v>39</v>
      </c>
    </row>
    <row r="48" spans="2:47" x14ac:dyDescent="0.25">
      <c r="B48" s="2">
        <v>44600</v>
      </c>
      <c r="C48" s="1">
        <v>1040.5999999999999</v>
      </c>
      <c r="D48" s="1">
        <v>121.53</v>
      </c>
      <c r="E48" s="1">
        <f t="shared" si="10"/>
        <v>1162.1299999999999</v>
      </c>
      <c r="F48" s="1">
        <v>4.5199999999999996</v>
      </c>
      <c r="G48" s="8">
        <f t="shared" si="11"/>
        <v>257.10840707964604</v>
      </c>
      <c r="I48" s="2">
        <v>44600</v>
      </c>
      <c r="J48" s="13">
        <v>1183.8399999999999</v>
      </c>
      <c r="K48" s="15"/>
      <c r="L48" s="13">
        <f t="shared" si="12"/>
        <v>1183.8399999999999</v>
      </c>
      <c r="M48" s="10">
        <v>4.5199999999999996</v>
      </c>
      <c r="N48" s="30">
        <f t="shared" si="13"/>
        <v>261.91150442477874</v>
      </c>
      <c r="P48" s="2">
        <v>44599</v>
      </c>
      <c r="Q48" s="1">
        <v>139.81</v>
      </c>
      <c r="R48" s="1">
        <v>653.52</v>
      </c>
      <c r="S48" s="1">
        <f t="shared" si="14"/>
        <v>793.32999999999993</v>
      </c>
      <c r="T48" s="1">
        <v>4.53</v>
      </c>
      <c r="U48" s="24">
        <f t="shared" si="15"/>
        <v>175.12803532008829</v>
      </c>
      <c r="W48" s="2">
        <v>44599</v>
      </c>
      <c r="X48" s="1">
        <v>1745.86</v>
      </c>
      <c r="Y48" s="1">
        <v>73</v>
      </c>
      <c r="Z48" s="1">
        <f t="shared" si="16"/>
        <v>1818.86</v>
      </c>
      <c r="AA48" s="1">
        <v>4.53</v>
      </c>
      <c r="AB48" s="24">
        <f t="shared" si="17"/>
        <v>401.5143487858719</v>
      </c>
      <c r="AD48" s="2">
        <v>44599</v>
      </c>
      <c r="AE48" s="1">
        <v>857</v>
      </c>
      <c r="AF48" s="1">
        <v>3882.21</v>
      </c>
      <c r="AG48" s="1">
        <v>0</v>
      </c>
      <c r="AH48" s="1">
        <v>0</v>
      </c>
      <c r="AI48" s="1">
        <v>0</v>
      </c>
      <c r="AJ48" s="1">
        <v>0</v>
      </c>
      <c r="AK48" s="8">
        <v>15</v>
      </c>
      <c r="AL48" s="58">
        <v>67.95</v>
      </c>
      <c r="AM48" s="1">
        <f t="shared" si="19"/>
        <v>872</v>
      </c>
      <c r="AO48" s="2">
        <v>44599</v>
      </c>
      <c r="AP48" s="1">
        <v>601.65</v>
      </c>
      <c r="AQ48" s="1">
        <v>4.53</v>
      </c>
      <c r="AR48" s="24">
        <f t="shared" si="18"/>
        <v>132.81456953642382</v>
      </c>
      <c r="AT48" s="42">
        <v>10597.88</v>
      </c>
      <c r="AU48" t="s">
        <v>42</v>
      </c>
    </row>
    <row r="49" spans="2:47" x14ac:dyDescent="0.25">
      <c r="B49" s="2">
        <v>44601</v>
      </c>
      <c r="C49" s="1">
        <v>1754.98</v>
      </c>
      <c r="D49" s="1">
        <v>63.58</v>
      </c>
      <c r="E49" s="1">
        <f t="shared" si="10"/>
        <v>1818.56</v>
      </c>
      <c r="F49" s="1">
        <v>4.5</v>
      </c>
      <c r="G49" s="8">
        <f t="shared" si="11"/>
        <v>404.12444444444441</v>
      </c>
      <c r="I49" s="2">
        <v>44601</v>
      </c>
      <c r="J49" s="13">
        <v>1679.95</v>
      </c>
      <c r="K49" s="15">
        <v>48.28</v>
      </c>
      <c r="L49" s="13">
        <f t="shared" si="12"/>
        <v>1728.23</v>
      </c>
      <c r="M49" s="10">
        <v>4.5</v>
      </c>
      <c r="N49" s="30">
        <f t="shared" si="13"/>
        <v>384.05111111111114</v>
      </c>
      <c r="P49" s="2">
        <v>44600</v>
      </c>
      <c r="Q49" s="1">
        <v>400.86</v>
      </c>
      <c r="R49" s="1">
        <v>1031.72</v>
      </c>
      <c r="S49" s="1">
        <f t="shared" si="14"/>
        <v>1432.58</v>
      </c>
      <c r="T49" s="1">
        <v>4.5199999999999996</v>
      </c>
      <c r="U49" s="24">
        <f t="shared" si="15"/>
        <v>316.94247787610618</v>
      </c>
      <c r="W49" s="2">
        <v>44600</v>
      </c>
      <c r="X49" s="1">
        <v>1392.04</v>
      </c>
      <c r="Y49" s="1">
        <v>19.93</v>
      </c>
      <c r="Z49" s="1">
        <f t="shared" si="16"/>
        <v>1411.97</v>
      </c>
      <c r="AA49" s="1">
        <v>4.5199999999999996</v>
      </c>
      <c r="AB49" s="24">
        <f t="shared" si="17"/>
        <v>312.38274336283189</v>
      </c>
      <c r="AD49" s="2">
        <v>44600</v>
      </c>
      <c r="AE49" s="1">
        <v>978</v>
      </c>
      <c r="AF49" s="1">
        <v>4420.5599999999995</v>
      </c>
      <c r="AG49" s="1">
        <v>0</v>
      </c>
      <c r="AH49" s="1">
        <v>0</v>
      </c>
      <c r="AI49" s="1">
        <v>0</v>
      </c>
      <c r="AJ49" s="1">
        <v>0</v>
      </c>
      <c r="AK49" s="1">
        <v>22.76</v>
      </c>
      <c r="AL49" s="58">
        <v>102.87519999999999</v>
      </c>
      <c r="AM49" s="1">
        <f t="shared" si="19"/>
        <v>1000.76</v>
      </c>
      <c r="AO49" s="2">
        <v>44600</v>
      </c>
      <c r="AP49" s="1">
        <v>704.15</v>
      </c>
      <c r="AQ49" s="1">
        <v>4.5199999999999996</v>
      </c>
      <c r="AR49" s="24">
        <f t="shared" si="18"/>
        <v>155.7853982300885</v>
      </c>
      <c r="AT49" s="42">
        <v>10269.200000000001</v>
      </c>
      <c r="AU49" t="s">
        <v>44</v>
      </c>
    </row>
    <row r="50" spans="2:47" x14ac:dyDescent="0.25">
      <c r="B50" s="2">
        <v>44602</v>
      </c>
      <c r="C50" s="1">
        <v>2021.62</v>
      </c>
      <c r="D50" s="1"/>
      <c r="E50" s="1">
        <f t="shared" si="10"/>
        <v>2021.62</v>
      </c>
      <c r="F50" s="1">
        <v>4.5</v>
      </c>
      <c r="G50" s="8">
        <f t="shared" si="11"/>
        <v>449.24888888888887</v>
      </c>
      <c r="I50" s="2">
        <v>44602</v>
      </c>
      <c r="J50" s="8">
        <v>1480.56</v>
      </c>
      <c r="K50" s="16">
        <v>43.12</v>
      </c>
      <c r="L50" s="13">
        <f t="shared" si="12"/>
        <v>1523.6799999999998</v>
      </c>
      <c r="M50" s="8">
        <v>4.5</v>
      </c>
      <c r="N50" s="30">
        <f t="shared" si="13"/>
        <v>338.59555555555551</v>
      </c>
      <c r="P50" s="2">
        <v>44601</v>
      </c>
      <c r="Q50" s="1">
        <v>951.74</v>
      </c>
      <c r="R50" s="1">
        <v>856.84</v>
      </c>
      <c r="S50" s="1">
        <f t="shared" si="14"/>
        <v>1808.58</v>
      </c>
      <c r="T50" s="1">
        <v>4.5</v>
      </c>
      <c r="U50" s="24">
        <f t="shared" si="15"/>
        <v>401.90666666666664</v>
      </c>
      <c r="W50" s="2">
        <v>44601</v>
      </c>
      <c r="X50" s="1">
        <v>177.98</v>
      </c>
      <c r="Y50" s="1"/>
      <c r="Z50" s="1">
        <f t="shared" si="16"/>
        <v>177.98</v>
      </c>
      <c r="AA50" s="1">
        <v>4.5</v>
      </c>
      <c r="AB50" s="24">
        <f t="shared" si="17"/>
        <v>39.551111111111112</v>
      </c>
      <c r="AD50" s="2">
        <v>44601</v>
      </c>
      <c r="AE50" s="1">
        <v>1120</v>
      </c>
      <c r="AF50" s="1">
        <v>5040.76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58">
        <v>0</v>
      </c>
      <c r="AM50" s="1">
        <f t="shared" si="19"/>
        <v>1120</v>
      </c>
      <c r="AO50" s="2">
        <v>44601</v>
      </c>
      <c r="AP50" s="1">
        <v>315</v>
      </c>
      <c r="AQ50" s="1">
        <v>4.5</v>
      </c>
      <c r="AR50" s="24">
        <f t="shared" si="18"/>
        <v>70</v>
      </c>
      <c r="AT50" s="42">
        <v>10878.42</v>
      </c>
      <c r="AU50" t="s">
        <v>46</v>
      </c>
    </row>
    <row r="51" spans="2:47" x14ac:dyDescent="0.25">
      <c r="B51" s="2">
        <v>44603</v>
      </c>
      <c r="C51" s="1">
        <v>2921.98</v>
      </c>
      <c r="D51" s="1"/>
      <c r="E51" s="1">
        <f t="shared" si="10"/>
        <v>2921.98</v>
      </c>
      <c r="F51" s="1">
        <v>4.4800000000000004</v>
      </c>
      <c r="G51" s="8">
        <f t="shared" si="11"/>
        <v>652.22767857142856</v>
      </c>
      <c r="I51" s="2">
        <v>44603</v>
      </c>
      <c r="J51" s="8">
        <v>2563.0700000000002</v>
      </c>
      <c r="K51" s="8"/>
      <c r="L51" s="13">
        <f t="shared" si="12"/>
        <v>2563.0700000000002</v>
      </c>
      <c r="M51" s="8">
        <v>4.4800000000000004</v>
      </c>
      <c r="N51" s="30">
        <f t="shared" si="13"/>
        <v>572.11383928571422</v>
      </c>
      <c r="P51" s="2">
        <v>44602</v>
      </c>
      <c r="Q51" s="1">
        <v>882.62</v>
      </c>
      <c r="R51" s="1">
        <v>1161.01</v>
      </c>
      <c r="S51" s="1">
        <f t="shared" si="14"/>
        <v>2043.63</v>
      </c>
      <c r="T51" s="1">
        <v>4.5</v>
      </c>
      <c r="U51" s="24">
        <f t="shared" si="15"/>
        <v>454.14000000000004</v>
      </c>
      <c r="W51" s="2">
        <v>44602</v>
      </c>
      <c r="X51" s="1">
        <v>0</v>
      </c>
      <c r="Y51" s="1">
        <v>0</v>
      </c>
      <c r="Z51" s="1">
        <f t="shared" si="16"/>
        <v>0</v>
      </c>
      <c r="AA51" s="1">
        <v>4.5</v>
      </c>
      <c r="AB51" s="24">
        <f t="shared" si="17"/>
        <v>0</v>
      </c>
      <c r="AD51" s="2">
        <v>44602</v>
      </c>
      <c r="AE51" s="1">
        <v>702</v>
      </c>
      <c r="AF51" s="1">
        <v>3159</v>
      </c>
      <c r="AG51" s="1">
        <v>0</v>
      </c>
      <c r="AH51" s="1">
        <v>0</v>
      </c>
      <c r="AI51" s="1">
        <v>20</v>
      </c>
      <c r="AJ51" s="1">
        <v>90</v>
      </c>
      <c r="AK51" s="1">
        <v>0</v>
      </c>
      <c r="AL51" s="58">
        <v>0</v>
      </c>
      <c r="AM51" s="1">
        <f t="shared" si="19"/>
        <v>722</v>
      </c>
      <c r="AO51" s="2">
        <v>44602</v>
      </c>
      <c r="AP51" s="1">
        <v>393.5</v>
      </c>
      <c r="AQ51" s="1">
        <v>4.5</v>
      </c>
      <c r="AR51" s="24">
        <f t="shared" si="18"/>
        <v>87.444444444444443</v>
      </c>
      <c r="AT51" s="42">
        <v>35875</v>
      </c>
      <c r="AU51" t="s">
        <v>48</v>
      </c>
    </row>
    <row r="52" spans="2:47" x14ac:dyDescent="0.25">
      <c r="B52" s="2">
        <v>44604</v>
      </c>
      <c r="C52" s="1">
        <v>1186.6600000000001</v>
      </c>
      <c r="D52" s="1"/>
      <c r="E52" s="1">
        <f t="shared" si="10"/>
        <v>1186.6600000000001</v>
      </c>
      <c r="F52" s="1">
        <v>4.4800000000000004</v>
      </c>
      <c r="G52" s="8">
        <f t="shared" si="11"/>
        <v>264.87946428571428</v>
      </c>
      <c r="I52" s="2">
        <v>44604</v>
      </c>
      <c r="J52" s="8">
        <v>3737.58</v>
      </c>
      <c r="K52" s="8">
        <v>130.22999999999999</v>
      </c>
      <c r="L52" s="13">
        <f t="shared" si="12"/>
        <v>3867.81</v>
      </c>
      <c r="M52" s="8">
        <v>4.4800000000000004</v>
      </c>
      <c r="N52" s="30">
        <f t="shared" si="13"/>
        <v>863.35044642857133</v>
      </c>
      <c r="P52" s="2">
        <v>44603</v>
      </c>
      <c r="Q52" s="1">
        <v>1568.51</v>
      </c>
      <c r="R52" s="1">
        <v>1268.8599999999999</v>
      </c>
      <c r="S52" s="1">
        <f t="shared" si="14"/>
        <v>2837.37</v>
      </c>
      <c r="T52" s="1">
        <v>4.4800000000000004</v>
      </c>
      <c r="U52" s="24">
        <f t="shared" si="15"/>
        <v>633.34151785714278</v>
      </c>
      <c r="W52" s="2">
        <v>44603</v>
      </c>
      <c r="X52" s="1">
        <v>0</v>
      </c>
      <c r="Y52" s="1">
        <v>0</v>
      </c>
      <c r="Z52" s="1">
        <f t="shared" si="16"/>
        <v>0</v>
      </c>
      <c r="AA52" s="1">
        <v>4.4800000000000004</v>
      </c>
      <c r="AB52" s="24">
        <f t="shared" si="17"/>
        <v>0</v>
      </c>
      <c r="AD52" s="2">
        <v>44603</v>
      </c>
      <c r="AE52" s="1">
        <v>1002</v>
      </c>
      <c r="AF52" s="1">
        <v>4488.96</v>
      </c>
      <c r="AG52" s="1">
        <v>0</v>
      </c>
      <c r="AH52" s="1">
        <v>0</v>
      </c>
      <c r="AI52" s="1">
        <v>0</v>
      </c>
      <c r="AJ52" s="1">
        <v>0</v>
      </c>
      <c r="AK52" s="1">
        <v>28.4</v>
      </c>
      <c r="AL52" s="58">
        <v>127.232</v>
      </c>
      <c r="AM52" s="1">
        <f t="shared" si="19"/>
        <v>1030.4000000000001</v>
      </c>
      <c r="AO52" s="2">
        <v>44603</v>
      </c>
      <c r="AP52" s="1">
        <v>642.79999999999995</v>
      </c>
      <c r="AQ52" s="1">
        <v>4.4800000000000004</v>
      </c>
      <c r="AR52" s="24">
        <f t="shared" si="18"/>
        <v>143.48214285714283</v>
      </c>
      <c r="AT52" s="42">
        <v>102</v>
      </c>
      <c r="AU52" t="s">
        <v>50</v>
      </c>
    </row>
    <row r="53" spans="2:47" x14ac:dyDescent="0.25">
      <c r="B53" s="2">
        <v>44605</v>
      </c>
      <c r="C53" s="1">
        <v>2505.15</v>
      </c>
      <c r="D53" s="1">
        <v>10.48</v>
      </c>
      <c r="E53" s="1">
        <f t="shared" si="10"/>
        <v>2515.63</v>
      </c>
      <c r="F53" s="1">
        <v>4.4800000000000004</v>
      </c>
      <c r="G53" s="8">
        <f t="shared" si="11"/>
        <v>561.52455357142856</v>
      </c>
      <c r="I53" s="2">
        <v>44605</v>
      </c>
      <c r="J53" s="8">
        <v>3126.08</v>
      </c>
      <c r="K53" s="16">
        <v>162.74</v>
      </c>
      <c r="L53" s="13">
        <f t="shared" si="12"/>
        <v>3288.8199999999997</v>
      </c>
      <c r="M53" s="8">
        <v>4.4800000000000004</v>
      </c>
      <c r="N53" s="30">
        <f t="shared" si="13"/>
        <v>734.111607142857</v>
      </c>
      <c r="P53" s="2">
        <v>44604</v>
      </c>
      <c r="Q53" s="1">
        <v>2398.06</v>
      </c>
      <c r="R53" s="1">
        <v>1496.82</v>
      </c>
      <c r="S53" s="1">
        <f t="shared" si="14"/>
        <v>3894.88</v>
      </c>
      <c r="T53" s="1">
        <v>4.4800000000000004</v>
      </c>
      <c r="U53" s="24">
        <f t="shared" si="15"/>
        <v>869.39285714285711</v>
      </c>
      <c r="W53" s="2">
        <v>44604</v>
      </c>
      <c r="X53" s="1">
        <v>0</v>
      </c>
      <c r="Y53" s="1">
        <v>0</v>
      </c>
      <c r="Z53" s="1">
        <f t="shared" si="16"/>
        <v>0</v>
      </c>
      <c r="AA53" s="1">
        <v>4.4800000000000004</v>
      </c>
      <c r="AB53" s="24">
        <f t="shared" si="17"/>
        <v>0</v>
      </c>
      <c r="AD53" s="2">
        <v>44604</v>
      </c>
      <c r="AE53" s="1">
        <v>1936</v>
      </c>
      <c r="AF53" s="1">
        <v>8673.2800000000007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58">
        <v>0</v>
      </c>
      <c r="AM53" s="1">
        <f t="shared" si="19"/>
        <v>1936</v>
      </c>
      <c r="AO53" s="2">
        <v>44604</v>
      </c>
      <c r="AP53" s="1">
        <v>698.5</v>
      </c>
      <c r="AQ53" s="1">
        <v>4.4800000000000004</v>
      </c>
      <c r="AR53" s="24">
        <f t="shared" si="18"/>
        <v>155.91517857142856</v>
      </c>
      <c r="AT53" s="42">
        <v>80</v>
      </c>
      <c r="AU53" t="s">
        <v>63</v>
      </c>
    </row>
    <row r="54" spans="2:47" x14ac:dyDescent="0.25">
      <c r="B54" s="2">
        <v>44606</v>
      </c>
      <c r="C54" s="1">
        <v>1460.92</v>
      </c>
      <c r="D54" s="1">
        <v>106.12</v>
      </c>
      <c r="E54" s="1">
        <f t="shared" si="10"/>
        <v>1567.04</v>
      </c>
      <c r="F54" s="1">
        <v>4.4800000000000004</v>
      </c>
      <c r="G54" s="8">
        <f t="shared" si="11"/>
        <v>349.78571428571422</v>
      </c>
      <c r="I54" s="2">
        <v>44606</v>
      </c>
      <c r="J54" s="8">
        <v>1266.57</v>
      </c>
      <c r="K54" s="16"/>
      <c r="L54" s="13">
        <f t="shared" si="12"/>
        <v>1266.57</v>
      </c>
      <c r="M54" s="8">
        <v>4.4800000000000004</v>
      </c>
      <c r="N54" s="30">
        <f t="shared" si="13"/>
        <v>282.71651785714283</v>
      </c>
      <c r="P54" s="2">
        <v>44605</v>
      </c>
      <c r="Q54" s="1">
        <v>1321.81</v>
      </c>
      <c r="R54" s="1">
        <v>945.28</v>
      </c>
      <c r="S54" s="1">
        <f t="shared" si="14"/>
        <v>2267.09</v>
      </c>
      <c r="T54" s="1">
        <v>4.4800000000000004</v>
      </c>
      <c r="U54" s="24">
        <f t="shared" si="15"/>
        <v>506.046875</v>
      </c>
      <c r="W54" s="2">
        <v>44605</v>
      </c>
      <c r="X54" s="1">
        <v>0</v>
      </c>
      <c r="Y54" s="1">
        <v>0</v>
      </c>
      <c r="Z54" s="1">
        <f t="shared" si="16"/>
        <v>0</v>
      </c>
      <c r="AA54" s="1">
        <v>4.4800000000000004</v>
      </c>
      <c r="AB54" s="24">
        <f t="shared" si="17"/>
        <v>0</v>
      </c>
      <c r="AD54" s="2">
        <v>44605</v>
      </c>
      <c r="AE54" s="1">
        <v>1958</v>
      </c>
      <c r="AF54" s="1">
        <v>8771.84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58">
        <v>0</v>
      </c>
      <c r="AM54" s="1">
        <f t="shared" si="19"/>
        <v>1958</v>
      </c>
      <c r="AO54" s="2">
        <v>44605</v>
      </c>
      <c r="AP54" s="1">
        <v>823.3</v>
      </c>
      <c r="AQ54" s="1">
        <v>4.4800000000000004</v>
      </c>
      <c r="AR54" s="24">
        <f t="shared" si="18"/>
        <v>183.77232142857139</v>
      </c>
      <c r="AT54" s="42">
        <v>234.85</v>
      </c>
      <c r="AU54" t="s">
        <v>54</v>
      </c>
    </row>
    <row r="55" spans="2:47" x14ac:dyDescent="0.25">
      <c r="B55" s="2">
        <v>44607</v>
      </c>
      <c r="C55" s="1">
        <v>1608.83</v>
      </c>
      <c r="D55" s="1">
        <v>9.0500000000000007</v>
      </c>
      <c r="E55" s="1">
        <f t="shared" si="10"/>
        <v>1617.8799999999999</v>
      </c>
      <c r="F55" s="1">
        <v>4.45</v>
      </c>
      <c r="G55" s="8">
        <f t="shared" si="11"/>
        <v>363.56853932584266</v>
      </c>
      <c r="I55" s="2">
        <v>44607</v>
      </c>
      <c r="J55" s="8">
        <v>1352.68</v>
      </c>
      <c r="K55" s="8"/>
      <c r="L55" s="13">
        <f t="shared" si="12"/>
        <v>1352.68</v>
      </c>
      <c r="M55" s="8">
        <v>4.45</v>
      </c>
      <c r="N55" s="30">
        <f t="shared" si="13"/>
        <v>303.97303370786517</v>
      </c>
      <c r="P55" s="2">
        <v>44606</v>
      </c>
      <c r="Q55" s="1">
        <v>934.61</v>
      </c>
      <c r="R55" s="1">
        <v>1100.1600000000001</v>
      </c>
      <c r="S55" s="1">
        <f t="shared" si="14"/>
        <v>2034.77</v>
      </c>
      <c r="T55" s="1">
        <v>4.4800000000000004</v>
      </c>
      <c r="U55" s="24">
        <f t="shared" si="15"/>
        <v>454.18973214285711</v>
      </c>
      <c r="W55" s="2">
        <v>44606</v>
      </c>
      <c r="X55" s="1">
        <v>0</v>
      </c>
      <c r="Y55" s="1">
        <v>0</v>
      </c>
      <c r="Z55" s="1">
        <f t="shared" si="16"/>
        <v>0</v>
      </c>
      <c r="AA55" s="1">
        <v>4.4800000000000004</v>
      </c>
      <c r="AB55" s="24">
        <f t="shared" si="17"/>
        <v>0</v>
      </c>
      <c r="AD55" s="2">
        <v>44606</v>
      </c>
      <c r="AE55" s="1">
        <v>896</v>
      </c>
      <c r="AF55" s="1">
        <v>4014.0800000000004</v>
      </c>
      <c r="AG55" s="1">
        <v>0</v>
      </c>
      <c r="AH55" s="1">
        <v>0</v>
      </c>
      <c r="AI55" s="1">
        <v>60</v>
      </c>
      <c r="AJ55" s="1">
        <v>268.8</v>
      </c>
      <c r="AK55" s="1">
        <v>37.479999999999997</v>
      </c>
      <c r="AL55" s="58">
        <v>167.91040000000001</v>
      </c>
      <c r="AM55" s="1">
        <f t="shared" si="19"/>
        <v>993.48</v>
      </c>
      <c r="AO55" s="2">
        <v>44606</v>
      </c>
      <c r="AP55" s="1">
        <v>663.4</v>
      </c>
      <c r="AQ55" s="1">
        <v>4.4800000000000004</v>
      </c>
      <c r="AR55" s="24">
        <f t="shared" si="18"/>
        <v>148.08035714285711</v>
      </c>
      <c r="AT55" s="42">
        <v>3826.47</v>
      </c>
    </row>
    <row r="56" spans="2:47" x14ac:dyDescent="0.25">
      <c r="B56" s="2">
        <v>44608</v>
      </c>
      <c r="C56" s="1">
        <v>1232.96</v>
      </c>
      <c r="D56" s="1"/>
      <c r="E56" s="1">
        <f t="shared" si="10"/>
        <v>1232.96</v>
      </c>
      <c r="F56" s="1">
        <v>4.45</v>
      </c>
      <c r="G56" s="8">
        <f t="shared" si="11"/>
        <v>277.06966292134831</v>
      </c>
      <c r="I56" s="2">
        <v>44608</v>
      </c>
      <c r="J56" s="8">
        <v>1823.56</v>
      </c>
      <c r="K56" s="18"/>
      <c r="L56" s="13">
        <f t="shared" si="12"/>
        <v>1823.56</v>
      </c>
      <c r="M56" s="8">
        <v>4.45</v>
      </c>
      <c r="N56" s="30">
        <f t="shared" si="13"/>
        <v>409.78876404494378</v>
      </c>
      <c r="P56" s="2">
        <v>44607</v>
      </c>
      <c r="Q56" s="1">
        <v>212.52</v>
      </c>
      <c r="R56" s="1">
        <v>1141.8</v>
      </c>
      <c r="S56" s="1">
        <f t="shared" si="14"/>
        <v>1354.32</v>
      </c>
      <c r="T56" s="1">
        <v>4.45</v>
      </c>
      <c r="U56" s="24">
        <f t="shared" si="15"/>
        <v>304.34157303370785</v>
      </c>
      <c r="W56" s="2">
        <v>44607</v>
      </c>
      <c r="X56" s="1">
        <v>1180.54</v>
      </c>
      <c r="Y56" s="1"/>
      <c r="Z56" s="1">
        <f t="shared" si="16"/>
        <v>1180.54</v>
      </c>
      <c r="AA56" s="1">
        <v>4.45</v>
      </c>
      <c r="AB56" s="24">
        <f t="shared" si="17"/>
        <v>265.28988764044942</v>
      </c>
      <c r="AD56" s="2">
        <v>44607</v>
      </c>
      <c r="AE56" s="1">
        <v>1064</v>
      </c>
      <c r="AF56" s="1">
        <v>4738.1600000000008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58">
        <v>0</v>
      </c>
      <c r="AM56" s="1">
        <f t="shared" si="19"/>
        <v>1064</v>
      </c>
      <c r="AO56" s="2">
        <v>44607</v>
      </c>
      <c r="AP56" s="1">
        <v>650.29999999999995</v>
      </c>
      <c r="AQ56" s="1">
        <v>4.45</v>
      </c>
      <c r="AR56" s="24">
        <f t="shared" si="18"/>
        <v>146.13483146067415</v>
      </c>
      <c r="AT56" s="44">
        <f>SUM(AT47:AT55)</f>
        <v>82240.06</v>
      </c>
      <c r="AU56" s="52" t="s">
        <v>64</v>
      </c>
    </row>
    <row r="57" spans="2:47" x14ac:dyDescent="0.25">
      <c r="B57" s="2">
        <v>44609</v>
      </c>
      <c r="C57" s="1">
        <v>1813.45</v>
      </c>
      <c r="D57" s="1"/>
      <c r="E57" s="1">
        <f t="shared" si="10"/>
        <v>1813.45</v>
      </c>
      <c r="F57" s="1">
        <v>4.45</v>
      </c>
      <c r="G57" s="8">
        <f t="shared" si="11"/>
        <v>407.51685393258424</v>
      </c>
      <c r="I57" s="2">
        <v>44609</v>
      </c>
      <c r="J57" s="8">
        <v>1195.98</v>
      </c>
      <c r="K57" s="8"/>
      <c r="L57" s="13">
        <f t="shared" si="12"/>
        <v>1195.98</v>
      </c>
      <c r="M57" s="8">
        <v>4.45</v>
      </c>
      <c r="N57" s="30">
        <f t="shared" si="13"/>
        <v>268.75955056179777</v>
      </c>
      <c r="P57" s="2">
        <v>44608</v>
      </c>
      <c r="Q57" s="1">
        <v>339.49</v>
      </c>
      <c r="R57" s="1">
        <v>748.8</v>
      </c>
      <c r="S57" s="1">
        <f t="shared" si="14"/>
        <v>1088.29</v>
      </c>
      <c r="T57" s="1">
        <v>4.45</v>
      </c>
      <c r="U57" s="24">
        <f t="shared" si="15"/>
        <v>244.55955056179772</v>
      </c>
      <c r="W57" s="2">
        <v>44608</v>
      </c>
      <c r="X57" s="1">
        <v>1428.16</v>
      </c>
      <c r="Y57" s="1">
        <v>60.6</v>
      </c>
      <c r="Z57" s="1">
        <f t="shared" si="16"/>
        <v>1488.76</v>
      </c>
      <c r="AA57" s="1">
        <v>4.45</v>
      </c>
      <c r="AB57" s="24">
        <f t="shared" si="17"/>
        <v>334.55280898876401</v>
      </c>
      <c r="AD57" s="2">
        <v>44608</v>
      </c>
      <c r="AE57" s="1">
        <v>920</v>
      </c>
      <c r="AF57" s="1">
        <v>4094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58">
        <v>0</v>
      </c>
      <c r="AM57" s="1">
        <f t="shared" si="19"/>
        <v>920</v>
      </c>
      <c r="AO57" s="2">
        <v>44608</v>
      </c>
      <c r="AP57" s="1">
        <v>714.9</v>
      </c>
      <c r="AQ57" s="1">
        <v>4.45</v>
      </c>
      <c r="AR57" s="24">
        <f t="shared" si="18"/>
        <v>160.65168539325842</v>
      </c>
    </row>
    <row r="58" spans="2:47" x14ac:dyDescent="0.25">
      <c r="B58" s="2">
        <v>44610</v>
      </c>
      <c r="C58" s="1">
        <v>1909.39</v>
      </c>
      <c r="D58" s="1">
        <v>358.8</v>
      </c>
      <c r="E58" s="1">
        <f t="shared" si="10"/>
        <v>2268.19</v>
      </c>
      <c r="F58" s="1">
        <v>4.41</v>
      </c>
      <c r="G58" s="8">
        <f t="shared" si="11"/>
        <v>514.32879818594108</v>
      </c>
      <c r="I58" s="2">
        <v>44610</v>
      </c>
      <c r="J58" s="8">
        <v>1609.92</v>
      </c>
      <c r="K58" s="8"/>
      <c r="L58" s="13">
        <f t="shared" si="12"/>
        <v>1609.92</v>
      </c>
      <c r="M58" s="8">
        <v>4.41</v>
      </c>
      <c r="N58" s="30">
        <f t="shared" si="13"/>
        <v>365.0612244897959</v>
      </c>
      <c r="P58" s="2">
        <v>44609</v>
      </c>
      <c r="Q58" s="1">
        <v>398.32</v>
      </c>
      <c r="R58" s="1">
        <v>764.03</v>
      </c>
      <c r="S58" s="1">
        <f t="shared" si="14"/>
        <v>1162.3499999999999</v>
      </c>
      <c r="T58" s="1">
        <v>4.45</v>
      </c>
      <c r="U58" s="24">
        <f t="shared" si="15"/>
        <v>261.20224719101122</v>
      </c>
      <c r="W58" s="2">
        <v>44609</v>
      </c>
      <c r="X58" s="1">
        <v>1848.78</v>
      </c>
      <c r="Y58" s="1"/>
      <c r="Z58" s="1">
        <f t="shared" si="16"/>
        <v>1848.78</v>
      </c>
      <c r="AA58" s="1">
        <v>4.45</v>
      </c>
      <c r="AB58" s="24">
        <f t="shared" si="17"/>
        <v>415.45617977528087</v>
      </c>
      <c r="AD58" s="2">
        <v>44609</v>
      </c>
      <c r="AE58" s="1">
        <v>913</v>
      </c>
      <c r="AF58" s="1">
        <v>4062.8500000000004</v>
      </c>
      <c r="AG58" s="1">
        <v>0</v>
      </c>
      <c r="AH58" s="1">
        <v>0</v>
      </c>
      <c r="AI58" s="1">
        <v>0</v>
      </c>
      <c r="AJ58" s="1">
        <v>0</v>
      </c>
      <c r="AK58" s="8">
        <v>11</v>
      </c>
      <c r="AL58" s="58">
        <v>48.95</v>
      </c>
      <c r="AM58" s="1">
        <f t="shared" si="19"/>
        <v>924</v>
      </c>
      <c r="AO58" s="2">
        <v>44609</v>
      </c>
      <c r="AP58" s="1">
        <v>742.5</v>
      </c>
      <c r="AQ58" s="1">
        <v>4.45</v>
      </c>
      <c r="AR58" s="24">
        <f t="shared" si="18"/>
        <v>166.85393258426964</v>
      </c>
    </row>
    <row r="59" spans="2:47" x14ac:dyDescent="0.25">
      <c r="B59" s="2">
        <v>44611</v>
      </c>
      <c r="C59" s="1">
        <v>1586.489</v>
      </c>
      <c r="D59" s="1"/>
      <c r="E59" s="1">
        <f t="shared" si="10"/>
        <v>1586.489</v>
      </c>
      <c r="F59" s="1">
        <v>4.4000000000000004</v>
      </c>
      <c r="G59" s="8">
        <f t="shared" si="11"/>
        <v>360.56568181818182</v>
      </c>
      <c r="I59" s="2">
        <v>44611</v>
      </c>
      <c r="J59" s="8">
        <v>994.43</v>
      </c>
      <c r="K59" s="8">
        <v>73.650000000000006</v>
      </c>
      <c r="L59" s="13">
        <f t="shared" si="12"/>
        <v>1068.08</v>
      </c>
      <c r="M59" s="8">
        <v>4.4000000000000004</v>
      </c>
      <c r="N59" s="30">
        <f t="shared" si="13"/>
        <v>242.74545454545452</v>
      </c>
      <c r="P59" s="2">
        <v>44610</v>
      </c>
      <c r="Q59" s="1">
        <v>546.27</v>
      </c>
      <c r="R59" s="1">
        <v>1154.97</v>
      </c>
      <c r="S59" s="1">
        <f t="shared" si="14"/>
        <v>1701.24</v>
      </c>
      <c r="T59" s="1">
        <v>4.41</v>
      </c>
      <c r="U59" s="24">
        <f t="shared" si="15"/>
        <v>385.76870748299319</v>
      </c>
      <c r="W59" s="2">
        <v>44610</v>
      </c>
      <c r="X59" s="1">
        <v>2051.65</v>
      </c>
      <c r="Y59" s="1">
        <v>105.64</v>
      </c>
      <c r="Z59" s="1">
        <f t="shared" si="16"/>
        <v>2157.29</v>
      </c>
      <c r="AA59" s="1">
        <v>4.41</v>
      </c>
      <c r="AB59" s="24">
        <f t="shared" si="17"/>
        <v>489.18140589569157</v>
      </c>
      <c r="AD59" s="2">
        <v>44610</v>
      </c>
      <c r="AE59" s="1">
        <v>1389</v>
      </c>
      <c r="AF59" s="1">
        <v>6126.53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58">
        <v>0</v>
      </c>
      <c r="AM59" s="1">
        <f t="shared" si="19"/>
        <v>1389</v>
      </c>
      <c r="AO59" s="2">
        <v>44610</v>
      </c>
      <c r="AP59" s="1">
        <v>537.4</v>
      </c>
      <c r="AQ59" s="1">
        <v>4.41</v>
      </c>
      <c r="AR59" s="24">
        <f>AP59/AQ59</f>
        <v>121.85941043083899</v>
      </c>
    </row>
    <row r="60" spans="2:47" x14ac:dyDescent="0.25">
      <c r="B60" s="2">
        <v>44612</v>
      </c>
      <c r="C60" s="1">
        <v>1531</v>
      </c>
      <c r="D60" s="1">
        <v>74.55</v>
      </c>
      <c r="E60" s="1">
        <f t="shared" si="10"/>
        <v>1605.55</v>
      </c>
      <c r="F60" s="1">
        <v>4.4000000000000004</v>
      </c>
      <c r="G60" s="8">
        <f t="shared" si="11"/>
        <v>364.89772727272725</v>
      </c>
      <c r="I60" s="2">
        <v>44612</v>
      </c>
      <c r="J60" s="8">
        <v>1771.09</v>
      </c>
      <c r="K60" s="8"/>
      <c r="L60" s="13">
        <f t="shared" si="12"/>
        <v>1771.09</v>
      </c>
      <c r="M60" s="8">
        <v>4.4000000000000004</v>
      </c>
      <c r="N60" s="30">
        <f t="shared" si="13"/>
        <v>402.52045454545447</v>
      </c>
      <c r="P60" s="2">
        <v>44611</v>
      </c>
      <c r="Q60" s="1">
        <v>709.63</v>
      </c>
      <c r="R60" s="1">
        <v>1723.43</v>
      </c>
      <c r="S60" s="1">
        <f t="shared" si="14"/>
        <v>2433.06</v>
      </c>
      <c r="T60" s="1">
        <v>4.4000000000000004</v>
      </c>
      <c r="U60" s="24">
        <f t="shared" si="15"/>
        <v>552.96818181818173</v>
      </c>
      <c r="W60" s="2">
        <v>44611</v>
      </c>
      <c r="X60" s="1">
        <v>3555.07</v>
      </c>
      <c r="Y60" s="1">
        <v>59.47</v>
      </c>
      <c r="Z60" s="1">
        <f t="shared" si="16"/>
        <v>3614.54</v>
      </c>
      <c r="AA60" s="1">
        <v>4.4000000000000004</v>
      </c>
      <c r="AB60" s="24">
        <f t="shared" si="17"/>
        <v>821.48636363636354</v>
      </c>
      <c r="AD60" s="2">
        <v>44611</v>
      </c>
      <c r="AE60" s="1">
        <v>1772</v>
      </c>
      <c r="AF60" s="1">
        <v>7849.9599999999991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58">
        <v>0</v>
      </c>
      <c r="AM60" s="1">
        <f t="shared" si="19"/>
        <v>1772</v>
      </c>
      <c r="AO60" s="2">
        <v>44611</v>
      </c>
      <c r="AP60" s="1">
        <v>605.29999999999995</v>
      </c>
      <c r="AQ60" s="1">
        <v>4.4000000000000004</v>
      </c>
      <c r="AR60" s="24">
        <f t="shared" ref="AR60:AR69" si="20">AP60/AQ60</f>
        <v>137.56818181818178</v>
      </c>
    </row>
    <row r="61" spans="2:47" x14ac:dyDescent="0.25">
      <c r="B61" s="2">
        <v>44613</v>
      </c>
      <c r="C61" s="1">
        <v>960.47</v>
      </c>
      <c r="D61" s="1"/>
      <c r="E61" s="1">
        <f t="shared" si="10"/>
        <v>960.47</v>
      </c>
      <c r="F61" s="1">
        <v>4.4000000000000004</v>
      </c>
      <c r="G61" s="8">
        <f t="shared" si="11"/>
        <v>218.28863636363636</v>
      </c>
      <c r="I61" s="2">
        <v>44613</v>
      </c>
      <c r="J61" s="8">
        <v>1633.59</v>
      </c>
      <c r="K61" s="8"/>
      <c r="L61" s="13">
        <f t="shared" si="12"/>
        <v>1633.59</v>
      </c>
      <c r="M61" s="8">
        <v>4.4000000000000004</v>
      </c>
      <c r="N61" s="30">
        <f t="shared" si="13"/>
        <v>371.27045454545447</v>
      </c>
      <c r="P61" s="2">
        <v>44612</v>
      </c>
      <c r="Q61" s="1">
        <v>837.89</v>
      </c>
      <c r="R61" s="1">
        <v>1278.8399999999999</v>
      </c>
      <c r="S61" s="1">
        <f t="shared" si="14"/>
        <v>2116.73</v>
      </c>
      <c r="T61" s="1">
        <v>4.4000000000000004</v>
      </c>
      <c r="U61" s="24">
        <f t="shared" si="15"/>
        <v>481.07499999999999</v>
      </c>
      <c r="W61" s="2">
        <v>44612</v>
      </c>
      <c r="X61" s="1">
        <v>1828.5</v>
      </c>
      <c r="Y61" s="1">
        <v>68.900000000000006</v>
      </c>
      <c r="Z61" s="1">
        <f t="shared" si="16"/>
        <v>1897.4</v>
      </c>
      <c r="AA61" s="1">
        <v>4.4000000000000004</v>
      </c>
      <c r="AB61" s="24">
        <f t="shared" si="17"/>
        <v>431.22727272727269</v>
      </c>
      <c r="AD61" s="2">
        <v>44612</v>
      </c>
      <c r="AE61" s="1">
        <v>1718</v>
      </c>
      <c r="AF61" s="1">
        <v>7610.74</v>
      </c>
      <c r="AG61" s="1">
        <v>0</v>
      </c>
      <c r="AH61" s="1">
        <v>0</v>
      </c>
      <c r="AI61" s="1">
        <v>0</v>
      </c>
      <c r="AJ61" s="1">
        <v>0</v>
      </c>
      <c r="AK61" s="8">
        <v>25</v>
      </c>
      <c r="AL61" s="58">
        <v>110.75</v>
      </c>
      <c r="AM61" s="1">
        <f t="shared" si="19"/>
        <v>1743</v>
      </c>
      <c r="AO61" s="2">
        <v>44612</v>
      </c>
      <c r="AP61" s="1">
        <v>434.3</v>
      </c>
      <c r="AQ61" s="1">
        <v>4.4000000000000004</v>
      </c>
      <c r="AR61" s="24">
        <f t="shared" si="20"/>
        <v>98.704545454545453</v>
      </c>
      <c r="AT61" s="42">
        <v>46243.09</v>
      </c>
    </row>
    <row r="62" spans="2:47" x14ac:dyDescent="0.25">
      <c r="B62" s="2">
        <v>44614</v>
      </c>
      <c r="C62" s="1">
        <v>1853.84</v>
      </c>
      <c r="D62" s="1"/>
      <c r="E62" s="1">
        <f t="shared" si="10"/>
        <v>1853.84</v>
      </c>
      <c r="F62" s="1">
        <v>4.4000000000000004</v>
      </c>
      <c r="G62" s="8">
        <f t="shared" si="11"/>
        <v>421.32727272727266</v>
      </c>
      <c r="I62" s="2">
        <v>44614</v>
      </c>
      <c r="J62" s="8">
        <v>889.38</v>
      </c>
      <c r="K62" s="16">
        <v>17.53</v>
      </c>
      <c r="L62" s="13">
        <f t="shared" si="12"/>
        <v>906.91</v>
      </c>
      <c r="M62" s="8">
        <v>4.4000000000000004</v>
      </c>
      <c r="N62" s="30">
        <f t="shared" si="13"/>
        <v>206.11590909090907</v>
      </c>
      <c r="P62" s="2">
        <v>44613</v>
      </c>
      <c r="Q62" s="1">
        <v>149.35</v>
      </c>
      <c r="R62" s="1">
        <v>770.7</v>
      </c>
      <c r="S62" s="1">
        <f t="shared" si="14"/>
        <v>920.05000000000007</v>
      </c>
      <c r="T62" s="1">
        <v>4.4000000000000004</v>
      </c>
      <c r="U62" s="24">
        <f t="shared" si="15"/>
        <v>209.10227272727272</v>
      </c>
      <c r="W62" s="2">
        <v>44613</v>
      </c>
      <c r="X62" s="1">
        <v>1153.21</v>
      </c>
      <c r="Y62" s="1">
        <v>23.75</v>
      </c>
      <c r="Z62" s="1">
        <f t="shared" si="16"/>
        <v>1176.96</v>
      </c>
      <c r="AA62" s="1">
        <v>4.4000000000000004</v>
      </c>
      <c r="AB62" s="24">
        <f t="shared" si="17"/>
        <v>267.4909090909091</v>
      </c>
      <c r="AD62" s="2">
        <v>44613</v>
      </c>
      <c r="AE62" s="1">
        <v>1228</v>
      </c>
      <c r="AF62" s="1">
        <v>5440.04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58">
        <v>0</v>
      </c>
      <c r="AM62" s="1">
        <f t="shared" si="19"/>
        <v>1228</v>
      </c>
      <c r="AO62" s="2">
        <v>44613</v>
      </c>
      <c r="AP62" s="1">
        <v>290.10000000000002</v>
      </c>
      <c r="AQ62" s="1">
        <v>4.4000000000000004</v>
      </c>
      <c r="AR62" s="24">
        <f t="shared" si="20"/>
        <v>65.931818181818187</v>
      </c>
      <c r="AT62" s="42">
        <v>47247.28</v>
      </c>
    </row>
    <row r="63" spans="2:47" x14ac:dyDescent="0.25">
      <c r="B63" s="2">
        <v>44615</v>
      </c>
      <c r="C63" s="1">
        <v>2147.15</v>
      </c>
      <c r="D63" s="1"/>
      <c r="E63" s="1">
        <f t="shared" si="10"/>
        <v>2147.15</v>
      </c>
      <c r="F63" s="1">
        <v>4.4000000000000004</v>
      </c>
      <c r="G63" s="8">
        <f t="shared" si="11"/>
        <v>487.98863636363632</v>
      </c>
      <c r="I63" s="2">
        <v>44615</v>
      </c>
      <c r="J63" s="8">
        <v>485.43</v>
      </c>
      <c r="K63" s="2">
        <v>5.86</v>
      </c>
      <c r="L63" s="13">
        <f t="shared" si="12"/>
        <v>491.29</v>
      </c>
      <c r="M63" s="8">
        <v>4.4000000000000004</v>
      </c>
      <c r="N63" s="30">
        <f t="shared" si="13"/>
        <v>111.65681818181818</v>
      </c>
      <c r="P63" s="2">
        <v>44614</v>
      </c>
      <c r="Q63" s="1">
        <v>221.96</v>
      </c>
      <c r="R63" s="1">
        <v>1081.8800000000001</v>
      </c>
      <c r="S63" s="1">
        <f t="shared" si="14"/>
        <v>1303.8400000000001</v>
      </c>
      <c r="T63" s="1">
        <v>4.4000000000000004</v>
      </c>
      <c r="U63" s="24">
        <f t="shared" si="15"/>
        <v>296.32727272727271</v>
      </c>
      <c r="W63" s="2">
        <v>44614</v>
      </c>
      <c r="X63" s="1">
        <v>1797.26</v>
      </c>
      <c r="Y63" s="1">
        <v>50.21</v>
      </c>
      <c r="Z63" s="1">
        <f t="shared" si="16"/>
        <v>1847.47</v>
      </c>
      <c r="AA63" s="1">
        <v>4.4000000000000004</v>
      </c>
      <c r="AB63" s="24">
        <f t="shared" si="17"/>
        <v>419.87954545454545</v>
      </c>
      <c r="AD63" s="2">
        <v>44614</v>
      </c>
      <c r="AE63" s="1">
        <v>932</v>
      </c>
      <c r="AF63" s="1">
        <v>4128.7599999999993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58">
        <v>0</v>
      </c>
      <c r="AM63" s="1">
        <f t="shared" si="19"/>
        <v>932</v>
      </c>
      <c r="AO63" s="2">
        <v>44614</v>
      </c>
      <c r="AP63" s="1">
        <v>584.4</v>
      </c>
      <c r="AQ63" s="1">
        <v>4.4000000000000004</v>
      </c>
      <c r="AR63" s="24">
        <f t="shared" si="20"/>
        <v>132.81818181818181</v>
      </c>
      <c r="AT63" s="42">
        <v>45791.71</v>
      </c>
    </row>
    <row r="64" spans="2:47" x14ac:dyDescent="0.25">
      <c r="B64" s="2">
        <v>44616</v>
      </c>
      <c r="C64" s="1">
        <v>1389.06</v>
      </c>
      <c r="D64" s="1"/>
      <c r="E64" s="1">
        <f t="shared" si="10"/>
        <v>1389.06</v>
      </c>
      <c r="F64" s="1">
        <v>4.4000000000000004</v>
      </c>
      <c r="G64" s="8">
        <f t="shared" si="11"/>
        <v>315.69545454545448</v>
      </c>
      <c r="I64" s="2">
        <v>44616</v>
      </c>
      <c r="J64" s="8">
        <v>1592.56</v>
      </c>
      <c r="K64" s="2">
        <v>85.6</v>
      </c>
      <c r="L64" s="13">
        <f t="shared" si="12"/>
        <v>1678.1599999999999</v>
      </c>
      <c r="M64" s="8">
        <v>4.4000000000000004</v>
      </c>
      <c r="N64" s="30">
        <f t="shared" si="13"/>
        <v>381.39999999999992</v>
      </c>
      <c r="P64" s="2">
        <v>44615</v>
      </c>
      <c r="Q64" s="1">
        <v>368.39</v>
      </c>
      <c r="R64" s="1">
        <v>869.6</v>
      </c>
      <c r="S64" s="1">
        <f t="shared" si="14"/>
        <v>1237.99</v>
      </c>
      <c r="T64" s="1">
        <v>4.4000000000000004</v>
      </c>
      <c r="U64" s="24">
        <f t="shared" si="15"/>
        <v>281.36136363636359</v>
      </c>
      <c r="W64" s="2">
        <v>44615</v>
      </c>
      <c r="X64" s="1">
        <v>1742.98</v>
      </c>
      <c r="Y64" s="1">
        <v>51.83</v>
      </c>
      <c r="Z64" s="1">
        <f t="shared" si="16"/>
        <v>1794.81</v>
      </c>
      <c r="AA64" s="1">
        <v>4.4000000000000004</v>
      </c>
      <c r="AB64" s="24">
        <f t="shared" si="17"/>
        <v>407.9113636363636</v>
      </c>
      <c r="AD64" s="2">
        <v>44615</v>
      </c>
      <c r="AE64" s="1">
        <v>1144</v>
      </c>
      <c r="AF64" s="1">
        <v>5006.08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58">
        <v>0</v>
      </c>
      <c r="AM64" s="1">
        <f t="shared" si="19"/>
        <v>1144</v>
      </c>
      <c r="AO64" s="2">
        <v>44615</v>
      </c>
      <c r="AP64" s="1">
        <v>461.8</v>
      </c>
      <c r="AQ64" s="1">
        <v>4.4000000000000004</v>
      </c>
      <c r="AR64" s="24">
        <f t="shared" si="20"/>
        <v>104.95454545454545</v>
      </c>
      <c r="AT64" s="42">
        <v>48473.19</v>
      </c>
    </row>
    <row r="65" spans="2:47" x14ac:dyDescent="0.25">
      <c r="B65" s="2">
        <v>44617</v>
      </c>
      <c r="C65" s="1">
        <v>1451.48</v>
      </c>
      <c r="D65" s="1">
        <v>13.58</v>
      </c>
      <c r="E65" s="1">
        <f t="shared" si="10"/>
        <v>1465.06</v>
      </c>
      <c r="F65" s="1">
        <v>4.4000000000000004</v>
      </c>
      <c r="G65" s="8">
        <f t="shared" si="11"/>
        <v>332.96818181818179</v>
      </c>
      <c r="I65" s="2">
        <v>44617</v>
      </c>
      <c r="J65" s="8">
        <v>2113.1799999999998</v>
      </c>
      <c r="K65" s="8">
        <v>98.49</v>
      </c>
      <c r="L65" s="13">
        <f t="shared" si="12"/>
        <v>2211.6699999999996</v>
      </c>
      <c r="M65" s="1">
        <v>4.4000000000000004</v>
      </c>
      <c r="N65" s="30">
        <f t="shared" si="13"/>
        <v>502.65227272727259</v>
      </c>
      <c r="P65" s="2">
        <v>44616</v>
      </c>
      <c r="Q65" s="1">
        <v>598.95000000000005</v>
      </c>
      <c r="R65" s="1">
        <v>807.24</v>
      </c>
      <c r="S65" s="1">
        <f t="shared" si="14"/>
        <v>1406.19</v>
      </c>
      <c r="T65" s="1">
        <v>4.4000000000000004</v>
      </c>
      <c r="U65" s="24">
        <f t="shared" si="15"/>
        <v>319.58863636363634</v>
      </c>
      <c r="W65" s="2">
        <v>44616</v>
      </c>
      <c r="X65" s="1">
        <v>2929.89</v>
      </c>
      <c r="Y65" s="1">
        <v>54.2</v>
      </c>
      <c r="Z65" s="1">
        <f t="shared" si="16"/>
        <v>2984.0899999999997</v>
      </c>
      <c r="AA65" s="1">
        <v>4.4000000000000004</v>
      </c>
      <c r="AB65" s="24">
        <f t="shared" si="17"/>
        <v>678.20227272727266</v>
      </c>
      <c r="AD65" s="2">
        <v>44616</v>
      </c>
      <c r="AE65" s="1">
        <v>845</v>
      </c>
      <c r="AF65" s="1">
        <v>3718.0000000000005</v>
      </c>
      <c r="AG65" s="1">
        <v>0</v>
      </c>
      <c r="AH65" s="1">
        <v>0</v>
      </c>
      <c r="AI65" s="1">
        <v>0</v>
      </c>
      <c r="AJ65" s="1">
        <v>0</v>
      </c>
      <c r="AK65" s="1">
        <v>43.54</v>
      </c>
      <c r="AL65" s="58">
        <v>191.57600000000002</v>
      </c>
      <c r="AM65" s="1">
        <f t="shared" si="19"/>
        <v>888.54</v>
      </c>
      <c r="AO65" s="2">
        <v>44616</v>
      </c>
      <c r="AP65" s="1">
        <v>559.4</v>
      </c>
      <c r="AQ65" s="1">
        <v>4.4000000000000004</v>
      </c>
      <c r="AR65" s="24">
        <f t="shared" si="20"/>
        <v>127.13636363636363</v>
      </c>
      <c r="AT65" s="42">
        <v>160035.62</v>
      </c>
    </row>
    <row r="66" spans="2:47" x14ac:dyDescent="0.25">
      <c r="B66" s="2">
        <v>44618</v>
      </c>
      <c r="C66" s="1">
        <v>2101.38</v>
      </c>
      <c r="D66" s="1">
        <v>12.95</v>
      </c>
      <c r="E66" s="1">
        <f t="shared" si="10"/>
        <v>2114.33</v>
      </c>
      <c r="F66" s="1">
        <v>4.4000000000000004</v>
      </c>
      <c r="G66" s="8">
        <f t="shared" si="11"/>
        <v>480.52954545454537</v>
      </c>
      <c r="I66" s="2">
        <v>44618</v>
      </c>
      <c r="J66" s="8">
        <v>1987.1</v>
      </c>
      <c r="K66" s="8"/>
      <c r="L66" s="13">
        <f t="shared" si="12"/>
        <v>1987.1</v>
      </c>
      <c r="M66" s="1">
        <v>4.4000000000000004</v>
      </c>
      <c r="N66" s="30">
        <f t="shared" si="13"/>
        <v>451.61363636363632</v>
      </c>
      <c r="P66" s="2">
        <v>44617</v>
      </c>
      <c r="Q66" s="1">
        <v>961.61</v>
      </c>
      <c r="R66" s="1">
        <v>470.96</v>
      </c>
      <c r="S66" s="1">
        <f t="shared" si="14"/>
        <v>1432.57</v>
      </c>
      <c r="T66" s="1">
        <v>4.4000000000000004</v>
      </c>
      <c r="U66" s="24">
        <f t="shared" si="15"/>
        <v>325.58409090909089</v>
      </c>
      <c r="W66" s="2">
        <v>44617</v>
      </c>
      <c r="X66" s="1">
        <v>2039.72</v>
      </c>
      <c r="Y66" s="1"/>
      <c r="Z66" s="1">
        <f t="shared" si="16"/>
        <v>2039.72</v>
      </c>
      <c r="AA66" s="1">
        <v>4.4000000000000004</v>
      </c>
      <c r="AB66" s="24">
        <f t="shared" si="17"/>
        <v>463.57272727272726</v>
      </c>
      <c r="AD66" s="2">
        <v>44617</v>
      </c>
      <c r="AE66" s="1">
        <v>1438</v>
      </c>
      <c r="AF66" s="1">
        <v>6327.2000000000007</v>
      </c>
      <c r="AG66" s="1">
        <v>100</v>
      </c>
      <c r="AH66" s="1">
        <v>440.00000000000006</v>
      </c>
      <c r="AI66" s="1">
        <v>0</v>
      </c>
      <c r="AJ66" s="1">
        <v>0</v>
      </c>
      <c r="AK66" s="1">
        <v>0</v>
      </c>
      <c r="AL66" s="58">
        <v>0</v>
      </c>
      <c r="AM66" s="1">
        <f t="shared" si="19"/>
        <v>1538</v>
      </c>
      <c r="AO66" s="2">
        <v>44617</v>
      </c>
      <c r="AP66" s="1">
        <v>866.8</v>
      </c>
      <c r="AQ66" s="1">
        <v>4.4000000000000004</v>
      </c>
      <c r="AR66" s="24">
        <f t="shared" si="20"/>
        <v>196.99999999999997</v>
      </c>
      <c r="AT66">
        <v>449.1</v>
      </c>
    </row>
    <row r="67" spans="2:47" x14ac:dyDescent="0.25">
      <c r="B67" s="2">
        <v>44619</v>
      </c>
      <c r="C67" s="1">
        <v>2124.61</v>
      </c>
      <c r="D67" s="1"/>
      <c r="E67" s="1">
        <f t="shared" si="10"/>
        <v>2124.61</v>
      </c>
      <c r="F67" s="1">
        <v>4.4000000000000004</v>
      </c>
      <c r="G67" s="8">
        <f t="shared" si="11"/>
        <v>482.8659090909091</v>
      </c>
      <c r="I67" s="2">
        <v>44619</v>
      </c>
      <c r="J67" s="8">
        <v>2638.23</v>
      </c>
      <c r="K67" s="30">
        <v>52.48</v>
      </c>
      <c r="L67" s="13">
        <f t="shared" si="12"/>
        <v>2690.71</v>
      </c>
      <c r="M67" s="1">
        <v>4.4000000000000004</v>
      </c>
      <c r="N67" s="30">
        <f t="shared" si="13"/>
        <v>611.52499999999998</v>
      </c>
      <c r="P67" s="2">
        <v>44618</v>
      </c>
      <c r="Q67" s="1">
        <v>645.79</v>
      </c>
      <c r="R67" s="1">
        <v>1026.44</v>
      </c>
      <c r="S67" s="1">
        <f t="shared" si="14"/>
        <v>1672.23</v>
      </c>
      <c r="T67" s="1">
        <v>4.4000000000000004</v>
      </c>
      <c r="U67" s="24">
        <f t="shared" si="15"/>
        <v>380.05227272727268</v>
      </c>
      <c r="W67" s="2">
        <v>44618</v>
      </c>
      <c r="X67" s="1">
        <v>3283.23</v>
      </c>
      <c r="Y67" s="1">
        <v>82.3</v>
      </c>
      <c r="Z67" s="1">
        <f t="shared" si="16"/>
        <v>3365.53</v>
      </c>
      <c r="AA67" s="1">
        <v>4.4000000000000004</v>
      </c>
      <c r="AB67" s="24">
        <f t="shared" si="17"/>
        <v>764.8931818181818</v>
      </c>
      <c r="AD67" s="2">
        <v>44618</v>
      </c>
      <c r="AE67" s="1">
        <v>1787</v>
      </c>
      <c r="AF67" s="1">
        <v>7862.8</v>
      </c>
      <c r="AG67" s="1">
        <v>0</v>
      </c>
      <c r="AH67" s="1"/>
      <c r="AI67" s="1"/>
      <c r="AJ67" s="1"/>
      <c r="AK67" s="1">
        <v>0</v>
      </c>
      <c r="AL67" s="58">
        <v>0</v>
      </c>
      <c r="AM67" s="1">
        <f t="shared" si="19"/>
        <v>1787</v>
      </c>
      <c r="AO67" s="2">
        <v>44618</v>
      </c>
      <c r="AP67" s="1">
        <v>622.6</v>
      </c>
      <c r="AQ67" s="1">
        <v>4.4000000000000004</v>
      </c>
      <c r="AR67" s="24">
        <f t="shared" si="20"/>
        <v>141.5</v>
      </c>
      <c r="AT67">
        <v>358.8</v>
      </c>
    </row>
    <row r="68" spans="2:47" x14ac:dyDescent="0.25">
      <c r="B68" s="2">
        <v>44620</v>
      </c>
      <c r="C68" s="1">
        <v>1749.32</v>
      </c>
      <c r="D68" s="1">
        <v>6.68</v>
      </c>
      <c r="E68" s="1">
        <f t="shared" si="10"/>
        <v>1756</v>
      </c>
      <c r="F68" s="1">
        <v>4.4000000000000004</v>
      </c>
      <c r="G68" s="8">
        <f t="shared" si="11"/>
        <v>399.09090909090907</v>
      </c>
      <c r="I68" s="2">
        <v>44620</v>
      </c>
      <c r="J68" s="1">
        <v>2343.3200000000002</v>
      </c>
      <c r="K68" s="8">
        <v>19.23</v>
      </c>
      <c r="L68" s="13">
        <f t="shared" si="12"/>
        <v>2362.5500000000002</v>
      </c>
      <c r="M68" s="8">
        <v>4.4000000000000004</v>
      </c>
      <c r="N68" s="30">
        <f t="shared" si="13"/>
        <v>536.94318181818187</v>
      </c>
      <c r="P68" s="2">
        <v>44619</v>
      </c>
      <c r="Q68" s="1">
        <v>826.36</v>
      </c>
      <c r="R68" s="1">
        <v>1147.79</v>
      </c>
      <c r="S68" s="1">
        <f t="shared" si="14"/>
        <v>1974.15</v>
      </c>
      <c r="T68" s="1">
        <v>4.4000000000000004</v>
      </c>
      <c r="U68" s="24">
        <f t="shared" si="15"/>
        <v>448.6704545454545</v>
      </c>
      <c r="W68" s="2">
        <v>44619</v>
      </c>
      <c r="X68" s="1">
        <v>3083.7</v>
      </c>
      <c r="Y68" s="1">
        <v>159.29</v>
      </c>
      <c r="Z68" s="1">
        <f t="shared" si="16"/>
        <v>3242.99</v>
      </c>
      <c r="AA68" s="1">
        <v>4.4000000000000004</v>
      </c>
      <c r="AB68" s="24">
        <f t="shared" si="17"/>
        <v>737.04318181818167</v>
      </c>
      <c r="AD68" s="2">
        <v>44619</v>
      </c>
      <c r="AE68" s="1">
        <v>2305</v>
      </c>
      <c r="AF68" s="1">
        <v>10142</v>
      </c>
      <c r="AG68" s="1">
        <v>0</v>
      </c>
      <c r="AH68" s="1"/>
      <c r="AI68" s="1"/>
      <c r="AJ68" s="1"/>
      <c r="AK68" s="1">
        <v>7.41</v>
      </c>
      <c r="AL68" s="58">
        <v>32.604000000000006</v>
      </c>
      <c r="AM68" s="1">
        <f t="shared" si="19"/>
        <v>2312.41</v>
      </c>
      <c r="AO68" s="2">
        <v>44619</v>
      </c>
      <c r="AP68" s="1">
        <v>858.5</v>
      </c>
      <c r="AQ68" s="1">
        <v>4.4000000000000004</v>
      </c>
      <c r="AR68" s="24">
        <f t="shared" si="20"/>
        <v>195.11363636363635</v>
      </c>
      <c r="AT68">
        <v>1050.3499999999999</v>
      </c>
    </row>
    <row r="69" spans="2:47" x14ac:dyDescent="0.25">
      <c r="B69" s="2"/>
      <c r="C69" s="1"/>
      <c r="D69" s="1"/>
      <c r="E69" s="1">
        <f t="shared" si="10"/>
        <v>0</v>
      </c>
      <c r="F69" s="1"/>
      <c r="G69" s="8"/>
      <c r="I69" s="2"/>
      <c r="J69" s="1"/>
      <c r="K69" s="30"/>
      <c r="L69" s="13">
        <f t="shared" si="12"/>
        <v>0</v>
      </c>
      <c r="M69" s="1"/>
      <c r="N69" s="30"/>
      <c r="P69" s="2">
        <v>44620</v>
      </c>
      <c r="Q69" s="1">
        <v>279.07</v>
      </c>
      <c r="R69" s="1">
        <v>1199.08</v>
      </c>
      <c r="S69" s="1">
        <f t="shared" si="14"/>
        <v>1478.1499999999999</v>
      </c>
      <c r="T69" s="1">
        <v>4.4000000000000004</v>
      </c>
      <c r="U69" s="24">
        <f t="shared" si="15"/>
        <v>335.94318181818176</v>
      </c>
      <c r="W69" s="2">
        <v>44620</v>
      </c>
      <c r="X69" s="1">
        <v>674.42</v>
      </c>
      <c r="Y69" s="1"/>
      <c r="Z69" s="1">
        <f t="shared" si="16"/>
        <v>674.42</v>
      </c>
      <c r="AA69" s="1">
        <v>4.4000000000000004</v>
      </c>
      <c r="AB69" s="24">
        <f t="shared" si="17"/>
        <v>153.2772727272727</v>
      </c>
      <c r="AD69" s="2">
        <v>44620</v>
      </c>
      <c r="AE69" s="1">
        <v>1394</v>
      </c>
      <c r="AF69" s="1">
        <v>6133.6</v>
      </c>
      <c r="AG69" s="1">
        <v>0</v>
      </c>
      <c r="AH69" s="1"/>
      <c r="AI69" s="1"/>
      <c r="AJ69" s="1"/>
      <c r="AK69" s="1">
        <v>0</v>
      </c>
      <c r="AL69" s="58">
        <v>0</v>
      </c>
      <c r="AM69" s="1">
        <f t="shared" si="19"/>
        <v>1394</v>
      </c>
      <c r="AO69" s="2">
        <v>44620</v>
      </c>
      <c r="AP69" s="1">
        <v>644.70000000000005</v>
      </c>
      <c r="AQ69" s="1">
        <v>4.4000000000000004</v>
      </c>
      <c r="AR69" s="24">
        <f t="shared" si="20"/>
        <v>146.52272727272728</v>
      </c>
      <c r="AT69">
        <v>17070.45</v>
      </c>
    </row>
    <row r="70" spans="2:47" x14ac:dyDescent="0.25">
      <c r="B70" s="2"/>
      <c r="C70" s="1"/>
      <c r="D70" s="1"/>
      <c r="E70" s="1">
        <f t="shared" si="10"/>
        <v>0</v>
      </c>
      <c r="F70" s="1"/>
      <c r="G70" s="8"/>
      <c r="I70" s="2"/>
      <c r="J70" s="1"/>
      <c r="K70" s="2"/>
      <c r="L70" s="13">
        <f t="shared" si="12"/>
        <v>0</v>
      </c>
      <c r="M70" s="1"/>
      <c r="N70" s="30"/>
      <c r="P70" s="2"/>
      <c r="Q70" s="1"/>
      <c r="R70" s="1"/>
      <c r="S70" s="1">
        <f t="shared" si="14"/>
        <v>0</v>
      </c>
      <c r="T70" s="1"/>
      <c r="U70" s="24"/>
      <c r="W70" s="2"/>
      <c r="X70" s="1"/>
      <c r="Y70" s="1"/>
      <c r="Z70" s="1">
        <f t="shared" ref="Z70:Z71" si="21">X70+Y70</f>
        <v>0</v>
      </c>
      <c r="AA70" s="1"/>
      <c r="AB70" s="24"/>
      <c r="AD70" s="2"/>
      <c r="AE70" s="1">
        <v>0</v>
      </c>
      <c r="AF70" s="1">
        <v>0</v>
      </c>
      <c r="AG70" s="1"/>
      <c r="AH70" s="1"/>
      <c r="AI70" s="1"/>
      <c r="AJ70" s="1"/>
      <c r="AK70" s="1"/>
      <c r="AL70" s="58"/>
      <c r="AM70" s="1">
        <f t="shared" si="19"/>
        <v>0</v>
      </c>
      <c r="AO70" s="2"/>
      <c r="AP70" s="1"/>
      <c r="AQ70" s="1"/>
      <c r="AR70" s="24"/>
      <c r="AT70" s="50">
        <f>SUM(AT61:AT69)</f>
        <v>366719.58999999997</v>
      </c>
      <c r="AU70" s="52" t="s">
        <v>65</v>
      </c>
    </row>
    <row r="71" spans="2:47" x14ac:dyDescent="0.25">
      <c r="B71" s="2"/>
      <c r="C71" s="13"/>
      <c r="D71" s="10"/>
      <c r="E71" s="13">
        <f t="shared" si="10"/>
        <v>0</v>
      </c>
      <c r="F71" s="1"/>
      <c r="G71" s="8"/>
      <c r="I71" s="2"/>
      <c r="J71" s="35"/>
      <c r="K71" s="1"/>
      <c r="L71" s="13">
        <f t="shared" si="12"/>
        <v>0</v>
      </c>
      <c r="M71" s="1"/>
      <c r="N71" s="30"/>
      <c r="P71" s="2"/>
      <c r="Q71" s="1"/>
      <c r="R71" s="1"/>
      <c r="S71" s="1">
        <f>Q71+R71</f>
        <v>0</v>
      </c>
      <c r="T71" s="1"/>
      <c r="U71" s="24"/>
      <c r="W71" s="2"/>
      <c r="X71" s="1"/>
      <c r="Y71" s="1"/>
      <c r="Z71" s="1">
        <f t="shared" si="21"/>
        <v>0</v>
      </c>
      <c r="AA71" s="1"/>
      <c r="AB71" s="24"/>
      <c r="AD71" s="2"/>
      <c r="AE71" s="1">
        <v>0</v>
      </c>
      <c r="AF71" s="1">
        <v>0</v>
      </c>
      <c r="AG71" s="1"/>
      <c r="AH71" s="1"/>
      <c r="AI71" s="1"/>
      <c r="AJ71" s="1"/>
      <c r="AK71" s="1"/>
      <c r="AL71" s="58"/>
      <c r="AM71" s="1">
        <f t="shared" si="19"/>
        <v>0</v>
      </c>
      <c r="AO71" s="2"/>
      <c r="AP71" s="1"/>
      <c r="AQ71" s="1"/>
      <c r="AR71" s="24"/>
    </row>
    <row r="72" spans="2:47" x14ac:dyDescent="0.25">
      <c r="E72" s="60">
        <f>SUM(E41:E71)</f>
        <v>46243.088999999993</v>
      </c>
      <c r="F72" s="48"/>
      <c r="G72" s="45">
        <f>SUM(G41:G71)</f>
        <v>10376.242558175396</v>
      </c>
      <c r="L72" s="45">
        <f>SUM(L41:L71)</f>
        <v>47247.28</v>
      </c>
      <c r="N72" s="80">
        <f>SUM(N41:N71)</f>
        <v>10597.879392974417</v>
      </c>
      <c r="P72" s="2"/>
      <c r="Q72" s="10"/>
      <c r="R72" s="10"/>
      <c r="S72" s="10">
        <f>Q72+R72</f>
        <v>0</v>
      </c>
      <c r="T72" s="1"/>
      <c r="U72" s="24"/>
      <c r="W72" s="2"/>
      <c r="X72" s="1"/>
      <c r="Y72" s="1"/>
      <c r="Z72" s="34"/>
      <c r="AA72" s="1"/>
      <c r="AB72" s="24"/>
      <c r="AD72" s="2"/>
      <c r="AE72" s="8">
        <v>0</v>
      </c>
      <c r="AF72" s="1">
        <v>0</v>
      </c>
      <c r="AG72" s="1"/>
      <c r="AH72" s="1">
        <v>0</v>
      </c>
      <c r="AI72" s="1"/>
      <c r="AJ72" s="1"/>
      <c r="AK72" s="1"/>
      <c r="AL72" s="57"/>
      <c r="AM72" s="13">
        <f>AE72+AG72+AI72+AK72</f>
        <v>0</v>
      </c>
      <c r="AO72" s="2"/>
      <c r="AP72" s="1"/>
      <c r="AQ72" s="1"/>
      <c r="AR72" s="19"/>
    </row>
    <row r="73" spans="2:47" x14ac:dyDescent="0.25">
      <c r="S73" s="60">
        <f>SUM(S42:S72)</f>
        <v>45791.710000000014</v>
      </c>
      <c r="U73" s="45">
        <f>SUM(U42:U72)</f>
        <v>10269.20122798509</v>
      </c>
      <c r="X73" s="54">
        <v>0</v>
      </c>
      <c r="Z73" s="60">
        <f>SUM(Z42:Z72)</f>
        <v>48473.189999999995</v>
      </c>
      <c r="AB73" s="45">
        <f>SUM(AB42:AB72)</f>
        <v>10878.420850976041</v>
      </c>
      <c r="AD73">
        <v>0</v>
      </c>
      <c r="AE73" s="42">
        <f>SUM(AE42:AE72)</f>
        <v>35875</v>
      </c>
      <c r="AG73">
        <f>SUM(AG42:AG72)</f>
        <v>102</v>
      </c>
      <c r="AI73">
        <f>SUM(AI42:AI72)</f>
        <v>80</v>
      </c>
      <c r="AK73">
        <f>SUM(AK42:AK72)</f>
        <v>234.84999999999997</v>
      </c>
      <c r="AM73" s="60">
        <f>SUM(AM42:AM72)</f>
        <v>36291.850000000006</v>
      </c>
      <c r="AP73" s="50">
        <f>SUM(AP42:AP72)</f>
        <v>17070.449999999997</v>
      </c>
      <c r="AR73" s="44">
        <f>SUM(AR42:AR72)</f>
        <v>3826.4683799809272</v>
      </c>
    </row>
    <row r="74" spans="2:47" x14ac:dyDescent="0.25">
      <c r="AF74" s="42">
        <f>SUM(AF42:AF73)</f>
        <v>160035.62</v>
      </c>
      <c r="AH74">
        <f>SUM(AH42:AH73)</f>
        <v>449.10000000000008</v>
      </c>
      <c r="AJ74">
        <f>SUM(AJ42:AJ73)</f>
        <v>358.8</v>
      </c>
      <c r="AL74" s="43">
        <f>SUM(AL42:AL73)</f>
        <v>1050.3453999999999</v>
      </c>
    </row>
    <row r="76" spans="2:47" x14ac:dyDescent="0.25">
      <c r="AI76" s="36">
        <f>SUM(AI42:AI75)</f>
        <v>160</v>
      </c>
      <c r="AK76" s="36">
        <f>SUM(AK42:AK75)</f>
        <v>469.69999999999993</v>
      </c>
    </row>
    <row r="81" spans="2:47" x14ac:dyDescent="0.25">
      <c r="C81" s="187" t="s">
        <v>39</v>
      </c>
      <c r="D81" s="187"/>
      <c r="K81" s="187" t="s">
        <v>42</v>
      </c>
      <c r="L81" s="187"/>
      <c r="M81" s="187"/>
    </row>
    <row r="82" spans="2:47" ht="30" x14ac:dyDescent="0.25">
      <c r="B82" s="83" t="s">
        <v>0</v>
      </c>
      <c r="C82" s="83" t="s">
        <v>12</v>
      </c>
      <c r="D82" s="83" t="s">
        <v>11</v>
      </c>
      <c r="E82" s="78" t="s">
        <v>33</v>
      </c>
      <c r="F82" s="78" t="s">
        <v>38</v>
      </c>
      <c r="G82" s="78" t="s">
        <v>40</v>
      </c>
      <c r="I82" s="78" t="s">
        <v>0</v>
      </c>
      <c r="J82" s="81" t="s">
        <v>12</v>
      </c>
      <c r="K82" s="81" t="s">
        <v>11</v>
      </c>
      <c r="L82" s="82" t="s">
        <v>33</v>
      </c>
      <c r="M82" s="82" t="s">
        <v>4</v>
      </c>
      <c r="N82" s="78" t="s">
        <v>41</v>
      </c>
      <c r="Q82" s="187" t="s">
        <v>44</v>
      </c>
      <c r="R82" s="187"/>
      <c r="S82" s="187"/>
      <c r="X82" s="187" t="s">
        <v>46</v>
      </c>
      <c r="Y82" s="187"/>
      <c r="Z82" s="187"/>
      <c r="AA82" s="187"/>
      <c r="AG82" s="184" t="s">
        <v>56</v>
      </c>
      <c r="AH82" s="184"/>
      <c r="AI82" s="184"/>
      <c r="AJ82" s="184"/>
      <c r="AP82" t="s">
        <v>60</v>
      </c>
    </row>
    <row r="83" spans="2:47" ht="30" x14ac:dyDescent="0.25">
      <c r="B83" s="2">
        <v>44621</v>
      </c>
      <c r="C83" s="1">
        <v>1342.81</v>
      </c>
      <c r="D83" s="1">
        <v>12.45</v>
      </c>
      <c r="E83" s="1">
        <f>C83+D83</f>
        <v>1355.26</v>
      </c>
      <c r="F83" s="8">
        <v>4.4000000000000004</v>
      </c>
      <c r="G83" s="8">
        <f>E83/F83</f>
        <v>308.01363636363635</v>
      </c>
      <c r="I83" s="2">
        <v>44621</v>
      </c>
      <c r="J83" s="13">
        <v>665.51</v>
      </c>
      <c r="K83" s="15"/>
      <c r="L83" s="13">
        <f>J83+K83</f>
        <v>665.51</v>
      </c>
      <c r="M83" s="13">
        <v>4.4000000000000004</v>
      </c>
      <c r="N83" s="30">
        <f>L83/M83</f>
        <v>151.25227272727273</v>
      </c>
      <c r="P83" s="83" t="s">
        <v>0</v>
      </c>
      <c r="Q83" s="81" t="s">
        <v>15</v>
      </c>
      <c r="R83" s="81" t="s">
        <v>16</v>
      </c>
      <c r="S83" s="78" t="s">
        <v>33</v>
      </c>
      <c r="T83" s="83" t="s">
        <v>4</v>
      </c>
      <c r="U83" s="83" t="s">
        <v>43</v>
      </c>
      <c r="W83" s="78" t="s">
        <v>0</v>
      </c>
      <c r="X83" s="81" t="s">
        <v>23</v>
      </c>
      <c r="Y83" s="81" t="s">
        <v>20</v>
      </c>
      <c r="Z83" s="78" t="s">
        <v>33</v>
      </c>
      <c r="AA83" s="78" t="s">
        <v>4</v>
      </c>
      <c r="AB83" s="78" t="s">
        <v>45</v>
      </c>
      <c r="AD83" s="78" t="s">
        <v>47</v>
      </c>
      <c r="AE83" s="78" t="s">
        <v>48</v>
      </c>
      <c r="AF83" s="78" t="s">
        <v>49</v>
      </c>
      <c r="AG83" s="85" t="s">
        <v>50</v>
      </c>
      <c r="AH83" s="85" t="s">
        <v>51</v>
      </c>
      <c r="AI83" s="76" t="s">
        <v>52</v>
      </c>
      <c r="AJ83" s="86" t="s">
        <v>53</v>
      </c>
      <c r="AK83" s="87" t="s">
        <v>54</v>
      </c>
      <c r="AL83" s="87" t="s">
        <v>55</v>
      </c>
      <c r="AM83" s="78" t="s">
        <v>45</v>
      </c>
      <c r="AO83" s="83" t="s">
        <v>47</v>
      </c>
      <c r="AP83" s="83" t="s">
        <v>57</v>
      </c>
      <c r="AQ83" s="83" t="s">
        <v>58</v>
      </c>
      <c r="AR83" s="88" t="s">
        <v>59</v>
      </c>
    </row>
    <row r="84" spans="2:47" x14ac:dyDescent="0.25">
      <c r="B84" s="2">
        <v>44622</v>
      </c>
      <c r="C84" s="1">
        <v>831.16</v>
      </c>
      <c r="D84" s="1"/>
      <c r="E84" s="1">
        <f t="shared" ref="E84:E113" si="22">C84+D84</f>
        <v>831.16</v>
      </c>
      <c r="F84" s="8">
        <v>4.4000000000000004</v>
      </c>
      <c r="G84" s="8">
        <f t="shared" ref="G84:G113" si="23">E84/F84</f>
        <v>188.89999999999998</v>
      </c>
      <c r="I84" s="2">
        <v>44622</v>
      </c>
      <c r="J84" s="13">
        <v>975.08</v>
      </c>
      <c r="K84" s="13">
        <v>16.63</v>
      </c>
      <c r="L84" s="13">
        <f t="shared" ref="L84:L113" si="24">J84+K84</f>
        <v>991.71</v>
      </c>
      <c r="M84" s="13">
        <v>4.4000000000000004</v>
      </c>
      <c r="N84" s="30">
        <f t="shared" ref="N84:N113" si="25">L84/M84</f>
        <v>225.38863636363635</v>
      </c>
      <c r="P84" s="2">
        <v>44621</v>
      </c>
      <c r="Q84" s="1">
        <v>344.89</v>
      </c>
      <c r="R84" s="1">
        <v>918.59</v>
      </c>
      <c r="S84" s="1">
        <f>Q84+R84</f>
        <v>1263.48</v>
      </c>
      <c r="T84" s="8">
        <v>4.4000000000000004</v>
      </c>
      <c r="U84" s="24">
        <f>S84/T84</f>
        <v>287.15454545454543</v>
      </c>
      <c r="W84" s="2">
        <v>44621</v>
      </c>
      <c r="X84" s="1">
        <v>2555.06</v>
      </c>
      <c r="Y84" s="1">
        <v>5.0599999999999996</v>
      </c>
      <c r="Z84" s="1">
        <f>X84+Y84</f>
        <v>2560.12</v>
      </c>
      <c r="AA84" s="8">
        <v>4.4000000000000004</v>
      </c>
      <c r="AB84" s="24">
        <f>Z84/AA84</f>
        <v>581.84545454545446</v>
      </c>
      <c r="AD84" s="2">
        <v>44621</v>
      </c>
      <c r="AE84" s="1">
        <v>1200</v>
      </c>
      <c r="AF84" s="1">
        <v>5280</v>
      </c>
      <c r="AG84" s="1">
        <v>0</v>
      </c>
      <c r="AH84" s="8">
        <v>0</v>
      </c>
      <c r="AI84" s="1">
        <v>0</v>
      </c>
      <c r="AJ84" s="1">
        <v>0</v>
      </c>
      <c r="AK84" s="1">
        <v>10</v>
      </c>
      <c r="AL84" s="58">
        <v>44</v>
      </c>
      <c r="AM84" s="1">
        <f>AE84+AG84+AI84+AK84</f>
        <v>1210</v>
      </c>
      <c r="AO84" s="2">
        <v>44621</v>
      </c>
      <c r="AP84" s="1">
        <v>628.4</v>
      </c>
      <c r="AQ84" s="8">
        <v>4.4000000000000004</v>
      </c>
      <c r="AR84" s="24">
        <f>AP84/AQ84</f>
        <v>142.81818181818181</v>
      </c>
    </row>
    <row r="85" spans="2:47" x14ac:dyDescent="0.25">
      <c r="B85" s="2">
        <v>44623</v>
      </c>
      <c r="C85" s="1">
        <v>919.31</v>
      </c>
      <c r="D85" s="1"/>
      <c r="E85" s="1">
        <f t="shared" si="22"/>
        <v>919.31</v>
      </c>
      <c r="F85" s="8">
        <v>4.38</v>
      </c>
      <c r="G85" s="8">
        <f t="shared" si="23"/>
        <v>209.88812785388126</v>
      </c>
      <c r="I85" s="2">
        <v>44623</v>
      </c>
      <c r="J85" s="10">
        <v>1840.59</v>
      </c>
      <c r="K85" s="15"/>
      <c r="L85" s="13">
        <f t="shared" si="24"/>
        <v>1840.59</v>
      </c>
      <c r="M85" s="13">
        <v>4.38</v>
      </c>
      <c r="N85" s="30">
        <f t="shared" si="25"/>
        <v>420.22602739726028</v>
      </c>
      <c r="P85" s="2">
        <v>44622</v>
      </c>
      <c r="Q85" s="1">
        <v>462.37</v>
      </c>
      <c r="R85" s="1">
        <v>1310.95</v>
      </c>
      <c r="S85" s="1">
        <f t="shared" ref="S85:S112" si="26">Q85+R85</f>
        <v>1773.3200000000002</v>
      </c>
      <c r="T85" s="8">
        <v>4.4000000000000004</v>
      </c>
      <c r="U85" s="24">
        <f t="shared" ref="U85:U114" si="27">S85/T85</f>
        <v>403.02727272727276</v>
      </c>
      <c r="W85" s="2">
        <v>44622</v>
      </c>
      <c r="X85" s="1">
        <v>1711.82</v>
      </c>
      <c r="Y85" s="1">
        <v>78.89</v>
      </c>
      <c r="Z85" s="1">
        <f t="shared" ref="Z85:Z114" si="28">X85+Y85</f>
        <v>1790.71</v>
      </c>
      <c r="AA85" s="8">
        <v>4.4000000000000004</v>
      </c>
      <c r="AB85" s="24">
        <f t="shared" ref="AB85:AB113" si="29">Z85/AA85</f>
        <v>406.97954545454542</v>
      </c>
      <c r="AD85" s="2">
        <v>44622</v>
      </c>
      <c r="AE85" s="1">
        <v>929</v>
      </c>
      <c r="AF85" s="1">
        <v>4087.6000000000004</v>
      </c>
      <c r="AG85" s="1">
        <v>0</v>
      </c>
      <c r="AH85" s="1">
        <v>0</v>
      </c>
      <c r="AI85" s="1">
        <v>0</v>
      </c>
      <c r="AJ85" s="1">
        <v>0</v>
      </c>
      <c r="AK85" s="1">
        <v>40</v>
      </c>
      <c r="AL85" s="58">
        <v>176</v>
      </c>
      <c r="AM85" s="1">
        <f>AE85+AG85+AI85+AK85</f>
        <v>969</v>
      </c>
      <c r="AO85" s="2">
        <v>44622</v>
      </c>
      <c r="AP85" s="1">
        <v>324.5</v>
      </c>
      <c r="AQ85" s="8">
        <v>4.4000000000000004</v>
      </c>
      <c r="AR85" s="24">
        <f t="shared" ref="AR85:AR114" si="30">AP85/AQ85</f>
        <v>73.75</v>
      </c>
    </row>
    <row r="86" spans="2:47" x14ac:dyDescent="0.25">
      <c r="B86" s="2">
        <v>44624</v>
      </c>
      <c r="C86" s="1">
        <v>1286.71</v>
      </c>
      <c r="D86" s="1">
        <v>15.59</v>
      </c>
      <c r="E86" s="1">
        <f t="shared" si="22"/>
        <v>1302.3</v>
      </c>
      <c r="F86" s="8">
        <v>4.38</v>
      </c>
      <c r="G86" s="8">
        <f t="shared" si="23"/>
        <v>297.32876712328766</v>
      </c>
      <c r="I86" s="2">
        <v>44624</v>
      </c>
      <c r="J86" s="13">
        <v>1082.67</v>
      </c>
      <c r="K86" s="15"/>
      <c r="L86" s="13">
        <f t="shared" si="24"/>
        <v>1082.67</v>
      </c>
      <c r="M86" s="13">
        <v>4.38</v>
      </c>
      <c r="N86" s="30">
        <f t="shared" si="25"/>
        <v>247.18493150684932</v>
      </c>
      <c r="P86" s="2">
        <v>44623</v>
      </c>
      <c r="Q86" s="1">
        <v>318.88</v>
      </c>
      <c r="R86" s="1">
        <v>526.78</v>
      </c>
      <c r="S86" s="1">
        <f t="shared" si="26"/>
        <v>845.66</v>
      </c>
      <c r="T86" s="8">
        <v>4.38</v>
      </c>
      <c r="U86" s="24">
        <f t="shared" si="27"/>
        <v>193.07305936073058</v>
      </c>
      <c r="W86" s="2">
        <v>44623</v>
      </c>
      <c r="X86" s="1">
        <v>626.98</v>
      </c>
      <c r="Y86" s="1">
        <v>21.64</v>
      </c>
      <c r="Z86" s="1">
        <f t="shared" si="28"/>
        <v>648.62</v>
      </c>
      <c r="AA86" s="8">
        <v>4.38</v>
      </c>
      <c r="AB86" s="24">
        <f t="shared" si="29"/>
        <v>148.0867579908676</v>
      </c>
      <c r="AD86" s="2">
        <v>44623</v>
      </c>
      <c r="AE86" s="1">
        <v>708</v>
      </c>
      <c r="AF86" s="1">
        <v>3101.04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58">
        <v>0</v>
      </c>
      <c r="AM86" s="1">
        <f>AE86+AG86+AI86+AK86</f>
        <v>708</v>
      </c>
      <c r="AO86" s="2">
        <v>44623</v>
      </c>
      <c r="AP86" s="1">
        <v>647.4</v>
      </c>
      <c r="AQ86" s="8">
        <v>4.38</v>
      </c>
      <c r="AR86" s="24">
        <f t="shared" si="30"/>
        <v>147.8082191780822</v>
      </c>
    </row>
    <row r="87" spans="2:47" x14ac:dyDescent="0.25">
      <c r="B87" s="2">
        <v>44625</v>
      </c>
      <c r="C87" s="1">
        <v>3335.16</v>
      </c>
      <c r="D87" s="1"/>
      <c r="E87" s="1">
        <f t="shared" si="22"/>
        <v>3335.16</v>
      </c>
      <c r="F87" s="8">
        <v>4.38</v>
      </c>
      <c r="G87" s="8">
        <f t="shared" si="23"/>
        <v>761.45205479452056</v>
      </c>
      <c r="I87" s="2">
        <v>44625</v>
      </c>
      <c r="J87" s="13">
        <v>1958.16</v>
      </c>
      <c r="K87" s="15">
        <v>10</v>
      </c>
      <c r="L87" s="13">
        <f t="shared" si="24"/>
        <v>1968.16</v>
      </c>
      <c r="M87" s="13">
        <v>4.38</v>
      </c>
      <c r="N87" s="30">
        <f t="shared" si="25"/>
        <v>449.35159817351604</v>
      </c>
      <c r="P87" s="2">
        <v>44624</v>
      </c>
      <c r="Q87" s="1">
        <v>1950.07</v>
      </c>
      <c r="R87" s="1">
        <v>843.73</v>
      </c>
      <c r="S87" s="1">
        <f t="shared" si="26"/>
        <v>2793.8</v>
      </c>
      <c r="T87" s="8">
        <v>4.38</v>
      </c>
      <c r="U87" s="24">
        <f t="shared" si="27"/>
        <v>637.85388127853889</v>
      </c>
      <c r="W87" s="2">
        <v>44624</v>
      </c>
      <c r="X87" s="1">
        <v>0</v>
      </c>
      <c r="Y87" s="1">
        <v>0</v>
      </c>
      <c r="Z87" s="1">
        <f t="shared" si="28"/>
        <v>0</v>
      </c>
      <c r="AA87" s="8">
        <v>4.38</v>
      </c>
      <c r="AB87" s="24">
        <f t="shared" si="29"/>
        <v>0</v>
      </c>
      <c r="AD87" s="2">
        <v>44624</v>
      </c>
      <c r="AE87" s="1">
        <v>1230</v>
      </c>
      <c r="AF87" s="1">
        <v>5387.4</v>
      </c>
      <c r="AG87" s="1">
        <v>0</v>
      </c>
      <c r="AH87" s="1">
        <v>0</v>
      </c>
      <c r="AI87" s="1">
        <v>0</v>
      </c>
      <c r="AJ87" s="1">
        <v>0</v>
      </c>
      <c r="AK87" s="63">
        <v>0</v>
      </c>
      <c r="AL87" s="58">
        <v>0</v>
      </c>
      <c r="AM87" s="1">
        <f t="shared" ref="AM87:AM113" si="31">AE87+AG87+AI87+AK87</f>
        <v>1230</v>
      </c>
      <c r="AO87" s="2">
        <v>44624</v>
      </c>
      <c r="AP87" s="1">
        <v>651.20000000000005</v>
      </c>
      <c r="AQ87" s="8">
        <v>4.38</v>
      </c>
      <c r="AR87" s="24">
        <f t="shared" si="30"/>
        <v>148.67579908675802</v>
      </c>
    </row>
    <row r="88" spans="2:47" x14ac:dyDescent="0.25">
      <c r="B88" s="2">
        <v>44626</v>
      </c>
      <c r="C88" s="1">
        <v>2272.92</v>
      </c>
      <c r="D88" s="1"/>
      <c r="E88" s="1">
        <f t="shared" si="22"/>
        <v>2272.92</v>
      </c>
      <c r="F88" s="8">
        <v>4.34</v>
      </c>
      <c r="G88" s="8">
        <f t="shared" si="23"/>
        <v>523.71428571428578</v>
      </c>
      <c r="I88" s="2">
        <v>44626</v>
      </c>
      <c r="J88" s="13">
        <v>995.57</v>
      </c>
      <c r="K88" s="15"/>
      <c r="L88" s="13">
        <f t="shared" si="24"/>
        <v>995.57</v>
      </c>
      <c r="M88" s="13">
        <v>4.34</v>
      </c>
      <c r="N88" s="30">
        <f t="shared" si="25"/>
        <v>229.39400921658989</v>
      </c>
      <c r="P88" s="2">
        <v>44625</v>
      </c>
      <c r="Q88" s="1">
        <v>1716.45</v>
      </c>
      <c r="R88" s="1">
        <v>667.4</v>
      </c>
      <c r="S88" s="1">
        <f t="shared" si="26"/>
        <v>2383.85</v>
      </c>
      <c r="T88" s="8">
        <v>4.38</v>
      </c>
      <c r="U88" s="24">
        <f t="shared" si="27"/>
        <v>544.25799086757991</v>
      </c>
      <c r="W88" s="2">
        <v>44625</v>
      </c>
      <c r="X88" s="1">
        <v>0</v>
      </c>
      <c r="Y88" s="1">
        <v>0</v>
      </c>
      <c r="Z88" s="1">
        <f t="shared" si="28"/>
        <v>0</v>
      </c>
      <c r="AA88" s="8">
        <v>4.38</v>
      </c>
      <c r="AB88" s="24">
        <f t="shared" si="29"/>
        <v>0</v>
      </c>
      <c r="AD88" s="2">
        <v>44625</v>
      </c>
      <c r="AE88" s="1">
        <v>1641</v>
      </c>
      <c r="AF88" s="1">
        <v>7187.58</v>
      </c>
      <c r="AG88" s="1">
        <v>0</v>
      </c>
      <c r="AH88" s="1">
        <v>0</v>
      </c>
      <c r="AI88" s="1">
        <v>0</v>
      </c>
      <c r="AJ88" s="1">
        <v>0</v>
      </c>
      <c r="AK88" s="8">
        <v>0</v>
      </c>
      <c r="AL88" s="58">
        <v>0</v>
      </c>
      <c r="AM88" s="1">
        <f t="shared" si="31"/>
        <v>1641</v>
      </c>
      <c r="AO88" s="2">
        <v>44625</v>
      </c>
      <c r="AP88" s="1">
        <v>873.6</v>
      </c>
      <c r="AQ88" s="8">
        <v>4.38</v>
      </c>
      <c r="AR88" s="24">
        <f t="shared" si="30"/>
        <v>199.45205479452056</v>
      </c>
      <c r="AU88" s="42">
        <v>5280.66</v>
      </c>
    </row>
    <row r="89" spans="2:47" x14ac:dyDescent="0.25">
      <c r="B89" s="2">
        <v>44627</v>
      </c>
      <c r="C89" s="1">
        <v>1004.09</v>
      </c>
      <c r="D89" s="1">
        <v>5.74</v>
      </c>
      <c r="E89" s="1">
        <f t="shared" si="22"/>
        <v>1009.83</v>
      </c>
      <c r="F89" s="1">
        <v>4.34</v>
      </c>
      <c r="G89" s="8">
        <f t="shared" si="23"/>
        <v>232.67972350230417</v>
      </c>
      <c r="I89" s="2">
        <v>44627</v>
      </c>
      <c r="J89" s="13">
        <v>825.46</v>
      </c>
      <c r="K89" s="15">
        <v>6.84</v>
      </c>
      <c r="L89" s="13">
        <f t="shared" si="24"/>
        <v>832.30000000000007</v>
      </c>
      <c r="M89" s="10">
        <v>4.34</v>
      </c>
      <c r="N89" s="30">
        <f t="shared" si="25"/>
        <v>191.77419354838713</v>
      </c>
      <c r="P89" s="2">
        <v>44626</v>
      </c>
      <c r="Q89" s="1">
        <v>613.9</v>
      </c>
      <c r="R89" s="1">
        <v>435.95</v>
      </c>
      <c r="S89" s="1">
        <f t="shared" si="26"/>
        <v>1049.8499999999999</v>
      </c>
      <c r="T89" s="8">
        <v>4.34</v>
      </c>
      <c r="U89" s="24">
        <f t="shared" si="27"/>
        <v>241.90092165898616</v>
      </c>
      <c r="W89" s="2">
        <v>44626</v>
      </c>
      <c r="X89" s="1">
        <v>2743.34</v>
      </c>
      <c r="Y89" s="1">
        <v>77.760000000000005</v>
      </c>
      <c r="Z89" s="1">
        <f t="shared" si="28"/>
        <v>2821.1000000000004</v>
      </c>
      <c r="AA89" s="8">
        <v>4.34</v>
      </c>
      <c r="AB89" s="24">
        <f t="shared" si="29"/>
        <v>650.02304147465452</v>
      </c>
      <c r="AD89" s="2">
        <v>44626</v>
      </c>
      <c r="AE89" s="1">
        <v>2334</v>
      </c>
      <c r="AF89" s="1">
        <v>10129.56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58">
        <v>0</v>
      </c>
      <c r="AM89" s="1">
        <f t="shared" si="31"/>
        <v>2334</v>
      </c>
      <c r="AO89" s="2">
        <v>44626</v>
      </c>
      <c r="AP89" s="1">
        <v>711.2</v>
      </c>
      <c r="AQ89" s="8">
        <v>4.34</v>
      </c>
      <c r="AR89" s="24">
        <f t="shared" si="30"/>
        <v>163.87096774193549</v>
      </c>
      <c r="AU89" s="42">
        <v>38285</v>
      </c>
    </row>
    <row r="90" spans="2:47" x14ac:dyDescent="0.25">
      <c r="B90" s="2">
        <v>44628</v>
      </c>
      <c r="C90" s="1">
        <v>667.01</v>
      </c>
      <c r="D90" s="1">
        <v>159.49</v>
      </c>
      <c r="E90" s="1">
        <f t="shared" si="22"/>
        <v>826.5</v>
      </c>
      <c r="F90" s="1">
        <v>4.34</v>
      </c>
      <c r="G90" s="8">
        <f t="shared" si="23"/>
        <v>190.4377880184332</v>
      </c>
      <c r="I90" s="2">
        <v>44628</v>
      </c>
      <c r="J90" s="13">
        <v>1417.67</v>
      </c>
      <c r="K90" s="15">
        <v>32.76</v>
      </c>
      <c r="L90" s="13">
        <f t="shared" si="24"/>
        <v>1450.43</v>
      </c>
      <c r="M90" s="10">
        <v>4.34</v>
      </c>
      <c r="N90" s="30">
        <f t="shared" si="25"/>
        <v>334.20046082949312</v>
      </c>
      <c r="P90" s="2">
        <v>44627</v>
      </c>
      <c r="Q90" s="1">
        <v>246.98</v>
      </c>
      <c r="R90" s="1">
        <v>547.88</v>
      </c>
      <c r="S90" s="1">
        <f t="shared" si="26"/>
        <v>794.86</v>
      </c>
      <c r="T90" s="1">
        <v>4.34</v>
      </c>
      <c r="U90" s="24">
        <f t="shared" si="27"/>
        <v>183.14746543778801</v>
      </c>
      <c r="W90" s="2">
        <v>44627</v>
      </c>
      <c r="X90" s="1">
        <v>2294.71</v>
      </c>
      <c r="Y90" s="1">
        <v>56.73</v>
      </c>
      <c r="Z90" s="1">
        <f t="shared" si="28"/>
        <v>2351.44</v>
      </c>
      <c r="AA90" s="1">
        <v>4.34</v>
      </c>
      <c r="AB90" s="24">
        <f t="shared" si="29"/>
        <v>541.80645161290329</v>
      </c>
      <c r="AD90" s="2">
        <v>44627</v>
      </c>
      <c r="AE90" s="1">
        <v>1006</v>
      </c>
      <c r="AF90" s="1">
        <v>4366.04</v>
      </c>
      <c r="AG90" s="1">
        <v>5</v>
      </c>
      <c r="AH90" s="1">
        <v>21.7</v>
      </c>
      <c r="AI90" s="1">
        <v>0</v>
      </c>
      <c r="AJ90" s="1">
        <v>0</v>
      </c>
      <c r="AK90" s="8">
        <v>64.77</v>
      </c>
      <c r="AL90" s="58">
        <v>281.10179999999997</v>
      </c>
      <c r="AM90" s="1">
        <f t="shared" si="31"/>
        <v>1075.77</v>
      </c>
      <c r="AO90" s="2">
        <v>44627</v>
      </c>
      <c r="AP90" s="1">
        <v>605</v>
      </c>
      <c r="AQ90" s="1">
        <v>4.34</v>
      </c>
      <c r="AR90" s="24">
        <f t="shared" si="30"/>
        <v>139.40092165898619</v>
      </c>
      <c r="AU90">
        <v>5</v>
      </c>
    </row>
    <row r="91" spans="2:47" x14ac:dyDescent="0.25">
      <c r="B91" s="2">
        <v>44629</v>
      </c>
      <c r="C91" s="1">
        <v>1101.04</v>
      </c>
      <c r="D91" s="1"/>
      <c r="E91" s="1">
        <f t="shared" si="22"/>
        <v>1101.04</v>
      </c>
      <c r="F91" s="1">
        <v>4.34</v>
      </c>
      <c r="G91" s="8">
        <f t="shared" si="23"/>
        <v>253.69585253456222</v>
      </c>
      <c r="I91" s="2">
        <v>44629</v>
      </c>
      <c r="J91" s="13">
        <v>768.31</v>
      </c>
      <c r="K91" s="15"/>
      <c r="L91" s="13">
        <f t="shared" si="24"/>
        <v>768.31</v>
      </c>
      <c r="M91" s="10">
        <v>4.34</v>
      </c>
      <c r="N91" s="30">
        <f t="shared" si="25"/>
        <v>177.02995391705068</v>
      </c>
      <c r="P91" s="2">
        <v>44628</v>
      </c>
      <c r="Q91" s="1">
        <v>284.04000000000002</v>
      </c>
      <c r="R91" s="1">
        <v>741.06</v>
      </c>
      <c r="S91" s="1">
        <f t="shared" si="26"/>
        <v>1025.0999999999999</v>
      </c>
      <c r="T91" s="1">
        <v>4.34</v>
      </c>
      <c r="U91" s="24">
        <f t="shared" si="27"/>
        <v>236.19815668202764</v>
      </c>
      <c r="W91" s="2">
        <v>44628</v>
      </c>
      <c r="X91" s="1">
        <v>1849.62</v>
      </c>
      <c r="Y91" s="1">
        <v>45.61</v>
      </c>
      <c r="Z91" s="1">
        <f t="shared" si="28"/>
        <v>1895.2299999999998</v>
      </c>
      <c r="AA91" s="1">
        <v>4.34</v>
      </c>
      <c r="AB91" s="24">
        <f t="shared" si="29"/>
        <v>436.68894009216586</v>
      </c>
      <c r="AD91" s="2">
        <v>44628</v>
      </c>
      <c r="AE91" s="1">
        <v>1002</v>
      </c>
      <c r="AF91" s="1">
        <v>4348.68</v>
      </c>
      <c r="AG91" s="1">
        <v>0</v>
      </c>
      <c r="AH91" s="1">
        <v>0</v>
      </c>
      <c r="AI91" s="1">
        <v>0</v>
      </c>
      <c r="AJ91" s="1">
        <v>0</v>
      </c>
      <c r="AK91" s="1">
        <v>21.84</v>
      </c>
      <c r="AL91" s="58">
        <v>94.785600000000002</v>
      </c>
      <c r="AM91" s="1">
        <f t="shared" si="31"/>
        <v>1023.84</v>
      </c>
      <c r="AO91" s="2">
        <v>44628</v>
      </c>
      <c r="AP91" s="1">
        <v>402.4</v>
      </c>
      <c r="AQ91" s="1">
        <v>4.34</v>
      </c>
      <c r="AR91" s="24">
        <f t="shared" si="30"/>
        <v>92.718894009216584</v>
      </c>
      <c r="AU91">
        <v>89</v>
      </c>
    </row>
    <row r="92" spans="2:47" x14ac:dyDescent="0.25">
      <c r="B92" s="2">
        <v>44630</v>
      </c>
      <c r="C92" s="1">
        <v>1380.11</v>
      </c>
      <c r="D92" s="1">
        <v>123.77</v>
      </c>
      <c r="E92" s="1">
        <f t="shared" si="22"/>
        <v>1503.8799999999999</v>
      </c>
      <c r="F92" s="1">
        <v>4.2300000000000004</v>
      </c>
      <c r="G92" s="8">
        <f t="shared" si="23"/>
        <v>355.52718676122925</v>
      </c>
      <c r="I92" s="2">
        <v>44630</v>
      </c>
      <c r="J92" s="8">
        <v>1337.12</v>
      </c>
      <c r="K92" s="16"/>
      <c r="L92" s="13">
        <f t="shared" si="24"/>
        <v>1337.12</v>
      </c>
      <c r="M92" s="8">
        <v>4.2300000000000004</v>
      </c>
      <c r="N92" s="30">
        <f t="shared" si="25"/>
        <v>316.10401891252951</v>
      </c>
      <c r="P92" s="2">
        <v>44629</v>
      </c>
      <c r="Q92" s="1">
        <v>372.95</v>
      </c>
      <c r="R92" s="1">
        <v>870.63</v>
      </c>
      <c r="S92" s="1">
        <f t="shared" si="26"/>
        <v>1243.58</v>
      </c>
      <c r="T92" s="1">
        <v>4.34</v>
      </c>
      <c r="U92" s="24">
        <f t="shared" si="27"/>
        <v>286.53917050691246</v>
      </c>
      <c r="W92" s="2">
        <v>44629</v>
      </c>
      <c r="X92" s="1">
        <v>1363.22</v>
      </c>
      <c r="Y92" s="1">
        <v>172.68</v>
      </c>
      <c r="Z92" s="1">
        <f t="shared" si="28"/>
        <v>1535.9</v>
      </c>
      <c r="AA92" s="1">
        <v>4.34</v>
      </c>
      <c r="AB92" s="24">
        <f t="shared" si="29"/>
        <v>353.89400921658989</v>
      </c>
      <c r="AD92" s="2">
        <v>44629</v>
      </c>
      <c r="AE92" s="1">
        <v>997</v>
      </c>
      <c r="AF92" s="1">
        <v>4326.9799999999996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58">
        <v>0</v>
      </c>
      <c r="AM92" s="1">
        <f t="shared" si="31"/>
        <v>997</v>
      </c>
      <c r="AO92" s="2">
        <v>44629</v>
      </c>
      <c r="AP92" s="1">
        <v>997</v>
      </c>
      <c r="AQ92" s="1">
        <v>4.34</v>
      </c>
      <c r="AR92" s="24">
        <f t="shared" si="30"/>
        <v>229.72350230414747</v>
      </c>
      <c r="AU92">
        <v>435.66</v>
      </c>
    </row>
    <row r="93" spans="2:47" x14ac:dyDescent="0.25">
      <c r="B93" s="2">
        <v>44631</v>
      </c>
      <c r="C93" s="1">
        <v>1836.56</v>
      </c>
      <c r="D93" s="1"/>
      <c r="E93" s="1">
        <f t="shared" si="22"/>
        <v>1836.56</v>
      </c>
      <c r="F93" s="1">
        <v>4.34</v>
      </c>
      <c r="G93" s="8">
        <f t="shared" si="23"/>
        <v>423.17050691244242</v>
      </c>
      <c r="I93" s="2">
        <v>44631</v>
      </c>
      <c r="J93" s="8">
        <v>1170.3599999999999</v>
      </c>
      <c r="K93" s="8"/>
      <c r="L93" s="13">
        <f t="shared" si="24"/>
        <v>1170.3599999999999</v>
      </c>
      <c r="M93" s="8">
        <v>4.34</v>
      </c>
      <c r="N93" s="30">
        <f t="shared" si="25"/>
        <v>269.66820276497697</v>
      </c>
      <c r="P93" s="2">
        <v>44630</v>
      </c>
      <c r="Q93" s="1">
        <v>250.75</v>
      </c>
      <c r="R93" s="1">
        <v>1300.03</v>
      </c>
      <c r="S93" s="1">
        <f t="shared" si="26"/>
        <v>1550.78</v>
      </c>
      <c r="T93" s="1">
        <v>4.2300000000000004</v>
      </c>
      <c r="U93" s="24">
        <f t="shared" si="27"/>
        <v>366.61465721040184</v>
      </c>
      <c r="W93" s="2">
        <v>44630</v>
      </c>
      <c r="X93" s="1">
        <v>2480.5300000000002</v>
      </c>
      <c r="Y93" s="1">
        <v>61.74</v>
      </c>
      <c r="Z93" s="1">
        <f t="shared" si="28"/>
        <v>2542.27</v>
      </c>
      <c r="AA93" s="1">
        <v>4.2300000000000004</v>
      </c>
      <c r="AB93" s="24">
        <f t="shared" si="29"/>
        <v>601.00945626477539</v>
      </c>
      <c r="AD93" s="2">
        <v>44630</v>
      </c>
      <c r="AE93" s="1">
        <v>811</v>
      </c>
      <c r="AF93" s="1">
        <v>3519.74</v>
      </c>
      <c r="AG93" s="1">
        <v>0</v>
      </c>
      <c r="AH93" s="1">
        <v>0</v>
      </c>
      <c r="AI93" s="1">
        <v>0</v>
      </c>
      <c r="AJ93" s="1">
        <v>0</v>
      </c>
      <c r="AK93" s="1">
        <v>10</v>
      </c>
      <c r="AL93" s="58">
        <v>43.4</v>
      </c>
      <c r="AM93" s="1">
        <f t="shared" si="31"/>
        <v>821</v>
      </c>
      <c r="AO93" s="2">
        <v>44630</v>
      </c>
      <c r="AP93" s="1">
        <v>459</v>
      </c>
      <c r="AQ93" s="1">
        <v>4.2300000000000004</v>
      </c>
      <c r="AR93" s="24">
        <f t="shared" si="30"/>
        <v>108.51063829787233</v>
      </c>
      <c r="AU93" s="42">
        <v>16083.1</v>
      </c>
    </row>
    <row r="94" spans="2:47" x14ac:dyDescent="0.25">
      <c r="B94" s="2">
        <v>44632</v>
      </c>
      <c r="C94" s="1">
        <v>1795.06</v>
      </c>
      <c r="D94" s="1">
        <v>45.94</v>
      </c>
      <c r="E94" s="1">
        <f t="shared" si="22"/>
        <v>1841</v>
      </c>
      <c r="F94" s="1">
        <v>4.2300000000000004</v>
      </c>
      <c r="G94" s="8">
        <f t="shared" si="23"/>
        <v>435.22458628841605</v>
      </c>
      <c r="I94" s="2">
        <v>44632</v>
      </c>
      <c r="J94" s="8">
        <v>2014.64</v>
      </c>
      <c r="K94" s="8">
        <v>2.79</v>
      </c>
      <c r="L94" s="13">
        <f t="shared" si="24"/>
        <v>2017.43</v>
      </c>
      <c r="M94" s="8">
        <v>4.2300000000000004</v>
      </c>
      <c r="N94" s="30">
        <f t="shared" si="25"/>
        <v>476.93380614657207</v>
      </c>
      <c r="P94" s="2">
        <v>44631</v>
      </c>
      <c r="Q94" s="1">
        <v>104.18</v>
      </c>
      <c r="R94" s="1">
        <v>820.4</v>
      </c>
      <c r="S94" s="1">
        <f t="shared" si="26"/>
        <v>924.57999999999993</v>
      </c>
      <c r="T94" s="1">
        <v>4.34</v>
      </c>
      <c r="U94" s="24">
        <f t="shared" si="27"/>
        <v>213.036866359447</v>
      </c>
      <c r="W94" s="2">
        <v>44631</v>
      </c>
      <c r="X94" s="1">
        <v>2862.25</v>
      </c>
      <c r="Y94" s="1"/>
      <c r="Z94" s="1">
        <f t="shared" si="28"/>
        <v>2862.25</v>
      </c>
      <c r="AA94" s="1">
        <v>4.34</v>
      </c>
      <c r="AB94" s="24">
        <f t="shared" si="29"/>
        <v>659.5046082949309</v>
      </c>
      <c r="AD94" s="2">
        <v>44631</v>
      </c>
      <c r="AE94" s="1">
        <v>975</v>
      </c>
      <c r="AF94" s="1">
        <v>4231.5</v>
      </c>
      <c r="AG94" s="1">
        <v>0</v>
      </c>
      <c r="AH94" s="1">
        <v>0</v>
      </c>
      <c r="AI94" s="1">
        <v>0</v>
      </c>
      <c r="AJ94" s="1">
        <v>0</v>
      </c>
      <c r="AK94" s="1">
        <v>50.38</v>
      </c>
      <c r="AL94" s="58">
        <v>218.64920000000001</v>
      </c>
      <c r="AM94" s="1">
        <f t="shared" si="31"/>
        <v>1025.3800000000001</v>
      </c>
      <c r="AO94" s="2">
        <v>44631</v>
      </c>
      <c r="AP94" s="1">
        <v>473.3</v>
      </c>
      <c r="AQ94" s="1">
        <v>4.34</v>
      </c>
      <c r="AR94" s="24">
        <f t="shared" si="30"/>
        <v>109.05529953917052</v>
      </c>
      <c r="AU94" s="42">
        <v>10509.59</v>
      </c>
    </row>
    <row r="95" spans="2:47" x14ac:dyDescent="0.25">
      <c r="B95" s="2">
        <v>44633</v>
      </c>
      <c r="C95" s="1">
        <v>1979.28</v>
      </c>
      <c r="D95" s="1">
        <v>245.05</v>
      </c>
      <c r="E95" s="1">
        <f t="shared" si="22"/>
        <v>2224.33</v>
      </c>
      <c r="F95" s="1">
        <v>4.2300000000000004</v>
      </c>
      <c r="G95" s="8">
        <f t="shared" si="23"/>
        <v>525.84633569739947</v>
      </c>
      <c r="I95" s="2">
        <v>44633</v>
      </c>
      <c r="J95" s="8">
        <v>924.69</v>
      </c>
      <c r="K95" s="16">
        <v>7.1</v>
      </c>
      <c r="L95" s="13">
        <f t="shared" si="24"/>
        <v>931.79000000000008</v>
      </c>
      <c r="M95" s="8">
        <v>4.2300000000000004</v>
      </c>
      <c r="N95" s="30">
        <f t="shared" si="25"/>
        <v>220.28132387706856</v>
      </c>
      <c r="P95" s="2">
        <v>44632</v>
      </c>
      <c r="Q95" s="1">
        <v>906.26</v>
      </c>
      <c r="R95" s="1">
        <v>2236.58</v>
      </c>
      <c r="S95" s="1">
        <f t="shared" si="26"/>
        <v>3142.84</v>
      </c>
      <c r="T95" s="1">
        <v>4.2300000000000004</v>
      </c>
      <c r="U95" s="24">
        <f t="shared" si="27"/>
        <v>742.98817966903073</v>
      </c>
      <c r="W95" s="2">
        <v>44632</v>
      </c>
      <c r="X95" s="1">
        <v>3192.22</v>
      </c>
      <c r="Y95" s="1">
        <v>40.700000000000003</v>
      </c>
      <c r="Z95" s="1">
        <f t="shared" si="28"/>
        <v>3232.9199999999996</v>
      </c>
      <c r="AA95" s="1">
        <v>4.2300000000000004</v>
      </c>
      <c r="AB95" s="24">
        <f t="shared" si="29"/>
        <v>764.28368794326229</v>
      </c>
      <c r="AD95" s="2">
        <v>44632</v>
      </c>
      <c r="AE95" s="1">
        <v>2108</v>
      </c>
      <c r="AF95" s="1">
        <v>8916.84</v>
      </c>
      <c r="AG95" s="1">
        <v>0</v>
      </c>
      <c r="AH95" s="1">
        <v>0</v>
      </c>
      <c r="AI95" s="1">
        <v>0</v>
      </c>
      <c r="AJ95" s="1">
        <v>0</v>
      </c>
      <c r="AK95" s="1">
        <v>7</v>
      </c>
      <c r="AL95" s="58">
        <v>29.610000000000003</v>
      </c>
      <c r="AM95" s="1">
        <f t="shared" si="31"/>
        <v>2115</v>
      </c>
      <c r="AO95" s="2">
        <v>44632</v>
      </c>
      <c r="AP95" s="1">
        <v>964.2</v>
      </c>
      <c r="AQ95" s="1">
        <v>4.2300000000000004</v>
      </c>
      <c r="AR95" s="24">
        <f t="shared" si="30"/>
        <v>227.94326241134752</v>
      </c>
      <c r="AU95" s="42">
        <v>10254.799999999999</v>
      </c>
    </row>
    <row r="96" spans="2:47" x14ac:dyDescent="0.25">
      <c r="B96" s="2">
        <v>44634</v>
      </c>
      <c r="C96" s="1">
        <v>2098.4499999999998</v>
      </c>
      <c r="D96" s="1"/>
      <c r="E96" s="1">
        <f t="shared" si="22"/>
        <v>2098.4499999999998</v>
      </c>
      <c r="F96" s="1">
        <v>4.2300000000000004</v>
      </c>
      <c r="G96" s="8">
        <f t="shared" si="23"/>
        <v>496.08747044917249</v>
      </c>
      <c r="I96" s="2">
        <v>44634</v>
      </c>
      <c r="J96" s="8">
        <v>944.19</v>
      </c>
      <c r="K96" s="16"/>
      <c r="L96" s="13">
        <f t="shared" si="24"/>
        <v>944.19</v>
      </c>
      <c r="M96" s="8">
        <v>4.2300000000000004</v>
      </c>
      <c r="N96" s="30">
        <f t="shared" si="25"/>
        <v>223.21276595744681</v>
      </c>
      <c r="P96" s="2">
        <v>44633</v>
      </c>
      <c r="Q96" s="1">
        <v>736.62</v>
      </c>
      <c r="R96" s="1">
        <v>790.94</v>
      </c>
      <c r="S96" s="1">
        <f t="shared" si="26"/>
        <v>1527.56</v>
      </c>
      <c r="T96" s="1">
        <v>4.2300000000000004</v>
      </c>
      <c r="U96" s="24">
        <f t="shared" si="27"/>
        <v>361.12529550827418</v>
      </c>
      <c r="W96" s="2">
        <v>44633</v>
      </c>
      <c r="X96" s="1">
        <v>2347.16</v>
      </c>
      <c r="Y96" s="1">
        <v>56.53</v>
      </c>
      <c r="Z96" s="1">
        <f t="shared" si="28"/>
        <v>2403.69</v>
      </c>
      <c r="AA96" s="1">
        <v>4.2300000000000004</v>
      </c>
      <c r="AB96" s="24">
        <f t="shared" si="29"/>
        <v>568.24822695035459</v>
      </c>
      <c r="AD96" s="2">
        <v>44633</v>
      </c>
      <c r="AE96" s="1">
        <v>2008</v>
      </c>
      <c r="AF96" s="1">
        <v>8493.84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58">
        <v>0</v>
      </c>
      <c r="AM96" s="1">
        <f t="shared" si="31"/>
        <v>2008</v>
      </c>
      <c r="AO96" s="2">
        <v>44633</v>
      </c>
      <c r="AP96" s="1">
        <v>1008.3</v>
      </c>
      <c r="AQ96" s="1">
        <v>4.2300000000000004</v>
      </c>
      <c r="AR96" s="24">
        <f t="shared" si="30"/>
        <v>238.3687943262411</v>
      </c>
      <c r="AU96" s="42">
        <v>12226.74</v>
      </c>
    </row>
    <row r="97" spans="2:48" x14ac:dyDescent="0.25">
      <c r="B97" s="2">
        <v>44635</v>
      </c>
      <c r="C97" s="1">
        <v>1675.81</v>
      </c>
      <c r="D97" s="1"/>
      <c r="E97" s="1">
        <f t="shared" si="22"/>
        <v>1675.81</v>
      </c>
      <c r="F97" s="1">
        <v>4.2300000000000004</v>
      </c>
      <c r="G97" s="8">
        <f t="shared" si="23"/>
        <v>396.17257683215126</v>
      </c>
      <c r="I97" s="2">
        <v>44635</v>
      </c>
      <c r="J97" s="8">
        <v>1313.8</v>
      </c>
      <c r="K97" s="8"/>
      <c r="L97" s="13">
        <f t="shared" si="24"/>
        <v>1313.8</v>
      </c>
      <c r="M97" s="8">
        <v>4.2300000000000004</v>
      </c>
      <c r="N97" s="30">
        <f t="shared" si="25"/>
        <v>310.5910165484633</v>
      </c>
      <c r="P97" s="2">
        <v>44634</v>
      </c>
      <c r="Q97" s="1">
        <v>424.6</v>
      </c>
      <c r="R97" s="1">
        <v>1178.54</v>
      </c>
      <c r="S97" s="1">
        <f t="shared" si="26"/>
        <v>1603.1399999999999</v>
      </c>
      <c r="T97" s="1">
        <v>4.2300000000000004</v>
      </c>
      <c r="U97" s="24">
        <f t="shared" si="27"/>
        <v>378.99290780141837</v>
      </c>
      <c r="W97" s="2">
        <v>44634</v>
      </c>
      <c r="X97" s="1">
        <v>1822.53</v>
      </c>
      <c r="Y97" s="1">
        <v>44.08</v>
      </c>
      <c r="Z97" s="1">
        <f t="shared" si="28"/>
        <v>1866.61</v>
      </c>
      <c r="AA97" s="1">
        <v>4.2300000000000004</v>
      </c>
      <c r="AB97" s="24">
        <f t="shared" si="29"/>
        <v>441.27895981087465</v>
      </c>
      <c r="AD97" s="2">
        <v>44634</v>
      </c>
      <c r="AE97" s="1">
        <v>1230</v>
      </c>
      <c r="AF97" s="1">
        <v>5202.9000000000005</v>
      </c>
      <c r="AG97" s="1">
        <v>0</v>
      </c>
      <c r="AH97" s="1">
        <v>0</v>
      </c>
      <c r="AI97" s="1">
        <v>0</v>
      </c>
      <c r="AJ97" s="1">
        <v>0</v>
      </c>
      <c r="AK97" s="1">
        <v>76.55</v>
      </c>
      <c r="AL97" s="58">
        <v>323.80650000000003</v>
      </c>
      <c r="AM97" s="1">
        <f t="shared" si="31"/>
        <v>1306.55</v>
      </c>
      <c r="AO97" s="2">
        <v>44634</v>
      </c>
      <c r="AP97" s="1">
        <v>668.4</v>
      </c>
      <c r="AQ97" s="1">
        <v>4.2300000000000004</v>
      </c>
      <c r="AR97" s="24">
        <f t="shared" si="30"/>
        <v>158.01418439716309</v>
      </c>
      <c r="AU97" s="25">
        <f>SUM(AU88:AU96)</f>
        <v>93169.550000000017</v>
      </c>
      <c r="AV97" s="42">
        <v>92607.18</v>
      </c>
    </row>
    <row r="98" spans="2:48" x14ac:dyDescent="0.25">
      <c r="B98" s="2">
        <v>44636</v>
      </c>
      <c r="C98" s="1">
        <v>2105.34</v>
      </c>
      <c r="D98" s="1"/>
      <c r="E98" s="1">
        <f t="shared" si="22"/>
        <v>2105.34</v>
      </c>
      <c r="F98" s="1">
        <v>4.28</v>
      </c>
      <c r="G98" s="8">
        <f t="shared" si="23"/>
        <v>491.90186915887853</v>
      </c>
      <c r="I98" s="2">
        <v>44636</v>
      </c>
      <c r="J98" s="8">
        <v>936.1</v>
      </c>
      <c r="K98" s="18"/>
      <c r="L98" s="13">
        <f t="shared" si="24"/>
        <v>936.1</v>
      </c>
      <c r="M98" s="8">
        <v>4.28</v>
      </c>
      <c r="N98" s="30">
        <f t="shared" si="25"/>
        <v>218.71495327102804</v>
      </c>
      <c r="P98" s="2">
        <v>44635</v>
      </c>
      <c r="Q98" s="1">
        <v>435.91</v>
      </c>
      <c r="R98" s="1">
        <v>615.15</v>
      </c>
      <c r="S98" s="1">
        <f t="shared" si="26"/>
        <v>1051.06</v>
      </c>
      <c r="T98" s="1">
        <v>4.2300000000000004</v>
      </c>
      <c r="U98" s="24">
        <f t="shared" si="27"/>
        <v>248.47754137115837</v>
      </c>
      <c r="W98" s="2">
        <v>44635</v>
      </c>
      <c r="X98" s="1">
        <v>2878.09</v>
      </c>
      <c r="Y98" s="1"/>
      <c r="Z98" s="1">
        <f t="shared" si="28"/>
        <v>2878.09</v>
      </c>
      <c r="AA98" s="1">
        <v>4.2300000000000004</v>
      </c>
      <c r="AB98" s="24">
        <f t="shared" si="29"/>
        <v>680.39952718676125</v>
      </c>
      <c r="AD98" s="2">
        <v>44635</v>
      </c>
      <c r="AE98" s="1">
        <v>1300</v>
      </c>
      <c r="AF98" s="1">
        <v>5508.5500000000011</v>
      </c>
      <c r="AG98" s="1">
        <v>0</v>
      </c>
      <c r="AH98" s="1">
        <v>0</v>
      </c>
      <c r="AI98" s="1">
        <v>0</v>
      </c>
      <c r="AJ98" s="1">
        <v>0</v>
      </c>
      <c r="AK98" s="1">
        <v>36.58</v>
      </c>
      <c r="AL98" s="58">
        <v>154.73340000000002</v>
      </c>
      <c r="AM98" s="1">
        <f t="shared" si="31"/>
        <v>1336.58</v>
      </c>
      <c r="AO98" s="2">
        <v>44635</v>
      </c>
      <c r="AP98" s="1">
        <v>501.7</v>
      </c>
      <c r="AQ98" s="1">
        <v>4.2300000000000004</v>
      </c>
      <c r="AR98" s="24">
        <f t="shared" si="30"/>
        <v>118.60520094562646</v>
      </c>
    </row>
    <row r="99" spans="2:48" x14ac:dyDescent="0.25">
      <c r="B99" s="2">
        <v>44637</v>
      </c>
      <c r="C99" s="1">
        <v>1166.3499999999999</v>
      </c>
      <c r="D99" s="1">
        <v>8.64</v>
      </c>
      <c r="E99" s="1">
        <f t="shared" si="22"/>
        <v>1174.99</v>
      </c>
      <c r="F99" s="1">
        <v>4.3</v>
      </c>
      <c r="G99" s="8">
        <f t="shared" si="23"/>
        <v>273.25348837209305</v>
      </c>
      <c r="I99" s="2">
        <v>44637</v>
      </c>
      <c r="J99" s="8">
        <v>1409.36</v>
      </c>
      <c r="K99" s="8"/>
      <c r="L99" s="13">
        <f t="shared" si="24"/>
        <v>1409.36</v>
      </c>
      <c r="M99" s="8">
        <v>4.3</v>
      </c>
      <c r="N99" s="30">
        <f t="shared" si="25"/>
        <v>327.7581395348837</v>
      </c>
      <c r="P99" s="2">
        <v>44636</v>
      </c>
      <c r="Q99" s="1">
        <v>458.29</v>
      </c>
      <c r="R99" s="1">
        <v>403.09</v>
      </c>
      <c r="S99" s="1">
        <f t="shared" si="26"/>
        <v>861.38</v>
      </c>
      <c r="T99" s="1">
        <v>4.28</v>
      </c>
      <c r="U99" s="24">
        <f t="shared" si="27"/>
        <v>201.25700934579439</v>
      </c>
      <c r="W99" s="2">
        <v>44636</v>
      </c>
      <c r="X99" s="1">
        <v>2098.5</v>
      </c>
      <c r="Y99" s="1">
        <v>111.05</v>
      </c>
      <c r="Z99" s="1">
        <f t="shared" si="28"/>
        <v>2209.5500000000002</v>
      </c>
      <c r="AA99" s="1">
        <v>4.28</v>
      </c>
      <c r="AB99" s="24">
        <f t="shared" si="29"/>
        <v>516.25</v>
      </c>
      <c r="AD99" s="2">
        <v>44636</v>
      </c>
      <c r="AE99" s="1">
        <v>1012</v>
      </c>
      <c r="AF99" s="1">
        <v>4331.3600000000006</v>
      </c>
      <c r="AG99" s="1">
        <v>0</v>
      </c>
      <c r="AH99" s="1">
        <v>0</v>
      </c>
      <c r="AI99" s="1">
        <v>66</v>
      </c>
      <c r="AJ99" s="1">
        <v>282.48</v>
      </c>
      <c r="AK99" s="1">
        <v>0</v>
      </c>
      <c r="AL99" s="58">
        <v>0</v>
      </c>
      <c r="AM99" s="1">
        <f t="shared" si="31"/>
        <v>1078</v>
      </c>
      <c r="AO99" s="2">
        <v>44636</v>
      </c>
      <c r="AP99" s="1">
        <v>738.9</v>
      </c>
      <c r="AQ99" s="1">
        <v>4.28</v>
      </c>
      <c r="AR99" s="24">
        <f t="shared" si="30"/>
        <v>172.64018691588782</v>
      </c>
      <c r="AU99" s="25">
        <f>AU97-AV97</f>
        <v>562.37000000002445</v>
      </c>
      <c r="AV99">
        <v>455.79</v>
      </c>
    </row>
    <row r="100" spans="2:48" x14ac:dyDescent="0.25">
      <c r="B100" s="2">
        <v>44638</v>
      </c>
      <c r="C100" s="1">
        <v>1208.98</v>
      </c>
      <c r="D100" s="1"/>
      <c r="E100" s="1">
        <f t="shared" si="22"/>
        <v>1208.98</v>
      </c>
      <c r="F100" s="1">
        <v>4.28</v>
      </c>
      <c r="G100" s="8">
        <f t="shared" si="23"/>
        <v>282.4719626168224</v>
      </c>
      <c r="I100" s="2">
        <v>44638</v>
      </c>
      <c r="J100" s="8">
        <v>1819.25</v>
      </c>
      <c r="K100" s="8"/>
      <c r="L100" s="13">
        <f t="shared" si="24"/>
        <v>1819.25</v>
      </c>
      <c r="M100" s="8">
        <v>4.28</v>
      </c>
      <c r="N100" s="30">
        <f t="shared" si="25"/>
        <v>425.05841121495325</v>
      </c>
      <c r="P100" s="2">
        <v>44637</v>
      </c>
      <c r="Q100" s="1">
        <v>195.72</v>
      </c>
      <c r="R100" s="1">
        <v>435.66</v>
      </c>
      <c r="S100" s="1">
        <f t="shared" si="26"/>
        <v>631.38</v>
      </c>
      <c r="T100" s="1">
        <v>4.3</v>
      </c>
      <c r="U100" s="24">
        <f t="shared" si="27"/>
        <v>146.83255813953488</v>
      </c>
      <c r="W100" s="2">
        <v>44637</v>
      </c>
      <c r="X100" s="1">
        <v>2178.5300000000002</v>
      </c>
      <c r="Y100" s="1">
        <v>36.69</v>
      </c>
      <c r="Z100" s="1">
        <f t="shared" si="28"/>
        <v>2215.2200000000003</v>
      </c>
      <c r="AA100" s="1">
        <v>4.3</v>
      </c>
      <c r="AB100" s="24">
        <f t="shared" si="29"/>
        <v>515.16744186046515</v>
      </c>
      <c r="AD100" s="2">
        <v>44637</v>
      </c>
      <c r="AE100" s="1">
        <v>1236</v>
      </c>
      <c r="AF100" s="1">
        <v>5314.8</v>
      </c>
      <c r="AG100" s="1">
        <v>0</v>
      </c>
      <c r="AH100" s="1">
        <v>0</v>
      </c>
      <c r="AI100" s="1">
        <v>0</v>
      </c>
      <c r="AJ100" s="1">
        <v>0</v>
      </c>
      <c r="AK100" s="8">
        <v>0</v>
      </c>
      <c r="AL100" s="58">
        <v>0</v>
      </c>
      <c r="AM100" s="1">
        <f t="shared" si="31"/>
        <v>1236</v>
      </c>
      <c r="AO100" s="2">
        <v>44637</v>
      </c>
      <c r="AP100" s="1">
        <v>509.5</v>
      </c>
      <c r="AQ100" s="1">
        <v>4.3</v>
      </c>
      <c r="AR100" s="24">
        <f t="shared" si="30"/>
        <v>118.48837209302326</v>
      </c>
      <c r="AU100" s="25">
        <f>AU99-AV99</f>
        <v>106.58000000002443</v>
      </c>
    </row>
    <row r="101" spans="2:48" x14ac:dyDescent="0.25">
      <c r="B101" s="2">
        <v>44639</v>
      </c>
      <c r="C101" s="1">
        <v>2091.6799999999998</v>
      </c>
      <c r="D101" s="1">
        <v>98.19</v>
      </c>
      <c r="E101" s="1">
        <f t="shared" si="22"/>
        <v>2189.87</v>
      </c>
      <c r="F101" s="1">
        <v>4.3099999999999996</v>
      </c>
      <c r="G101" s="8">
        <f t="shared" si="23"/>
        <v>508.09048723897916</v>
      </c>
      <c r="I101" s="2">
        <v>44639</v>
      </c>
      <c r="J101" s="8">
        <v>1321.75</v>
      </c>
      <c r="K101" s="8">
        <v>16.559999999999999</v>
      </c>
      <c r="L101" s="13">
        <f t="shared" si="24"/>
        <v>1338.31</v>
      </c>
      <c r="M101" s="8">
        <v>4.3099999999999996</v>
      </c>
      <c r="N101" s="30">
        <f t="shared" si="25"/>
        <v>310.51276102088167</v>
      </c>
      <c r="P101" s="2">
        <v>44638</v>
      </c>
      <c r="Q101" s="1">
        <v>878.91</v>
      </c>
      <c r="R101" s="1">
        <v>1885.02</v>
      </c>
      <c r="S101" s="1">
        <f t="shared" si="26"/>
        <v>2763.93</v>
      </c>
      <c r="T101" s="1">
        <v>4.28</v>
      </c>
      <c r="U101" s="24">
        <f t="shared" si="27"/>
        <v>645.77803738317755</v>
      </c>
      <c r="W101" s="2">
        <v>44638</v>
      </c>
      <c r="X101" s="1">
        <v>2552.5</v>
      </c>
      <c r="Y101" s="1"/>
      <c r="Z101" s="1">
        <f t="shared" si="28"/>
        <v>2552.5</v>
      </c>
      <c r="AA101" s="1">
        <v>4.28</v>
      </c>
      <c r="AB101" s="24">
        <f t="shared" si="29"/>
        <v>596.37850467289718</v>
      </c>
      <c r="AD101" s="2">
        <v>44638</v>
      </c>
      <c r="AE101" s="1">
        <v>1341</v>
      </c>
      <c r="AF101" s="1">
        <v>5766.3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58">
        <v>0</v>
      </c>
      <c r="AM101" s="1">
        <f t="shared" si="31"/>
        <v>1341</v>
      </c>
      <c r="AO101" s="2">
        <v>44638</v>
      </c>
      <c r="AP101" s="8">
        <v>470</v>
      </c>
      <c r="AQ101" s="1">
        <v>4.28</v>
      </c>
      <c r="AR101" s="24">
        <f t="shared" si="30"/>
        <v>109.81308411214953</v>
      </c>
    </row>
    <row r="102" spans="2:48" x14ac:dyDescent="0.25">
      <c r="B102" s="2">
        <v>44640</v>
      </c>
      <c r="C102" s="1">
        <v>1068.04</v>
      </c>
      <c r="D102" s="1">
        <v>67.69</v>
      </c>
      <c r="E102" s="1">
        <f t="shared" si="22"/>
        <v>1135.73</v>
      </c>
      <c r="F102" s="1">
        <v>4.3099999999999996</v>
      </c>
      <c r="G102" s="8">
        <f t="shared" si="23"/>
        <v>263.51044083526688</v>
      </c>
      <c r="I102" s="2">
        <v>44640</v>
      </c>
      <c r="J102" s="8">
        <v>1568.45</v>
      </c>
      <c r="K102" s="8"/>
      <c r="L102" s="13">
        <f t="shared" si="24"/>
        <v>1568.45</v>
      </c>
      <c r="M102" s="8">
        <v>4.3099999999999996</v>
      </c>
      <c r="N102" s="30">
        <f t="shared" si="25"/>
        <v>363.90951276102095</v>
      </c>
      <c r="P102" s="2">
        <v>44639</v>
      </c>
      <c r="Q102" s="1">
        <v>1400.42</v>
      </c>
      <c r="R102" s="1">
        <v>1489.33</v>
      </c>
      <c r="S102" s="1">
        <f t="shared" si="26"/>
        <v>2889.75</v>
      </c>
      <c r="T102" s="1">
        <v>4.3099999999999996</v>
      </c>
      <c r="U102" s="24">
        <f t="shared" si="27"/>
        <v>670.47563805104414</v>
      </c>
      <c r="W102" s="2">
        <v>44639</v>
      </c>
      <c r="X102" s="1">
        <v>2919.34</v>
      </c>
      <c r="Y102" s="1">
        <v>5.43</v>
      </c>
      <c r="Z102" s="1">
        <f t="shared" si="28"/>
        <v>2924.77</v>
      </c>
      <c r="AA102" s="1">
        <v>4.3099999999999996</v>
      </c>
      <c r="AB102" s="24">
        <f t="shared" si="29"/>
        <v>678.60092807424599</v>
      </c>
      <c r="AD102" s="2">
        <v>44639</v>
      </c>
      <c r="AE102" s="1">
        <v>1823</v>
      </c>
      <c r="AF102" s="1">
        <v>7856.2199999999993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58">
        <v>0</v>
      </c>
      <c r="AM102" s="1">
        <f t="shared" si="31"/>
        <v>1823</v>
      </c>
      <c r="AO102" s="2">
        <v>44639</v>
      </c>
      <c r="AP102" s="1">
        <v>674.7</v>
      </c>
      <c r="AQ102" s="1">
        <v>4.3099999999999996</v>
      </c>
      <c r="AR102" s="24">
        <f t="shared" si="30"/>
        <v>156.54292343387473</v>
      </c>
    </row>
    <row r="103" spans="2:48" x14ac:dyDescent="0.25">
      <c r="B103" s="2">
        <v>44641</v>
      </c>
      <c r="C103" s="1">
        <v>2032.43</v>
      </c>
      <c r="D103" s="1"/>
      <c r="E103" s="1">
        <f t="shared" si="22"/>
        <v>2032.43</v>
      </c>
      <c r="F103" s="1">
        <v>4.3099999999999996</v>
      </c>
      <c r="G103" s="8">
        <f t="shared" si="23"/>
        <v>471.56148491879355</v>
      </c>
      <c r="I103" s="2">
        <v>44641</v>
      </c>
      <c r="J103" s="8">
        <v>1395.17</v>
      </c>
      <c r="K103" s="8"/>
      <c r="L103" s="13">
        <f t="shared" si="24"/>
        <v>1395.17</v>
      </c>
      <c r="M103" s="8">
        <v>4.3099999999999996</v>
      </c>
      <c r="N103" s="30">
        <f t="shared" si="25"/>
        <v>323.70533642691419</v>
      </c>
      <c r="P103" s="2">
        <v>44640</v>
      </c>
      <c r="Q103" s="1">
        <v>1044.8699999999999</v>
      </c>
      <c r="R103" s="1">
        <v>971.73</v>
      </c>
      <c r="S103" s="1">
        <f t="shared" si="26"/>
        <v>2016.6</v>
      </c>
      <c r="T103" s="1">
        <v>4.3099999999999996</v>
      </c>
      <c r="U103" s="24">
        <f t="shared" si="27"/>
        <v>467.88863109048725</v>
      </c>
      <c r="W103" s="2">
        <v>44640</v>
      </c>
      <c r="X103" s="1">
        <v>2417.81</v>
      </c>
      <c r="Y103" s="1">
        <v>48.44</v>
      </c>
      <c r="Z103" s="1">
        <f t="shared" si="28"/>
        <v>2466.25</v>
      </c>
      <c r="AA103" s="1">
        <v>4.3099999999999996</v>
      </c>
      <c r="AB103" s="24">
        <f t="shared" si="29"/>
        <v>572.21577726218106</v>
      </c>
      <c r="AD103" s="2">
        <v>44640</v>
      </c>
      <c r="AE103" s="1">
        <v>1640</v>
      </c>
      <c r="AF103" s="1">
        <v>7068.4</v>
      </c>
      <c r="AG103" s="1">
        <v>0</v>
      </c>
      <c r="AH103" s="1">
        <v>0</v>
      </c>
      <c r="AI103" s="1">
        <v>0</v>
      </c>
      <c r="AJ103" s="1">
        <v>0</v>
      </c>
      <c r="AK103" s="8">
        <v>15.55</v>
      </c>
      <c r="AL103" s="58">
        <v>67.020499999999998</v>
      </c>
      <c r="AM103" s="1">
        <f t="shared" si="31"/>
        <v>1655.55</v>
      </c>
      <c r="AO103" s="2">
        <v>44640</v>
      </c>
      <c r="AP103" s="1">
        <v>886.1</v>
      </c>
      <c r="AQ103" s="1">
        <v>4.3099999999999996</v>
      </c>
      <c r="AR103" s="24">
        <f t="shared" si="30"/>
        <v>205.59164733178656</v>
      </c>
    </row>
    <row r="104" spans="2:48" x14ac:dyDescent="0.25">
      <c r="B104" s="2">
        <v>44642</v>
      </c>
      <c r="C104" s="1">
        <v>1361.63</v>
      </c>
      <c r="D104" s="1"/>
      <c r="E104" s="1">
        <f t="shared" si="22"/>
        <v>1361.63</v>
      </c>
      <c r="F104" s="1">
        <v>4.3099999999999996</v>
      </c>
      <c r="G104" s="8">
        <f t="shared" si="23"/>
        <v>315.92343387471004</v>
      </c>
      <c r="I104" s="2">
        <v>44642</v>
      </c>
      <c r="J104" s="8">
        <v>2075.33</v>
      </c>
      <c r="K104" s="16"/>
      <c r="L104" s="13">
        <f t="shared" si="24"/>
        <v>2075.33</v>
      </c>
      <c r="M104" s="8">
        <v>4.3099999999999996</v>
      </c>
      <c r="N104" s="30">
        <f t="shared" si="25"/>
        <v>481.51508120649657</v>
      </c>
      <c r="P104" s="2">
        <v>44641</v>
      </c>
      <c r="Q104" s="1">
        <v>364.72</v>
      </c>
      <c r="R104" s="1">
        <v>915.08</v>
      </c>
      <c r="S104" s="1">
        <f t="shared" si="26"/>
        <v>1279.8000000000002</v>
      </c>
      <c r="T104" s="1">
        <v>4.3099999999999996</v>
      </c>
      <c r="U104" s="24">
        <f t="shared" si="27"/>
        <v>296.93735498839914</v>
      </c>
      <c r="W104" s="2">
        <v>44641</v>
      </c>
      <c r="X104" s="8">
        <v>3293</v>
      </c>
      <c r="Y104" s="8">
        <v>28.6</v>
      </c>
      <c r="Z104" s="8">
        <f t="shared" si="28"/>
        <v>3321.6</v>
      </c>
      <c r="AA104" s="1">
        <v>4.3099999999999996</v>
      </c>
      <c r="AB104" s="24">
        <f t="shared" si="29"/>
        <v>770.6728538283063</v>
      </c>
      <c r="AD104" s="2">
        <v>44641</v>
      </c>
      <c r="AE104" s="1">
        <v>987</v>
      </c>
      <c r="AF104" s="1">
        <v>4253.9699999999993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58">
        <v>0</v>
      </c>
      <c r="AM104" s="1">
        <f t="shared" si="31"/>
        <v>987</v>
      </c>
      <c r="AO104" s="2">
        <v>44641</v>
      </c>
      <c r="AP104" s="1">
        <v>819.4</v>
      </c>
      <c r="AQ104" s="1">
        <v>4.3099999999999996</v>
      </c>
      <c r="AR104" s="24">
        <f t="shared" si="30"/>
        <v>190.11600928074247</v>
      </c>
    </row>
    <row r="105" spans="2:48" x14ac:dyDescent="0.25">
      <c r="B105" s="2">
        <v>44643</v>
      </c>
      <c r="C105" s="1">
        <v>1590.12</v>
      </c>
      <c r="D105" s="1"/>
      <c r="E105" s="1">
        <f t="shared" si="22"/>
        <v>1590.12</v>
      </c>
      <c r="F105" s="1">
        <v>4.3099999999999996</v>
      </c>
      <c r="G105" s="8">
        <f t="shared" si="23"/>
        <v>368.93735498839908</v>
      </c>
      <c r="I105" s="2">
        <v>44643</v>
      </c>
      <c r="J105" s="8">
        <v>1306.33</v>
      </c>
      <c r="K105" s="2"/>
      <c r="L105" s="13">
        <f t="shared" si="24"/>
        <v>1306.33</v>
      </c>
      <c r="M105" s="8">
        <v>4.3099999999999996</v>
      </c>
      <c r="N105" s="30">
        <f t="shared" si="25"/>
        <v>303.09280742459396</v>
      </c>
      <c r="P105" s="2">
        <v>44642</v>
      </c>
      <c r="Q105" s="1">
        <v>334.24</v>
      </c>
      <c r="R105" s="1">
        <v>573.08000000000004</v>
      </c>
      <c r="S105" s="1">
        <f t="shared" si="26"/>
        <v>907.32</v>
      </c>
      <c r="T105" s="1">
        <v>4.3099999999999996</v>
      </c>
      <c r="U105" s="24">
        <f t="shared" si="27"/>
        <v>210.51508120649655</v>
      </c>
      <c r="W105" s="2">
        <v>44642</v>
      </c>
      <c r="X105" s="1">
        <v>2480.35</v>
      </c>
      <c r="Y105" s="1"/>
      <c r="Z105" s="1">
        <f t="shared" si="28"/>
        <v>2480.35</v>
      </c>
      <c r="AA105" s="1">
        <v>4.3099999999999996</v>
      </c>
      <c r="AB105" s="24">
        <f t="shared" si="29"/>
        <v>575.48723897911839</v>
      </c>
      <c r="AD105" s="2">
        <v>44642</v>
      </c>
      <c r="AE105" s="1">
        <v>987</v>
      </c>
      <c r="AF105" s="1">
        <v>4253.9699999999993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58">
        <v>0</v>
      </c>
      <c r="AM105" s="1">
        <f t="shared" si="31"/>
        <v>987</v>
      </c>
      <c r="AO105" s="2">
        <v>44642</v>
      </c>
      <c r="AP105" s="1">
        <v>714.9</v>
      </c>
      <c r="AQ105" s="1">
        <v>4.3099999999999996</v>
      </c>
      <c r="AR105" s="24">
        <f t="shared" si="30"/>
        <v>165.87006960556846</v>
      </c>
    </row>
    <row r="106" spans="2:48" x14ac:dyDescent="0.25">
      <c r="B106" s="2">
        <v>44644</v>
      </c>
      <c r="C106" s="1">
        <v>2576.25</v>
      </c>
      <c r="D106" s="1"/>
      <c r="E106" s="1">
        <f t="shared" si="22"/>
        <v>2576.25</v>
      </c>
      <c r="F106" s="1">
        <v>4.34</v>
      </c>
      <c r="G106" s="8">
        <f t="shared" si="23"/>
        <v>593.60599078341011</v>
      </c>
      <c r="I106" s="2">
        <v>44644</v>
      </c>
      <c r="J106" s="8">
        <v>1815.06</v>
      </c>
      <c r="K106" s="2">
        <v>52.4</v>
      </c>
      <c r="L106" s="13">
        <f t="shared" si="24"/>
        <v>1867.46</v>
      </c>
      <c r="M106" s="8">
        <v>4.34</v>
      </c>
      <c r="N106" s="30">
        <f t="shared" si="25"/>
        <v>430.29032258064518</v>
      </c>
      <c r="P106" s="2">
        <v>44643</v>
      </c>
      <c r="Q106" s="1">
        <v>241.22</v>
      </c>
      <c r="R106" s="1">
        <v>586.20000000000005</v>
      </c>
      <c r="S106" s="1">
        <f t="shared" si="26"/>
        <v>827.42000000000007</v>
      </c>
      <c r="T106" s="1">
        <v>4.3099999999999996</v>
      </c>
      <c r="U106" s="24">
        <f t="shared" si="27"/>
        <v>191.97679814385154</v>
      </c>
      <c r="W106" s="2">
        <v>44643</v>
      </c>
      <c r="X106" s="1">
        <v>1927.14</v>
      </c>
      <c r="Y106" s="1">
        <v>39.15</v>
      </c>
      <c r="Z106" s="1">
        <f t="shared" si="28"/>
        <v>1966.2900000000002</v>
      </c>
      <c r="AA106" s="1">
        <v>4.3099999999999996</v>
      </c>
      <c r="AB106" s="24">
        <f t="shared" si="29"/>
        <v>456.21577726218106</v>
      </c>
      <c r="AD106" s="2">
        <v>44643</v>
      </c>
      <c r="AE106" s="1">
        <v>916</v>
      </c>
      <c r="AF106" s="1">
        <v>3947.9599999999996</v>
      </c>
      <c r="AG106" s="1">
        <v>0</v>
      </c>
      <c r="AH106" s="1">
        <v>0</v>
      </c>
      <c r="AI106" s="1">
        <v>10</v>
      </c>
      <c r="AJ106" s="1">
        <v>43.099999999999994</v>
      </c>
      <c r="AK106" s="1">
        <v>0</v>
      </c>
      <c r="AL106" s="58">
        <v>0</v>
      </c>
      <c r="AM106" s="1">
        <f t="shared" si="31"/>
        <v>926</v>
      </c>
      <c r="AO106" s="2">
        <v>44643</v>
      </c>
      <c r="AP106" s="1">
        <v>876.8</v>
      </c>
      <c r="AQ106" s="1">
        <v>4.3099999999999996</v>
      </c>
      <c r="AR106" s="24">
        <f t="shared" si="30"/>
        <v>203.43387470997681</v>
      </c>
    </row>
    <row r="107" spans="2:48" x14ac:dyDescent="0.25">
      <c r="B107" s="2">
        <v>44645</v>
      </c>
      <c r="C107" s="1">
        <v>1439.22</v>
      </c>
      <c r="D107" s="1"/>
      <c r="E107" s="1">
        <f t="shared" si="22"/>
        <v>1439.22</v>
      </c>
      <c r="F107" s="1">
        <v>4.3499999999999996</v>
      </c>
      <c r="G107" s="8">
        <f t="shared" si="23"/>
        <v>330.85517241379313</v>
      </c>
      <c r="I107" s="2">
        <v>44645</v>
      </c>
      <c r="J107" s="8">
        <v>2850.47</v>
      </c>
      <c r="K107" s="8">
        <v>20.65</v>
      </c>
      <c r="L107" s="13">
        <f t="shared" si="24"/>
        <v>2871.12</v>
      </c>
      <c r="M107" s="1">
        <v>4.3499999999999996</v>
      </c>
      <c r="N107" s="30">
        <f t="shared" si="25"/>
        <v>660.02758620689656</v>
      </c>
      <c r="P107" s="2">
        <v>44644</v>
      </c>
      <c r="Q107" s="1">
        <v>307.27</v>
      </c>
      <c r="R107" s="1">
        <v>388.57</v>
      </c>
      <c r="S107" s="1">
        <f t="shared" si="26"/>
        <v>695.83999999999992</v>
      </c>
      <c r="T107" s="1">
        <v>4.34</v>
      </c>
      <c r="U107" s="24">
        <f t="shared" si="27"/>
        <v>160.33179723502303</v>
      </c>
      <c r="W107" s="2">
        <v>44644</v>
      </c>
      <c r="X107" s="1">
        <v>1359.63</v>
      </c>
      <c r="Y107" s="1">
        <v>66.31</v>
      </c>
      <c r="Z107" s="1">
        <f t="shared" si="28"/>
        <v>1425.94</v>
      </c>
      <c r="AA107" s="1">
        <v>4.34</v>
      </c>
      <c r="AB107" s="24">
        <f t="shared" si="29"/>
        <v>328.55760368663596</v>
      </c>
      <c r="AD107" s="2">
        <v>44644</v>
      </c>
      <c r="AE107" s="1">
        <v>882</v>
      </c>
      <c r="AF107" s="1">
        <v>3827.8799999999997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58">
        <v>0</v>
      </c>
      <c r="AM107" s="1">
        <f t="shared" si="31"/>
        <v>882</v>
      </c>
      <c r="AO107" s="2">
        <v>44644</v>
      </c>
      <c r="AP107" s="1">
        <v>626</v>
      </c>
      <c r="AQ107" s="1">
        <v>4.34</v>
      </c>
      <c r="AR107" s="24">
        <f t="shared" si="30"/>
        <v>144.23963133640552</v>
      </c>
    </row>
    <row r="108" spans="2:48" x14ac:dyDescent="0.25">
      <c r="B108" s="2">
        <v>44646</v>
      </c>
      <c r="C108" s="1">
        <v>2764.83</v>
      </c>
      <c r="D108" s="1">
        <v>74.03</v>
      </c>
      <c r="E108" s="1">
        <f t="shared" si="22"/>
        <v>2838.86</v>
      </c>
      <c r="F108" s="1">
        <v>4.37</v>
      </c>
      <c r="G108" s="8">
        <f t="shared" si="23"/>
        <v>649.62471395881005</v>
      </c>
      <c r="I108" s="2">
        <v>44646</v>
      </c>
      <c r="J108" s="8">
        <v>1986.23</v>
      </c>
      <c r="K108" s="8">
        <v>57.28</v>
      </c>
      <c r="L108" s="13">
        <f t="shared" si="24"/>
        <v>2043.51</v>
      </c>
      <c r="M108" s="1">
        <v>4.37</v>
      </c>
      <c r="N108" s="30">
        <f t="shared" si="25"/>
        <v>467.6224256292906</v>
      </c>
      <c r="P108" s="2">
        <v>44645</v>
      </c>
      <c r="Q108" s="1">
        <v>944.05</v>
      </c>
      <c r="R108" s="1">
        <v>272.12</v>
      </c>
      <c r="S108" s="1">
        <f t="shared" si="26"/>
        <v>1216.17</v>
      </c>
      <c r="T108" s="1">
        <v>4.3499999999999996</v>
      </c>
      <c r="U108" s="24">
        <f t="shared" si="27"/>
        <v>279.5793103448276</v>
      </c>
      <c r="W108" s="2">
        <v>44645</v>
      </c>
      <c r="X108" s="1">
        <v>1971.51</v>
      </c>
      <c r="Y108" s="1"/>
      <c r="Z108" s="1">
        <f t="shared" si="28"/>
        <v>1971.51</v>
      </c>
      <c r="AA108" s="1">
        <v>4.3499999999999996</v>
      </c>
      <c r="AB108" s="24">
        <f t="shared" si="29"/>
        <v>453.22068965517246</v>
      </c>
      <c r="AD108" s="2">
        <v>44645</v>
      </c>
      <c r="AE108" s="1">
        <v>1072</v>
      </c>
      <c r="AF108" s="1">
        <v>4663.0399999999991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58">
        <v>0</v>
      </c>
      <c r="AM108" s="1">
        <f t="shared" si="31"/>
        <v>1072</v>
      </c>
      <c r="AO108" s="2">
        <v>44645</v>
      </c>
      <c r="AP108" s="1">
        <v>938.5</v>
      </c>
      <c r="AQ108" s="1">
        <v>4.3499999999999996</v>
      </c>
      <c r="AR108" s="24">
        <f t="shared" si="30"/>
        <v>215.74712643678163</v>
      </c>
    </row>
    <row r="109" spans="2:48" x14ac:dyDescent="0.25">
      <c r="B109" s="2">
        <v>44647</v>
      </c>
      <c r="C109" s="1">
        <v>3210.08</v>
      </c>
      <c r="D109" s="1"/>
      <c r="E109" s="1">
        <f t="shared" si="22"/>
        <v>3210.08</v>
      </c>
      <c r="F109" s="1">
        <v>4.37</v>
      </c>
      <c r="G109" s="8">
        <f t="shared" si="23"/>
        <v>734.57208237986265</v>
      </c>
      <c r="I109" s="2">
        <v>44647</v>
      </c>
      <c r="J109" s="8">
        <v>2789.25</v>
      </c>
      <c r="K109" s="30"/>
      <c r="L109" s="13">
        <f t="shared" si="24"/>
        <v>2789.25</v>
      </c>
      <c r="M109" s="1">
        <v>4.37</v>
      </c>
      <c r="N109" s="30">
        <f t="shared" si="25"/>
        <v>638.27231121281466</v>
      </c>
      <c r="P109" s="2">
        <v>44646</v>
      </c>
      <c r="Q109" s="1">
        <v>1429.3</v>
      </c>
      <c r="R109" s="1">
        <v>786.74</v>
      </c>
      <c r="S109" s="1">
        <f t="shared" si="26"/>
        <v>2216.04</v>
      </c>
      <c r="T109" s="1">
        <v>4.37</v>
      </c>
      <c r="U109" s="24">
        <f t="shared" si="27"/>
        <v>507.10297482837524</v>
      </c>
      <c r="W109" s="2">
        <v>44646</v>
      </c>
      <c r="X109" s="1">
        <v>2301.9499999999998</v>
      </c>
      <c r="Y109" s="1">
        <v>204.85</v>
      </c>
      <c r="Z109" s="1">
        <f t="shared" si="28"/>
        <v>2506.7999999999997</v>
      </c>
      <c r="AA109" s="1">
        <v>4.37</v>
      </c>
      <c r="AB109" s="24">
        <f t="shared" si="29"/>
        <v>573.63844393592672</v>
      </c>
      <c r="AD109" s="2">
        <v>44646</v>
      </c>
      <c r="AE109" s="1">
        <v>1510</v>
      </c>
      <c r="AF109" s="1">
        <v>6598.68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58">
        <v>0</v>
      </c>
      <c r="AM109" s="1">
        <f t="shared" si="31"/>
        <v>1510</v>
      </c>
      <c r="AO109" s="2">
        <v>44646</v>
      </c>
      <c r="AP109" s="1">
        <v>1229.6500000000001</v>
      </c>
      <c r="AQ109" s="1">
        <v>4.37</v>
      </c>
      <c r="AR109" s="24">
        <f t="shared" si="30"/>
        <v>281.38443935926773</v>
      </c>
    </row>
    <row r="110" spans="2:48" x14ac:dyDescent="0.25">
      <c r="B110" s="2">
        <v>44648</v>
      </c>
      <c r="C110" s="1">
        <v>1282.46</v>
      </c>
      <c r="D110" s="1"/>
      <c r="E110" s="1">
        <f t="shared" si="22"/>
        <v>1282.46</v>
      </c>
      <c r="F110" s="1">
        <v>4.37</v>
      </c>
      <c r="G110" s="8">
        <f t="shared" si="23"/>
        <v>293.46910755148741</v>
      </c>
      <c r="I110" s="2">
        <v>44648</v>
      </c>
      <c r="J110" s="1">
        <v>1802.78</v>
      </c>
      <c r="K110" s="8"/>
      <c r="L110" s="13">
        <f t="shared" si="24"/>
        <v>1802.78</v>
      </c>
      <c r="M110" s="8">
        <v>4.37</v>
      </c>
      <c r="N110" s="30">
        <f t="shared" si="25"/>
        <v>412.53546910755148</v>
      </c>
      <c r="P110" s="2">
        <v>44647</v>
      </c>
      <c r="Q110" s="1">
        <v>1034.81</v>
      </c>
      <c r="R110" s="1">
        <v>235.95</v>
      </c>
      <c r="S110" s="1">
        <f t="shared" si="26"/>
        <v>1270.76</v>
      </c>
      <c r="T110" s="1">
        <v>4.37</v>
      </c>
      <c r="U110" s="24">
        <f t="shared" si="27"/>
        <v>290.79176201372997</v>
      </c>
      <c r="W110" s="2">
        <v>44647</v>
      </c>
      <c r="X110" s="1">
        <v>1656.04</v>
      </c>
      <c r="Y110" s="1">
        <v>8.74</v>
      </c>
      <c r="Z110" s="1">
        <f t="shared" si="28"/>
        <v>1664.78</v>
      </c>
      <c r="AA110" s="1">
        <v>4.37</v>
      </c>
      <c r="AB110" s="24">
        <f t="shared" si="29"/>
        <v>380.95652173913044</v>
      </c>
      <c r="AD110" s="2">
        <v>44647</v>
      </c>
      <c r="AE110" s="1">
        <v>1816</v>
      </c>
      <c r="AF110" s="1">
        <v>7935.92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58">
        <v>0</v>
      </c>
      <c r="AM110" s="1">
        <f t="shared" si="31"/>
        <v>1816</v>
      </c>
      <c r="AO110" s="2">
        <v>44647</v>
      </c>
      <c r="AP110" s="1">
        <v>1461.7</v>
      </c>
      <c r="AQ110" s="1">
        <v>4.37</v>
      </c>
      <c r="AR110" s="24">
        <f t="shared" si="30"/>
        <v>334.48512585812358</v>
      </c>
    </row>
    <row r="111" spans="2:48" x14ac:dyDescent="0.25">
      <c r="B111" s="2">
        <v>44649</v>
      </c>
      <c r="C111" s="1">
        <v>1177.1300000000001</v>
      </c>
      <c r="D111" s="1">
        <v>69.87</v>
      </c>
      <c r="E111" s="1">
        <f t="shared" si="22"/>
        <v>1247</v>
      </c>
      <c r="F111" s="1">
        <v>4.37</v>
      </c>
      <c r="G111" s="8">
        <f t="shared" si="23"/>
        <v>285.35469107551489</v>
      </c>
      <c r="I111" s="2">
        <v>44649</v>
      </c>
      <c r="J111" s="1">
        <v>890.44</v>
      </c>
      <c r="K111" s="30"/>
      <c r="L111" s="13">
        <f t="shared" si="24"/>
        <v>890.44</v>
      </c>
      <c r="M111" s="1">
        <v>4.37</v>
      </c>
      <c r="N111" s="30">
        <f t="shared" si="25"/>
        <v>203.76201372997713</v>
      </c>
      <c r="P111" s="2">
        <v>44648</v>
      </c>
      <c r="Q111" s="1">
        <v>326.25</v>
      </c>
      <c r="R111" s="1">
        <v>213.07</v>
      </c>
      <c r="S111" s="1">
        <f t="shared" si="26"/>
        <v>539.31999999999994</v>
      </c>
      <c r="T111" s="1">
        <v>4.37</v>
      </c>
      <c r="U111" s="24">
        <f t="shared" si="27"/>
        <v>123.41418764302058</v>
      </c>
      <c r="W111" s="2">
        <v>44648</v>
      </c>
      <c r="X111" s="1">
        <v>2409.48</v>
      </c>
      <c r="Y111" s="1">
        <v>145.08000000000001</v>
      </c>
      <c r="Z111" s="1">
        <f>X111+Y111</f>
        <v>2554.56</v>
      </c>
      <c r="AA111" s="1">
        <v>4.37</v>
      </c>
      <c r="AB111" s="24">
        <f t="shared" si="29"/>
        <v>584.56750572082376</v>
      </c>
      <c r="AD111" s="2">
        <v>44648</v>
      </c>
      <c r="AE111" s="1">
        <v>1078</v>
      </c>
      <c r="AF111" s="1">
        <v>4710.8599999999997</v>
      </c>
      <c r="AG111" s="1">
        <v>0</v>
      </c>
      <c r="AH111" s="1">
        <v>0</v>
      </c>
      <c r="AI111" s="1">
        <v>0</v>
      </c>
      <c r="AJ111" s="1">
        <v>0</v>
      </c>
      <c r="AK111" s="1">
        <v>93.99</v>
      </c>
      <c r="AL111" s="58">
        <v>410.73629999999997</v>
      </c>
      <c r="AM111" s="1">
        <f t="shared" si="31"/>
        <v>1171.99</v>
      </c>
      <c r="AO111" s="2">
        <v>44648</v>
      </c>
      <c r="AP111" s="8">
        <v>668</v>
      </c>
      <c r="AQ111" s="1">
        <v>4.37</v>
      </c>
      <c r="AR111" s="24">
        <f t="shared" si="30"/>
        <v>152.8604118993135</v>
      </c>
    </row>
    <row r="112" spans="2:48" x14ac:dyDescent="0.25">
      <c r="B112" s="2">
        <v>44650</v>
      </c>
      <c r="C112" s="1">
        <v>654.86</v>
      </c>
      <c r="D112" s="1"/>
      <c r="E112" s="1">
        <f t="shared" si="22"/>
        <v>654.86</v>
      </c>
      <c r="F112" s="1">
        <v>4.38</v>
      </c>
      <c r="G112" s="8">
        <f t="shared" si="23"/>
        <v>149.51141552511416</v>
      </c>
      <c r="I112" s="2">
        <v>44650</v>
      </c>
      <c r="J112" s="1">
        <v>1943.27</v>
      </c>
      <c r="K112" s="2">
        <v>7.73</v>
      </c>
      <c r="L112" s="13">
        <f t="shared" si="24"/>
        <v>1951</v>
      </c>
      <c r="M112" s="1">
        <v>4.38</v>
      </c>
      <c r="N112" s="30">
        <f t="shared" si="25"/>
        <v>445.4337899543379</v>
      </c>
      <c r="P112" s="2">
        <v>44649</v>
      </c>
      <c r="Q112" s="1">
        <v>801.54</v>
      </c>
      <c r="R112" s="1">
        <v>318.93</v>
      </c>
      <c r="S112" s="1">
        <f t="shared" si="26"/>
        <v>1120.47</v>
      </c>
      <c r="T112" s="1">
        <v>4.37</v>
      </c>
      <c r="U112" s="24">
        <f t="shared" si="27"/>
        <v>256.4004576659039</v>
      </c>
      <c r="W112" s="2">
        <v>44649</v>
      </c>
      <c r="X112" s="1">
        <v>2385.31</v>
      </c>
      <c r="Y112" s="1">
        <v>40.82</v>
      </c>
      <c r="Z112" s="1">
        <f t="shared" si="28"/>
        <v>2426.13</v>
      </c>
      <c r="AA112" s="1">
        <v>4.37</v>
      </c>
      <c r="AB112" s="24">
        <f t="shared" si="29"/>
        <v>555.17848970251714</v>
      </c>
      <c r="AD112" s="2">
        <v>44649</v>
      </c>
      <c r="AE112" s="1">
        <v>965</v>
      </c>
      <c r="AF112" s="1">
        <v>4217.05</v>
      </c>
      <c r="AG112" s="1">
        <v>0</v>
      </c>
      <c r="AH112" s="1">
        <v>0</v>
      </c>
      <c r="AI112" s="1">
        <v>13</v>
      </c>
      <c r="AJ112" s="1">
        <v>56.81</v>
      </c>
      <c r="AK112" s="1">
        <v>0</v>
      </c>
      <c r="AL112" s="58">
        <v>0</v>
      </c>
      <c r="AM112" s="1">
        <f t="shared" si="31"/>
        <v>978</v>
      </c>
      <c r="AO112" s="2">
        <v>44649</v>
      </c>
      <c r="AP112" s="1">
        <v>458.3</v>
      </c>
      <c r="AQ112" s="1">
        <v>4.37</v>
      </c>
      <c r="AR112" s="24">
        <f t="shared" si="30"/>
        <v>104.8741418764302</v>
      </c>
    </row>
    <row r="113" spans="2:69" x14ac:dyDescent="0.25">
      <c r="B113" s="2">
        <v>44651</v>
      </c>
      <c r="C113" s="13">
        <v>2649.13</v>
      </c>
      <c r="D113" s="10">
        <v>48.76</v>
      </c>
      <c r="E113" s="1">
        <f t="shared" si="22"/>
        <v>2697.8900000000003</v>
      </c>
      <c r="F113" s="1">
        <v>4.38</v>
      </c>
      <c r="G113" s="8">
        <f t="shared" si="23"/>
        <v>615.95662100456627</v>
      </c>
      <c r="I113" s="2">
        <v>44651</v>
      </c>
      <c r="J113" s="35">
        <v>0</v>
      </c>
      <c r="K113" s="1">
        <v>0</v>
      </c>
      <c r="L113" s="13">
        <f t="shared" si="24"/>
        <v>0</v>
      </c>
      <c r="M113" s="1">
        <v>4.38</v>
      </c>
      <c r="N113" s="30">
        <f t="shared" si="25"/>
        <v>0</v>
      </c>
      <c r="P113" s="2">
        <v>44650</v>
      </c>
      <c r="Q113" s="1">
        <v>1042.5</v>
      </c>
      <c r="R113" s="1">
        <v>67.48</v>
      </c>
      <c r="S113" s="1">
        <f>Q113+R113</f>
        <v>1109.98</v>
      </c>
      <c r="T113" s="1">
        <v>4.38</v>
      </c>
      <c r="U113" s="24">
        <f t="shared" si="27"/>
        <v>253.42009132420091</v>
      </c>
      <c r="W113" s="2">
        <v>44650</v>
      </c>
      <c r="X113" s="1">
        <v>3004.87</v>
      </c>
      <c r="Y113" s="1">
        <v>40.71</v>
      </c>
      <c r="Z113" s="1">
        <f t="shared" si="28"/>
        <v>3045.58</v>
      </c>
      <c r="AA113" s="1">
        <v>4.38</v>
      </c>
      <c r="AB113" s="24">
        <f t="shared" si="29"/>
        <v>695.33789954337897</v>
      </c>
      <c r="AD113" s="2">
        <v>44650</v>
      </c>
      <c r="AE113" s="1">
        <v>708</v>
      </c>
      <c r="AF113" s="1">
        <v>3100.9700000000003</v>
      </c>
      <c r="AG113" s="1">
        <v>0</v>
      </c>
      <c r="AH113" s="1">
        <v>0</v>
      </c>
      <c r="AI113" s="1">
        <v>0</v>
      </c>
      <c r="AJ113" s="1">
        <v>0</v>
      </c>
      <c r="AK113" s="1">
        <v>9</v>
      </c>
      <c r="AL113" s="58">
        <v>39.33</v>
      </c>
      <c r="AM113" s="1">
        <f t="shared" si="31"/>
        <v>717</v>
      </c>
      <c r="AO113" s="2">
        <v>44650</v>
      </c>
      <c r="AP113" s="1">
        <v>1074.9000000000001</v>
      </c>
      <c r="AQ113" s="1">
        <v>4.37</v>
      </c>
      <c r="AR113" s="24">
        <f t="shared" si="30"/>
        <v>245.97254004576661</v>
      </c>
    </row>
    <row r="114" spans="2:69" x14ac:dyDescent="0.25">
      <c r="C114" s="42">
        <f>SUM(C83:C113)</f>
        <v>51904.009999999995</v>
      </c>
      <c r="D114">
        <f>SUM(D83:D113)</f>
        <v>975.20999999999992</v>
      </c>
      <c r="E114" s="60">
        <f>SUM(E83:E113)</f>
        <v>52879.22</v>
      </c>
      <c r="F114" s="48"/>
      <c r="G114" s="45">
        <f>SUM(G83:G113)</f>
        <v>12226.73921554222</v>
      </c>
      <c r="L114" s="45">
        <f>SUM(L83:L113)</f>
        <v>44373.80000000001</v>
      </c>
      <c r="N114" s="80">
        <f>SUM(N83:N113)</f>
        <v>10254.804139169397</v>
      </c>
      <c r="P114" s="2">
        <v>44651</v>
      </c>
      <c r="Q114" s="10">
        <v>2044.57</v>
      </c>
      <c r="R114" s="10">
        <v>68.8</v>
      </c>
      <c r="S114" s="10">
        <f>Q114+R114</f>
        <v>2113.37</v>
      </c>
      <c r="T114" s="1">
        <v>4.38</v>
      </c>
      <c r="U114" s="24">
        <f t="shared" si="27"/>
        <v>482.50456621004565</v>
      </c>
      <c r="W114" s="2">
        <v>44651</v>
      </c>
      <c r="X114" s="1">
        <v>4292.58</v>
      </c>
      <c r="Y114" s="1">
        <v>72.56</v>
      </c>
      <c r="Z114" s="1">
        <f t="shared" si="28"/>
        <v>4365.1400000000003</v>
      </c>
      <c r="AA114" s="1">
        <v>4.38</v>
      </c>
      <c r="AB114" s="24">
        <f>Z114/AA114</f>
        <v>996.6073059360732</v>
      </c>
      <c r="AD114" s="2">
        <v>44651</v>
      </c>
      <c r="AE114" s="8">
        <v>833</v>
      </c>
      <c r="AF114" s="1">
        <v>3648.54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57">
        <v>0</v>
      </c>
      <c r="AM114" s="13">
        <f>AE114+AG114+AI114+AK114</f>
        <v>833</v>
      </c>
      <c r="AO114" s="2">
        <v>44651</v>
      </c>
      <c r="AP114" s="8">
        <v>787.9</v>
      </c>
      <c r="AQ114" s="1">
        <v>4.38</v>
      </c>
      <c r="AR114" s="24">
        <f t="shared" si="30"/>
        <v>179.88584474885846</v>
      </c>
    </row>
    <row r="115" spans="2:69" x14ac:dyDescent="0.25">
      <c r="S115" s="60">
        <f>SUM(S84:S114)</f>
        <v>45432.990000000013</v>
      </c>
      <c r="U115" s="45">
        <f>SUM(U84:U114)</f>
        <v>10509.594167508023</v>
      </c>
      <c r="X115" s="54">
        <v>0</v>
      </c>
      <c r="Z115" s="60">
        <f>SUM(Z84:Z114)</f>
        <v>69485.919999999998</v>
      </c>
      <c r="AB115" s="45">
        <f>SUM(AB84:AB114)</f>
        <v>16083.101648697197</v>
      </c>
      <c r="AD115">
        <v>0</v>
      </c>
      <c r="AE115" s="42">
        <f>SUM(AE84:AE114)</f>
        <v>38285</v>
      </c>
      <c r="AG115">
        <f>SUM(AG84:AG114)</f>
        <v>5</v>
      </c>
      <c r="AI115">
        <f>SUM(AI84:AI114)</f>
        <v>89</v>
      </c>
      <c r="AK115">
        <f>SUM(AK84:AK114)</f>
        <v>435.65999999999997</v>
      </c>
      <c r="AM115" s="60">
        <f>SUM(AM84:AM114)</f>
        <v>38814.659999999996</v>
      </c>
      <c r="AP115" s="50">
        <f>SUM(AP84:AP114)</f>
        <v>22850.850000000006</v>
      </c>
      <c r="AR115" s="44">
        <f>SUM(AR84:AR114)</f>
        <v>5280.6613495532083</v>
      </c>
    </row>
    <row r="116" spans="2:69" x14ac:dyDescent="0.25">
      <c r="AF116" s="42">
        <f>SUM(AF84:AF115)</f>
        <v>165584.17000000001</v>
      </c>
      <c r="AH116">
        <f>SUM(AH84:AH115)</f>
        <v>21.7</v>
      </c>
      <c r="AJ116">
        <f>SUM(AJ84:AJ115)</f>
        <v>382.39000000000004</v>
      </c>
      <c r="AL116" s="43">
        <f>SUM(AL84:AL115)</f>
        <v>1883.1733000000002</v>
      </c>
    </row>
    <row r="118" spans="2:69" x14ac:dyDescent="0.25">
      <c r="AI118" s="36">
        <f>SUM(AI84:AI117)</f>
        <v>178</v>
      </c>
      <c r="AK118" s="36">
        <f>SUM(AK84:AK117)</f>
        <v>871.31999999999994</v>
      </c>
    </row>
    <row r="123" spans="2:69" x14ac:dyDescent="0.25">
      <c r="C123" s="187" t="s">
        <v>39</v>
      </c>
      <c r="D123" s="187"/>
      <c r="K123" s="187" t="s">
        <v>42</v>
      </c>
      <c r="L123" s="187"/>
      <c r="M123" s="187"/>
    </row>
    <row r="124" spans="2:69" ht="30" x14ac:dyDescent="0.25">
      <c r="B124" s="47" t="s">
        <v>0</v>
      </c>
      <c r="C124" s="47" t="s">
        <v>12</v>
      </c>
      <c r="D124" s="47" t="s">
        <v>11</v>
      </c>
      <c r="E124" s="49" t="s">
        <v>33</v>
      </c>
      <c r="F124" s="49" t="s">
        <v>38</v>
      </c>
      <c r="G124" s="49" t="s">
        <v>40</v>
      </c>
      <c r="I124" s="49" t="s">
        <v>0</v>
      </c>
      <c r="J124" s="51" t="s">
        <v>12</v>
      </c>
      <c r="K124" s="51" t="s">
        <v>11</v>
      </c>
      <c r="L124" s="62" t="s">
        <v>33</v>
      </c>
      <c r="M124" s="62" t="s">
        <v>4</v>
      </c>
      <c r="N124" s="49" t="s">
        <v>41</v>
      </c>
      <c r="Q124" s="187" t="s">
        <v>44</v>
      </c>
      <c r="R124" s="187"/>
      <c r="S124" s="187"/>
      <c r="X124" s="187" t="s">
        <v>46</v>
      </c>
      <c r="Y124" s="187"/>
      <c r="Z124" s="187"/>
      <c r="AA124" s="187"/>
      <c r="AG124" s="184" t="s">
        <v>56</v>
      </c>
      <c r="AH124" s="184"/>
      <c r="AI124" s="184"/>
      <c r="AJ124" s="184"/>
      <c r="AP124" t="s">
        <v>60</v>
      </c>
    </row>
    <row r="125" spans="2:69" ht="30" x14ac:dyDescent="0.25">
      <c r="B125" s="2">
        <v>44652</v>
      </c>
      <c r="C125" s="1">
        <v>1129.1500000000001</v>
      </c>
      <c r="D125" s="1"/>
      <c r="E125" s="1">
        <f>C125+D125</f>
        <v>1129.1500000000001</v>
      </c>
      <c r="F125" s="13">
        <v>4.42</v>
      </c>
      <c r="G125" s="8">
        <f>E125/F125</f>
        <v>255.4638009049774</v>
      </c>
      <c r="I125" s="2">
        <v>44652</v>
      </c>
      <c r="J125" s="13">
        <v>1999.58</v>
      </c>
      <c r="K125" s="15"/>
      <c r="L125" s="13">
        <f>J125+K125</f>
        <v>1999.58</v>
      </c>
      <c r="M125" s="13">
        <v>4.42</v>
      </c>
      <c r="N125" s="30">
        <f>L125/M125</f>
        <v>452.39366515837105</v>
      </c>
      <c r="P125" s="47" t="s">
        <v>0</v>
      </c>
      <c r="Q125" s="51" t="s">
        <v>15</v>
      </c>
      <c r="R125" s="51" t="s">
        <v>16</v>
      </c>
      <c r="S125" s="49" t="s">
        <v>33</v>
      </c>
      <c r="T125" s="47" t="s">
        <v>4</v>
      </c>
      <c r="U125" s="47" t="s">
        <v>43</v>
      </c>
      <c r="W125" s="49" t="s">
        <v>0</v>
      </c>
      <c r="X125" s="51" t="s">
        <v>23</v>
      </c>
      <c r="Y125" s="51" t="s">
        <v>20</v>
      </c>
      <c r="Z125" s="49" t="s">
        <v>33</v>
      </c>
      <c r="AA125" s="49" t="s">
        <v>4</v>
      </c>
      <c r="AB125" s="49" t="s">
        <v>45</v>
      </c>
      <c r="AD125" s="49" t="s">
        <v>47</v>
      </c>
      <c r="AE125" s="49" t="s">
        <v>48</v>
      </c>
      <c r="AF125" s="49" t="s">
        <v>49</v>
      </c>
      <c r="AG125" s="55" t="s">
        <v>50</v>
      </c>
      <c r="AH125" s="55" t="s">
        <v>51</v>
      </c>
      <c r="AI125" s="53" t="s">
        <v>52</v>
      </c>
      <c r="AJ125" s="52" t="s">
        <v>53</v>
      </c>
      <c r="AK125" s="56" t="s">
        <v>54</v>
      </c>
      <c r="AL125" s="56" t="s">
        <v>55</v>
      </c>
      <c r="AM125" s="49" t="s">
        <v>45</v>
      </c>
      <c r="AO125" s="47" t="s">
        <v>47</v>
      </c>
      <c r="AP125" s="47" t="s">
        <v>57</v>
      </c>
      <c r="AQ125" s="47" t="s">
        <v>58</v>
      </c>
      <c r="AR125" s="59" t="s">
        <v>59</v>
      </c>
      <c r="AU125" s="187" t="s">
        <v>80</v>
      </c>
      <c r="AV125" s="187"/>
      <c r="AW125" s="187"/>
      <c r="AX125" s="187"/>
    </row>
    <row r="126" spans="2:69" ht="30" x14ac:dyDescent="0.25">
      <c r="B126" s="2">
        <v>44653</v>
      </c>
      <c r="C126" s="1">
        <v>2951.44</v>
      </c>
      <c r="D126" s="1">
        <v>9.2899999999999991</v>
      </c>
      <c r="E126" s="1">
        <f t="shared" ref="E126:E155" si="32">C126+D126</f>
        <v>2960.73</v>
      </c>
      <c r="F126" s="13">
        <v>4.42</v>
      </c>
      <c r="G126" s="8">
        <f t="shared" ref="G126:G154" si="33">E126/F126</f>
        <v>669.84841628959282</v>
      </c>
      <c r="I126" s="2">
        <v>44653</v>
      </c>
      <c r="J126" s="13">
        <v>2672.31</v>
      </c>
      <c r="K126" s="13"/>
      <c r="L126" s="13">
        <f t="shared" ref="L126:L155" si="34">J126+K126</f>
        <v>2672.31</v>
      </c>
      <c r="M126" s="13">
        <v>4.42</v>
      </c>
      <c r="N126" s="30">
        <f t="shared" ref="N126:N154" si="35">L126/M126</f>
        <v>604.59502262443436</v>
      </c>
      <c r="P126" s="2">
        <v>44652</v>
      </c>
      <c r="Q126" s="8">
        <v>1341</v>
      </c>
      <c r="R126" s="1">
        <v>258.88</v>
      </c>
      <c r="S126" s="1">
        <f>Q126+R126</f>
        <v>1599.88</v>
      </c>
      <c r="T126" s="13">
        <v>4.42</v>
      </c>
      <c r="U126" s="24">
        <f>S126/T126</f>
        <v>361.9638009049774</v>
      </c>
      <c r="W126" s="2">
        <v>44652</v>
      </c>
      <c r="X126" s="8">
        <v>3948.42</v>
      </c>
      <c r="Y126" s="1">
        <v>83.85</v>
      </c>
      <c r="Z126" s="24">
        <f>X126+Y126</f>
        <v>4032.27</v>
      </c>
      <c r="AA126" s="13">
        <v>4.42</v>
      </c>
      <c r="AB126" s="24">
        <f>Z126/AA126</f>
        <v>912.27828054298641</v>
      </c>
      <c r="AD126" s="2">
        <v>44652</v>
      </c>
      <c r="AE126" s="1">
        <v>1277</v>
      </c>
      <c r="AF126" s="1">
        <v>5593.26</v>
      </c>
      <c r="AG126" s="1">
        <v>0</v>
      </c>
      <c r="AH126" s="8">
        <v>0</v>
      </c>
      <c r="AI126" s="1">
        <v>0</v>
      </c>
      <c r="AJ126" s="1">
        <v>0</v>
      </c>
      <c r="AK126" s="1">
        <v>0</v>
      </c>
      <c r="AL126" s="58">
        <v>0</v>
      </c>
      <c r="AM126" s="8">
        <f>AE126+AG126+AI126+AK126</f>
        <v>1277</v>
      </c>
      <c r="AO126" s="2">
        <v>44652</v>
      </c>
      <c r="AP126" s="1">
        <v>512</v>
      </c>
      <c r="AQ126" s="13">
        <v>4.42</v>
      </c>
      <c r="AR126" s="24">
        <f>AP126/AQ126</f>
        <v>115.83710407239819</v>
      </c>
      <c r="AT126" s="49" t="s">
        <v>0</v>
      </c>
      <c r="AU126" s="51" t="s">
        <v>23</v>
      </c>
      <c r="AV126" s="51" t="s">
        <v>20</v>
      </c>
      <c r="AW126" s="49" t="s">
        <v>33</v>
      </c>
      <c r="AX126" s="49" t="s">
        <v>4</v>
      </c>
      <c r="AY126" s="49" t="s">
        <v>45</v>
      </c>
      <c r="AZ126" s="49" t="s">
        <v>67</v>
      </c>
      <c r="BE126" t="s">
        <v>109</v>
      </c>
      <c r="BJ126" t="s">
        <v>110</v>
      </c>
      <c r="BP126" t="s">
        <v>109</v>
      </c>
    </row>
    <row r="127" spans="2:69" x14ac:dyDescent="0.25">
      <c r="B127" s="2">
        <v>44654</v>
      </c>
      <c r="C127" s="1">
        <v>2585.34</v>
      </c>
      <c r="D127" s="1"/>
      <c r="E127" s="1">
        <f t="shared" si="32"/>
        <v>2585.34</v>
      </c>
      <c r="F127" s="13">
        <v>4.42</v>
      </c>
      <c r="G127" s="8">
        <f t="shared" si="33"/>
        <v>584.91855203619912</v>
      </c>
      <c r="I127" s="2">
        <v>44654</v>
      </c>
      <c r="J127" s="13">
        <v>2418.85</v>
      </c>
      <c r="K127" s="15"/>
      <c r="L127" s="13">
        <f t="shared" si="34"/>
        <v>2418.85</v>
      </c>
      <c r="M127" s="13">
        <v>4.42</v>
      </c>
      <c r="N127" s="30">
        <f t="shared" si="35"/>
        <v>547.25113122171945</v>
      </c>
      <c r="P127" s="2">
        <v>44653</v>
      </c>
      <c r="Q127" s="1">
        <v>1852.52</v>
      </c>
      <c r="R127" s="8">
        <v>342.34</v>
      </c>
      <c r="S127" s="1">
        <f t="shared" ref="S127:S154" si="36">Q127+R127</f>
        <v>2194.86</v>
      </c>
      <c r="T127" s="13">
        <v>4.42</v>
      </c>
      <c r="U127" s="24">
        <f t="shared" ref="U127:U155" si="37">S127/T127</f>
        <v>496.5746606334842</v>
      </c>
      <c r="W127" s="2">
        <v>44653</v>
      </c>
      <c r="X127" s="8">
        <v>1218.3399999999999</v>
      </c>
      <c r="Y127" s="1"/>
      <c r="Z127" s="1">
        <f t="shared" ref="Z127:Z155" si="38">X127+Y127</f>
        <v>1218.3399999999999</v>
      </c>
      <c r="AA127" s="13">
        <v>4.42</v>
      </c>
      <c r="AB127" s="24">
        <f t="shared" ref="AB127:AB155" si="39">Z127/AA127</f>
        <v>275.64253393665155</v>
      </c>
      <c r="AD127" s="2">
        <v>44653</v>
      </c>
      <c r="AE127" s="1">
        <v>1410</v>
      </c>
      <c r="AF127" s="1">
        <v>6232.2</v>
      </c>
      <c r="AG127" s="1">
        <v>0</v>
      </c>
      <c r="AH127" s="1">
        <v>0</v>
      </c>
      <c r="AI127" s="1">
        <v>0</v>
      </c>
      <c r="AJ127" s="1">
        <v>0</v>
      </c>
      <c r="AK127" s="1">
        <v>85.54</v>
      </c>
      <c r="AL127" s="58">
        <v>378.08680000000004</v>
      </c>
      <c r="AM127" s="8">
        <f>AE127+AG127+AI127+AK127</f>
        <v>1495.54</v>
      </c>
      <c r="AO127" s="2">
        <v>44653</v>
      </c>
      <c r="AP127" s="1">
        <v>668.1</v>
      </c>
      <c r="AQ127" s="13">
        <v>4.42</v>
      </c>
      <c r="AR127" s="24">
        <f t="shared" ref="AR127:AR155" si="40">AP127/AQ127</f>
        <v>151.15384615384616</v>
      </c>
      <c r="AT127" s="2">
        <v>44652</v>
      </c>
      <c r="AU127" s="8"/>
      <c r="AV127" s="1"/>
      <c r="AW127" s="24">
        <f>AU127+AV127</f>
        <v>0</v>
      </c>
      <c r="AX127" s="13">
        <v>4.42</v>
      </c>
      <c r="AY127" s="24">
        <f>AW127/AX127</f>
        <v>0</v>
      </c>
      <c r="AZ127" s="24">
        <f>AY127*2%</f>
        <v>0</v>
      </c>
      <c r="BB127" s="42">
        <v>7301.41</v>
      </c>
    </row>
    <row r="128" spans="2:69" x14ac:dyDescent="0.25">
      <c r="B128" s="2">
        <v>44655</v>
      </c>
      <c r="C128" s="1"/>
      <c r="D128" s="1"/>
      <c r="E128" s="1">
        <f t="shared" si="32"/>
        <v>0</v>
      </c>
      <c r="F128" s="13">
        <v>4.42</v>
      </c>
      <c r="G128" s="8">
        <f t="shared" si="33"/>
        <v>0</v>
      </c>
      <c r="I128" s="2">
        <v>44655</v>
      </c>
      <c r="J128" s="13"/>
      <c r="K128" s="15"/>
      <c r="L128" s="13">
        <f t="shared" si="34"/>
        <v>0</v>
      </c>
      <c r="M128" s="13">
        <v>4.42</v>
      </c>
      <c r="N128" s="30">
        <f t="shared" si="35"/>
        <v>0</v>
      </c>
      <c r="P128" s="2">
        <v>44654</v>
      </c>
      <c r="Q128" s="1">
        <v>2029.28</v>
      </c>
      <c r="R128" s="1">
        <v>230.55</v>
      </c>
      <c r="S128" s="1">
        <f t="shared" si="36"/>
        <v>2259.83</v>
      </c>
      <c r="T128" s="13">
        <v>4.42</v>
      </c>
      <c r="U128" s="24">
        <f t="shared" si="37"/>
        <v>511.27375565610856</v>
      </c>
      <c r="W128" s="2">
        <v>44654</v>
      </c>
      <c r="X128" s="8">
        <v>1063.6199999999999</v>
      </c>
      <c r="Y128" s="1">
        <v>67.94</v>
      </c>
      <c r="Z128" s="1">
        <f t="shared" si="38"/>
        <v>1131.56</v>
      </c>
      <c r="AA128" s="13">
        <v>4.42</v>
      </c>
      <c r="AB128" s="24">
        <f t="shared" si="39"/>
        <v>256.00904977375563</v>
      </c>
      <c r="AD128" s="2">
        <v>44654</v>
      </c>
      <c r="AE128" s="1">
        <v>1815</v>
      </c>
      <c r="AF128" s="1">
        <v>8022.3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58">
        <v>0</v>
      </c>
      <c r="AM128" s="1">
        <f>AE128+AG128+AI128+AK128</f>
        <v>1815</v>
      </c>
      <c r="AO128" s="2">
        <v>44654</v>
      </c>
      <c r="AP128" s="1">
        <v>1364</v>
      </c>
      <c r="AQ128" s="13">
        <v>4.42</v>
      </c>
      <c r="AR128" s="24">
        <f t="shared" si="40"/>
        <v>308.59728506787332</v>
      </c>
      <c r="AT128" s="2">
        <v>44653</v>
      </c>
      <c r="AU128" s="8"/>
      <c r="AV128" s="1"/>
      <c r="AW128" s="1">
        <f t="shared" ref="AW128:AW156" si="41">AU128+AV128</f>
        <v>0</v>
      </c>
      <c r="AX128" s="13">
        <v>4.42</v>
      </c>
      <c r="AY128" s="24">
        <f t="shared" ref="AY128:AY156" si="42">AW128/AX128</f>
        <v>0</v>
      </c>
      <c r="AZ128" s="24">
        <f t="shared" ref="AZ128:AZ156" si="43">AY128*2%</f>
        <v>0</v>
      </c>
      <c r="BB128" s="42">
        <v>34352</v>
      </c>
      <c r="BE128" s="1" t="s">
        <v>105</v>
      </c>
      <c r="BF128" s="1" t="s">
        <v>72</v>
      </c>
      <c r="BG128" s="1" t="s">
        <v>106</v>
      </c>
      <c r="BI128" s="1" t="s">
        <v>0</v>
      </c>
      <c r="BJ128" s="1" t="s">
        <v>108</v>
      </c>
      <c r="BK128" s="77" t="s">
        <v>72</v>
      </c>
      <c r="BL128" s="1" t="s">
        <v>106</v>
      </c>
      <c r="BO128" s="1" t="s">
        <v>111</v>
      </c>
      <c r="BP128" s="1" t="s">
        <v>72</v>
      </c>
      <c r="BQ128" s="1" t="s">
        <v>106</v>
      </c>
    </row>
    <row r="129" spans="2:69" x14ac:dyDescent="0.25">
      <c r="B129" s="2">
        <v>44656</v>
      </c>
      <c r="C129" s="1">
        <v>1523.3</v>
      </c>
      <c r="D129" s="1"/>
      <c r="E129" s="1">
        <f t="shared" si="32"/>
        <v>1523.3</v>
      </c>
      <c r="F129" s="13">
        <v>4.42</v>
      </c>
      <c r="G129" s="8">
        <f t="shared" si="33"/>
        <v>344.63800904977376</v>
      </c>
      <c r="I129" s="2">
        <v>44656</v>
      </c>
      <c r="J129" s="13">
        <v>1523.3</v>
      </c>
      <c r="K129" s="15"/>
      <c r="L129" s="13">
        <f t="shared" si="34"/>
        <v>1523.3</v>
      </c>
      <c r="M129" s="13">
        <v>4.42</v>
      </c>
      <c r="N129" s="30">
        <f t="shared" si="35"/>
        <v>344.63800904977376</v>
      </c>
      <c r="P129" s="2">
        <v>44655</v>
      </c>
      <c r="Q129" s="1"/>
      <c r="R129" s="1"/>
      <c r="S129" s="1">
        <f t="shared" si="36"/>
        <v>0</v>
      </c>
      <c r="T129" s="13">
        <v>4.42</v>
      </c>
      <c r="U129" s="24">
        <f t="shared" si="37"/>
        <v>0</v>
      </c>
      <c r="W129" s="2">
        <v>44655</v>
      </c>
      <c r="X129" s="8"/>
      <c r="Y129" s="1"/>
      <c r="Z129" s="1">
        <f t="shared" si="38"/>
        <v>0</v>
      </c>
      <c r="AA129" s="13">
        <v>4.42</v>
      </c>
      <c r="AB129" s="24">
        <f t="shared" si="39"/>
        <v>0</v>
      </c>
      <c r="AD129" s="2">
        <v>44655</v>
      </c>
      <c r="AE129" s="1">
        <v>840</v>
      </c>
      <c r="AF129" s="1">
        <v>3712.7999999999997</v>
      </c>
      <c r="AG129" s="1">
        <v>0</v>
      </c>
      <c r="AH129" s="1">
        <v>0</v>
      </c>
      <c r="AI129" s="1">
        <v>0</v>
      </c>
      <c r="AJ129" s="1">
        <v>0</v>
      </c>
      <c r="AK129" s="63">
        <v>0</v>
      </c>
      <c r="AL129" s="58">
        <v>0</v>
      </c>
      <c r="AM129" s="1">
        <f t="shared" ref="AM129:AM155" si="44">AE129+AG129+AI129+AK129</f>
        <v>840</v>
      </c>
      <c r="AO129" s="2">
        <v>44655</v>
      </c>
      <c r="AP129" s="1">
        <v>644.70000000000005</v>
      </c>
      <c r="AQ129" s="13">
        <v>4.42</v>
      </c>
      <c r="AR129" s="24">
        <f t="shared" si="40"/>
        <v>145.85972850678735</v>
      </c>
      <c r="AT129" s="2">
        <v>44654</v>
      </c>
      <c r="AU129" s="8"/>
      <c r="AV129" s="1"/>
      <c r="AW129" s="1">
        <f t="shared" si="41"/>
        <v>0</v>
      </c>
      <c r="AX129" s="13">
        <v>4.42</v>
      </c>
      <c r="AY129" s="24">
        <f t="shared" si="42"/>
        <v>0</v>
      </c>
      <c r="AZ129" s="24">
        <f t="shared" si="43"/>
        <v>0</v>
      </c>
      <c r="BB129">
        <v>40</v>
      </c>
      <c r="BE129" s="1">
        <v>14721.99</v>
      </c>
      <c r="BF129" s="13">
        <v>4.42</v>
      </c>
      <c r="BG129" s="24">
        <f>BE129/BF129</f>
        <v>3330.7669683257918</v>
      </c>
      <c r="BI129" s="2">
        <v>44652</v>
      </c>
      <c r="BJ129" s="77">
        <v>104.5</v>
      </c>
      <c r="BK129" s="13">
        <v>4.42</v>
      </c>
      <c r="BL129" s="24">
        <f>BJ129/BK129</f>
        <v>23.642533936651585</v>
      </c>
      <c r="BO129" s="1">
        <v>39.65</v>
      </c>
      <c r="BP129" s="13">
        <v>4.42</v>
      </c>
      <c r="BQ129" s="24">
        <f>BO129/BP129</f>
        <v>8.9705882352941178</v>
      </c>
    </row>
    <row r="130" spans="2:69" x14ac:dyDescent="0.25">
      <c r="B130" s="2">
        <v>44657</v>
      </c>
      <c r="C130" s="1">
        <v>1576.05</v>
      </c>
      <c r="D130" s="1"/>
      <c r="E130" s="1">
        <f t="shared" si="32"/>
        <v>1576.05</v>
      </c>
      <c r="F130" s="13">
        <v>4.42</v>
      </c>
      <c r="G130" s="8">
        <f t="shared" si="33"/>
        <v>356.57239819004525</v>
      </c>
      <c r="I130" s="2">
        <v>44657</v>
      </c>
      <c r="J130" s="13">
        <v>770.6</v>
      </c>
      <c r="K130" s="15"/>
      <c r="L130" s="13">
        <f t="shared" si="34"/>
        <v>770.6</v>
      </c>
      <c r="M130" s="13">
        <v>4.42</v>
      </c>
      <c r="N130" s="30">
        <f t="shared" si="35"/>
        <v>174.34389140271495</v>
      </c>
      <c r="P130" s="2">
        <v>44656</v>
      </c>
      <c r="Q130" s="1">
        <v>461.19</v>
      </c>
      <c r="R130" s="1">
        <v>530.80999999999995</v>
      </c>
      <c r="S130" s="1">
        <f t="shared" si="36"/>
        <v>992</v>
      </c>
      <c r="T130" s="13">
        <v>4.42</v>
      </c>
      <c r="U130" s="24">
        <f t="shared" si="37"/>
        <v>224.43438914027149</v>
      </c>
      <c r="W130" s="2">
        <v>44656</v>
      </c>
      <c r="X130" s="8">
        <v>1426.52</v>
      </c>
      <c r="Y130" s="8">
        <v>16.46</v>
      </c>
      <c r="Z130" s="1">
        <f t="shared" si="38"/>
        <v>1442.98</v>
      </c>
      <c r="AA130" s="13">
        <v>4.42</v>
      </c>
      <c r="AB130" s="24">
        <f t="shared" si="39"/>
        <v>326.4660633484163</v>
      </c>
      <c r="AD130" s="2">
        <v>44656</v>
      </c>
      <c r="AE130" s="1">
        <v>913</v>
      </c>
      <c r="AF130" s="1">
        <v>4035.46</v>
      </c>
      <c r="AG130" s="1">
        <v>0</v>
      </c>
      <c r="AH130" s="1">
        <v>0</v>
      </c>
      <c r="AI130" s="1">
        <v>0</v>
      </c>
      <c r="AJ130" s="1">
        <v>0</v>
      </c>
      <c r="AK130" s="8">
        <v>0</v>
      </c>
      <c r="AL130" s="58">
        <v>0</v>
      </c>
      <c r="AM130" s="1">
        <f t="shared" si="44"/>
        <v>913</v>
      </c>
      <c r="AO130" s="2">
        <v>44656</v>
      </c>
      <c r="AP130" s="1">
        <v>711</v>
      </c>
      <c r="AQ130" s="13">
        <v>4.42</v>
      </c>
      <c r="AR130" s="24">
        <f t="shared" si="40"/>
        <v>160.85972850678732</v>
      </c>
      <c r="AT130" s="2">
        <v>44655</v>
      </c>
      <c r="AU130" s="8"/>
      <c r="AV130" s="1"/>
      <c r="AW130" s="1">
        <f t="shared" si="41"/>
        <v>0</v>
      </c>
      <c r="AX130" s="13">
        <v>4.42</v>
      </c>
      <c r="AY130" s="24">
        <f t="shared" si="42"/>
        <v>0</v>
      </c>
      <c r="AZ130" s="24">
        <f t="shared" si="43"/>
        <v>0</v>
      </c>
      <c r="BB130">
        <v>262.37</v>
      </c>
      <c r="BE130" s="1">
        <v>16215.23</v>
      </c>
      <c r="BF130" s="13">
        <v>4.42</v>
      </c>
      <c r="BG130" s="24">
        <f t="shared" ref="BG130:BG158" si="45">BE130/BF130</f>
        <v>3668.6040723981901</v>
      </c>
      <c r="BI130" s="2">
        <v>44683</v>
      </c>
      <c r="BJ130" s="77">
        <v>105.33</v>
      </c>
      <c r="BK130" s="13">
        <v>4.42</v>
      </c>
      <c r="BL130" s="24">
        <f t="shared" ref="BL130:BL158" si="46">BJ130/BK130</f>
        <v>23.830316742081447</v>
      </c>
      <c r="BO130" s="1">
        <v>4.07</v>
      </c>
      <c r="BP130" s="13">
        <v>4.42</v>
      </c>
      <c r="BQ130" s="24">
        <f t="shared" ref="BQ130:BQ158" si="47">BO130/BP130</f>
        <v>0.92081447963800911</v>
      </c>
    </row>
    <row r="131" spans="2:69" x14ac:dyDescent="0.25">
      <c r="B131" s="2">
        <v>44658</v>
      </c>
      <c r="C131" s="1">
        <v>1055.71</v>
      </c>
      <c r="D131" s="1"/>
      <c r="E131" s="1">
        <f t="shared" si="32"/>
        <v>1055.71</v>
      </c>
      <c r="F131" s="10">
        <v>4.42</v>
      </c>
      <c r="G131" s="8">
        <f t="shared" si="33"/>
        <v>238.84841628959276</v>
      </c>
      <c r="I131" s="2">
        <v>44658</v>
      </c>
      <c r="J131" s="13">
        <v>1665.88</v>
      </c>
      <c r="K131" s="15">
        <v>92.63</v>
      </c>
      <c r="L131" s="13">
        <f t="shared" si="34"/>
        <v>1758.5100000000002</v>
      </c>
      <c r="M131" s="10">
        <v>4.42</v>
      </c>
      <c r="N131" s="30">
        <f t="shared" si="35"/>
        <v>397.85294117647067</v>
      </c>
      <c r="P131" s="2">
        <v>44657</v>
      </c>
      <c r="Q131" s="1">
        <v>800.32</v>
      </c>
      <c r="R131" s="8">
        <v>1322.85</v>
      </c>
      <c r="S131" s="1">
        <f t="shared" si="36"/>
        <v>2123.17</v>
      </c>
      <c r="T131" s="13">
        <v>4.42</v>
      </c>
      <c r="U131" s="24">
        <f t="shared" si="37"/>
        <v>480.3552036199095</v>
      </c>
      <c r="W131" s="2">
        <v>44657</v>
      </c>
      <c r="X131" s="8">
        <v>1096.05</v>
      </c>
      <c r="Y131" s="1">
        <v>22.94</v>
      </c>
      <c r="Z131" s="1">
        <f t="shared" si="38"/>
        <v>1118.99</v>
      </c>
      <c r="AA131" s="13">
        <v>4.42</v>
      </c>
      <c r="AB131" s="24">
        <f t="shared" si="39"/>
        <v>253.16515837104072</v>
      </c>
      <c r="AD131" s="2">
        <v>44657</v>
      </c>
      <c r="AE131" s="1">
        <v>868</v>
      </c>
      <c r="AF131" s="1">
        <v>3836.56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58">
        <v>0</v>
      </c>
      <c r="AM131" s="1">
        <f t="shared" si="44"/>
        <v>868</v>
      </c>
      <c r="AO131" s="2">
        <v>44657</v>
      </c>
      <c r="AP131" s="1">
        <v>537</v>
      </c>
      <c r="AQ131" s="13">
        <v>4.42</v>
      </c>
      <c r="AR131" s="24">
        <f t="shared" si="40"/>
        <v>121.49321266968326</v>
      </c>
      <c r="AT131" s="2">
        <v>44656</v>
      </c>
      <c r="AU131" s="8"/>
      <c r="AV131" s="8"/>
      <c r="AW131" s="1">
        <f t="shared" si="41"/>
        <v>0</v>
      </c>
      <c r="AX131" s="13">
        <v>4.42</v>
      </c>
      <c r="AY131" s="24">
        <f t="shared" si="42"/>
        <v>0</v>
      </c>
      <c r="AZ131" s="24">
        <f t="shared" si="43"/>
        <v>0</v>
      </c>
      <c r="BB131" s="42">
        <v>11039</v>
      </c>
      <c r="BE131" s="1">
        <v>17779.28</v>
      </c>
      <c r="BF131" s="13">
        <v>4.42</v>
      </c>
      <c r="BG131" s="24">
        <f t="shared" si="45"/>
        <v>4022.4615384615381</v>
      </c>
      <c r="BI131" s="2">
        <v>44684</v>
      </c>
      <c r="BJ131" s="77">
        <v>0</v>
      </c>
      <c r="BK131" s="13">
        <v>4.42</v>
      </c>
      <c r="BL131" s="24">
        <f t="shared" si="46"/>
        <v>0</v>
      </c>
      <c r="BO131" s="1">
        <v>2.59</v>
      </c>
      <c r="BP131" s="13">
        <v>4.42</v>
      </c>
      <c r="BQ131" s="24">
        <f t="shared" si="47"/>
        <v>0.58597285067873306</v>
      </c>
    </row>
    <row r="132" spans="2:69" x14ac:dyDescent="0.25">
      <c r="B132" s="2">
        <v>44659</v>
      </c>
      <c r="C132" s="1">
        <v>1725.76</v>
      </c>
      <c r="D132" s="1"/>
      <c r="E132" s="1">
        <f t="shared" si="32"/>
        <v>1725.76</v>
      </c>
      <c r="F132" s="10">
        <v>4.42</v>
      </c>
      <c r="G132" s="8">
        <f t="shared" si="33"/>
        <v>390.44343891402713</v>
      </c>
      <c r="I132" s="2">
        <v>44659</v>
      </c>
      <c r="J132" s="13">
        <v>2025.63</v>
      </c>
      <c r="K132" s="13">
        <v>15.9</v>
      </c>
      <c r="L132" s="13">
        <f t="shared" si="34"/>
        <v>2041.5300000000002</v>
      </c>
      <c r="M132" s="10">
        <v>4.42</v>
      </c>
      <c r="N132" s="30">
        <f t="shared" si="35"/>
        <v>461.88461538461542</v>
      </c>
      <c r="P132" s="2">
        <v>44658</v>
      </c>
      <c r="Q132" s="1">
        <v>802.33</v>
      </c>
      <c r="R132" s="1">
        <v>528.61</v>
      </c>
      <c r="S132" s="1">
        <f t="shared" si="36"/>
        <v>1330.94</v>
      </c>
      <c r="T132" s="10">
        <v>4.42</v>
      </c>
      <c r="U132" s="24">
        <f t="shared" si="37"/>
        <v>301.11764705882354</v>
      </c>
      <c r="W132" s="2">
        <v>44658</v>
      </c>
      <c r="X132" s="8">
        <v>1965.78</v>
      </c>
      <c r="Y132" s="1">
        <v>8.66</v>
      </c>
      <c r="Z132" s="1">
        <f t="shared" si="38"/>
        <v>1974.44</v>
      </c>
      <c r="AA132" s="10">
        <v>4.42</v>
      </c>
      <c r="AB132" s="24">
        <f t="shared" si="39"/>
        <v>446.70588235294122</v>
      </c>
      <c r="AD132" s="2">
        <v>44658</v>
      </c>
      <c r="AE132" s="1">
        <v>716</v>
      </c>
      <c r="AF132" s="1">
        <v>3164.72</v>
      </c>
      <c r="AG132" s="1">
        <v>0</v>
      </c>
      <c r="AH132" s="1">
        <v>0</v>
      </c>
      <c r="AI132" s="1">
        <v>0</v>
      </c>
      <c r="AJ132" s="1">
        <v>0</v>
      </c>
      <c r="AK132" s="8">
        <v>0</v>
      </c>
      <c r="AL132" s="58">
        <v>0</v>
      </c>
      <c r="AM132" s="1">
        <f t="shared" si="44"/>
        <v>716</v>
      </c>
      <c r="AO132" s="2">
        <v>44658</v>
      </c>
      <c r="AP132" s="1">
        <v>952.2</v>
      </c>
      <c r="AQ132" s="10">
        <v>4.42</v>
      </c>
      <c r="AR132" s="24">
        <f t="shared" si="40"/>
        <v>215.42986425339367</v>
      </c>
      <c r="AT132" s="2">
        <v>44657</v>
      </c>
      <c r="AU132" s="8"/>
      <c r="AV132" s="1"/>
      <c r="AW132" s="1">
        <f t="shared" si="41"/>
        <v>0</v>
      </c>
      <c r="AX132" s="13">
        <v>4.42</v>
      </c>
      <c r="AY132" s="24">
        <f t="shared" si="42"/>
        <v>0</v>
      </c>
      <c r="AZ132" s="24">
        <f t="shared" si="43"/>
        <v>0</v>
      </c>
      <c r="BB132" s="42">
        <v>10487.23</v>
      </c>
      <c r="BE132" s="1">
        <v>4338.3599999999997</v>
      </c>
      <c r="BF132" s="13">
        <v>4.42</v>
      </c>
      <c r="BG132" s="24">
        <f t="shared" si="45"/>
        <v>981.52941176470586</v>
      </c>
      <c r="BI132" s="2">
        <v>44685</v>
      </c>
      <c r="BJ132" s="77">
        <v>0</v>
      </c>
      <c r="BK132" s="13">
        <v>4.42</v>
      </c>
      <c r="BL132" s="24">
        <f t="shared" si="46"/>
        <v>0</v>
      </c>
      <c r="BO132" s="1">
        <v>19.07</v>
      </c>
      <c r="BP132" s="13">
        <v>4.42</v>
      </c>
      <c r="BQ132" s="24">
        <f t="shared" si="47"/>
        <v>4.3144796380090495</v>
      </c>
    </row>
    <row r="133" spans="2:69" x14ac:dyDescent="0.25">
      <c r="B133" s="2">
        <v>44660</v>
      </c>
      <c r="C133" s="1">
        <v>1996.65</v>
      </c>
      <c r="D133" s="1">
        <v>5</v>
      </c>
      <c r="E133" s="1">
        <f t="shared" si="32"/>
        <v>2001.65</v>
      </c>
      <c r="F133" s="10">
        <v>4.42</v>
      </c>
      <c r="G133" s="8">
        <f t="shared" si="33"/>
        <v>452.8619909502263</v>
      </c>
      <c r="I133" s="2">
        <v>44660</v>
      </c>
      <c r="J133" s="13">
        <v>1757.44</v>
      </c>
      <c r="K133" s="15"/>
      <c r="L133" s="13">
        <f t="shared" si="34"/>
        <v>1757.44</v>
      </c>
      <c r="M133" s="10">
        <v>4.42</v>
      </c>
      <c r="N133" s="30">
        <f t="shared" si="35"/>
        <v>397.6108597285068</v>
      </c>
      <c r="P133" s="2">
        <v>44659</v>
      </c>
      <c r="Q133" s="1">
        <v>830.79</v>
      </c>
      <c r="R133" s="1">
        <v>324.64</v>
      </c>
      <c r="S133" s="1">
        <f t="shared" si="36"/>
        <v>1155.4299999999998</v>
      </c>
      <c r="T133" s="10">
        <v>4.42</v>
      </c>
      <c r="U133" s="24">
        <f t="shared" si="37"/>
        <v>261.40950226244343</v>
      </c>
      <c r="W133" s="2">
        <v>44659</v>
      </c>
      <c r="X133" s="8">
        <v>2523</v>
      </c>
      <c r="Y133" s="1">
        <v>272.16000000000003</v>
      </c>
      <c r="Z133" s="1">
        <f t="shared" si="38"/>
        <v>2795.16</v>
      </c>
      <c r="AA133" s="10">
        <v>4.42</v>
      </c>
      <c r="AB133" s="24">
        <f t="shared" si="39"/>
        <v>632.38914027149315</v>
      </c>
      <c r="AD133" s="2">
        <v>44659</v>
      </c>
      <c r="AE133" s="1">
        <v>754</v>
      </c>
      <c r="AF133" s="1">
        <v>3332.68</v>
      </c>
      <c r="AG133" s="1">
        <v>0</v>
      </c>
      <c r="AH133" s="1">
        <v>0</v>
      </c>
      <c r="AI133" s="1">
        <v>0</v>
      </c>
      <c r="AJ133" s="1">
        <v>0</v>
      </c>
      <c r="AK133" s="1">
        <v>20.97</v>
      </c>
      <c r="AL133" s="58">
        <v>92.687399999999997</v>
      </c>
      <c r="AM133" s="1">
        <f t="shared" si="44"/>
        <v>774.97</v>
      </c>
      <c r="AO133" s="2">
        <v>44659</v>
      </c>
      <c r="AP133" s="1">
        <v>678</v>
      </c>
      <c r="AQ133" s="10">
        <v>4.42</v>
      </c>
      <c r="AR133" s="24">
        <f t="shared" si="40"/>
        <v>153.39366515837105</v>
      </c>
      <c r="AT133" s="2">
        <v>44658</v>
      </c>
      <c r="AU133" s="8"/>
      <c r="AV133" s="1"/>
      <c r="AW133" s="1">
        <f t="shared" si="41"/>
        <v>0</v>
      </c>
      <c r="AX133" s="10">
        <v>4.42</v>
      </c>
      <c r="AY133" s="24">
        <f t="shared" si="42"/>
        <v>0</v>
      </c>
      <c r="AZ133" s="24">
        <f t="shared" si="43"/>
        <v>0</v>
      </c>
      <c r="BB133" s="42">
        <v>10099.19</v>
      </c>
      <c r="BE133" s="1">
        <v>9780.69</v>
      </c>
      <c r="BF133" s="13">
        <v>4.42</v>
      </c>
      <c r="BG133" s="24">
        <f t="shared" si="45"/>
        <v>2212.825791855204</v>
      </c>
      <c r="BI133" s="2">
        <v>44686</v>
      </c>
      <c r="BJ133" s="77">
        <v>0</v>
      </c>
      <c r="BK133" s="13">
        <v>4.42</v>
      </c>
      <c r="BL133" s="24">
        <f t="shared" si="46"/>
        <v>0</v>
      </c>
      <c r="BO133" s="1">
        <v>23.82</v>
      </c>
      <c r="BP133" s="13">
        <v>4.42</v>
      </c>
      <c r="BQ133" s="24">
        <f t="shared" si="47"/>
        <v>5.3891402714932131</v>
      </c>
    </row>
    <row r="134" spans="2:69" x14ac:dyDescent="0.25">
      <c r="B134" s="2">
        <v>44661</v>
      </c>
      <c r="C134" s="1">
        <v>2430.41</v>
      </c>
      <c r="D134" s="1"/>
      <c r="E134" s="1">
        <f t="shared" si="32"/>
        <v>2430.41</v>
      </c>
      <c r="F134" s="10">
        <v>4.42</v>
      </c>
      <c r="G134" s="8">
        <f t="shared" si="33"/>
        <v>549.86651583710409</v>
      </c>
      <c r="I134" s="2">
        <v>44661</v>
      </c>
      <c r="J134" s="8">
        <v>2957.24</v>
      </c>
      <c r="K134" s="16">
        <v>17.14</v>
      </c>
      <c r="L134" s="13">
        <f t="shared" si="34"/>
        <v>2974.3799999999997</v>
      </c>
      <c r="M134" s="10">
        <v>4.42</v>
      </c>
      <c r="N134" s="30">
        <f t="shared" si="35"/>
        <v>672.93665158371039</v>
      </c>
      <c r="P134" s="2">
        <v>44660</v>
      </c>
      <c r="Q134" s="8">
        <v>1073.8800000000001</v>
      </c>
      <c r="R134" s="1">
        <v>292.25</v>
      </c>
      <c r="S134" s="1">
        <f t="shared" si="36"/>
        <v>1366.13</v>
      </c>
      <c r="T134" s="13">
        <v>4.42</v>
      </c>
      <c r="U134" s="24">
        <f t="shared" si="37"/>
        <v>309.07918552036205</v>
      </c>
      <c r="W134" s="2">
        <v>44660</v>
      </c>
      <c r="X134" s="8">
        <v>2467.3000000000002</v>
      </c>
      <c r="Y134" s="1">
        <v>324.45</v>
      </c>
      <c r="Z134" s="1">
        <f t="shared" si="38"/>
        <v>2791.75</v>
      </c>
      <c r="AA134" s="13">
        <v>4.42</v>
      </c>
      <c r="AB134" s="24">
        <f t="shared" si="39"/>
        <v>631.61764705882354</v>
      </c>
      <c r="AD134" s="2">
        <v>44660</v>
      </c>
      <c r="AE134" s="1">
        <v>1427</v>
      </c>
      <c r="AF134" s="1">
        <v>6307.34</v>
      </c>
      <c r="AG134" s="1">
        <v>0</v>
      </c>
      <c r="AH134" s="1">
        <v>0</v>
      </c>
      <c r="AI134" s="1">
        <v>0</v>
      </c>
      <c r="AJ134" s="1">
        <v>0</v>
      </c>
      <c r="AK134" s="1">
        <v>10</v>
      </c>
      <c r="AL134" s="58">
        <v>44.2</v>
      </c>
      <c r="AM134" s="1">
        <f t="shared" si="44"/>
        <v>1437</v>
      </c>
      <c r="AO134" s="2">
        <v>44660</v>
      </c>
      <c r="AP134" s="1">
        <v>1060</v>
      </c>
      <c r="AQ134" s="13">
        <v>4.42</v>
      </c>
      <c r="AR134" s="24">
        <f t="shared" si="40"/>
        <v>239.81900452488688</v>
      </c>
      <c r="AT134" s="2">
        <v>44659</v>
      </c>
      <c r="AU134" s="8"/>
      <c r="AV134" s="1"/>
      <c r="AW134" s="1">
        <f t="shared" si="41"/>
        <v>0</v>
      </c>
      <c r="AX134" s="10">
        <v>4.42</v>
      </c>
      <c r="AY134" s="24">
        <f t="shared" si="42"/>
        <v>0</v>
      </c>
      <c r="AZ134" s="24">
        <f t="shared" si="43"/>
        <v>0</v>
      </c>
      <c r="BB134" s="42">
        <v>6902.72</v>
      </c>
      <c r="BE134" s="1">
        <v>9932.89</v>
      </c>
      <c r="BF134" s="13">
        <v>4.42</v>
      </c>
      <c r="BG134" s="24">
        <f t="shared" si="45"/>
        <v>2247.2601809954749</v>
      </c>
      <c r="BI134" s="2">
        <v>44687</v>
      </c>
      <c r="BJ134" s="77">
        <v>0</v>
      </c>
      <c r="BK134" s="13">
        <v>4.42</v>
      </c>
      <c r="BL134" s="24">
        <f t="shared" si="46"/>
        <v>0</v>
      </c>
      <c r="BO134" s="1">
        <v>29.4</v>
      </c>
      <c r="BP134" s="13">
        <v>4.42</v>
      </c>
      <c r="BQ134" s="24">
        <f t="shared" si="47"/>
        <v>6.6515837104072393</v>
      </c>
    </row>
    <row r="135" spans="2:69" x14ac:dyDescent="0.25">
      <c r="B135" s="2">
        <v>44662</v>
      </c>
      <c r="C135" s="1">
        <v>749.05</v>
      </c>
      <c r="D135" s="1"/>
      <c r="E135" s="1">
        <f t="shared" si="32"/>
        <v>749.05</v>
      </c>
      <c r="F135" s="1">
        <v>4.42</v>
      </c>
      <c r="G135" s="8">
        <f t="shared" si="33"/>
        <v>169.46832579185519</v>
      </c>
      <c r="I135" s="2">
        <v>44662</v>
      </c>
      <c r="J135" s="8">
        <v>1206.27</v>
      </c>
      <c r="K135" s="8">
        <v>4.7699999999999996</v>
      </c>
      <c r="L135" s="13">
        <f t="shared" si="34"/>
        <v>1211.04</v>
      </c>
      <c r="M135" s="1">
        <v>4.42</v>
      </c>
      <c r="N135" s="30">
        <f t="shared" si="35"/>
        <v>273.99095022624437</v>
      </c>
      <c r="P135" s="2">
        <v>44661</v>
      </c>
      <c r="Q135" s="1">
        <v>978.52</v>
      </c>
      <c r="R135" s="1">
        <v>218.02</v>
      </c>
      <c r="S135" s="1">
        <f t="shared" si="36"/>
        <v>1196.54</v>
      </c>
      <c r="T135" s="13">
        <v>4.42</v>
      </c>
      <c r="U135" s="24">
        <f t="shared" si="37"/>
        <v>270.71040723981901</v>
      </c>
      <c r="W135" s="2">
        <v>44661</v>
      </c>
      <c r="X135" s="1">
        <v>2789.44</v>
      </c>
      <c r="Y135" s="1">
        <v>240.62</v>
      </c>
      <c r="Z135" s="1">
        <f t="shared" si="38"/>
        <v>3030.06</v>
      </c>
      <c r="AA135" s="13">
        <v>4.42</v>
      </c>
      <c r="AB135" s="24">
        <f t="shared" si="39"/>
        <v>685.53393665158376</v>
      </c>
      <c r="AD135" s="2">
        <v>44661</v>
      </c>
      <c r="AE135" s="1">
        <v>2040</v>
      </c>
      <c r="AF135" s="1">
        <v>9016.7999999999993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58">
        <v>0</v>
      </c>
      <c r="AM135" s="1">
        <f t="shared" si="44"/>
        <v>2040</v>
      </c>
      <c r="AO135" s="2">
        <v>44661</v>
      </c>
      <c r="AP135" s="1">
        <v>1270.3</v>
      </c>
      <c r="AQ135" s="13">
        <v>4.42</v>
      </c>
      <c r="AR135" s="24">
        <f t="shared" si="40"/>
        <v>287.39819004524884</v>
      </c>
      <c r="AT135" s="2">
        <v>44660</v>
      </c>
      <c r="AU135" s="8">
        <v>2032.33</v>
      </c>
      <c r="AV135" s="1">
        <v>134.19</v>
      </c>
      <c r="AW135" s="1">
        <f t="shared" si="41"/>
        <v>2166.52</v>
      </c>
      <c r="AX135" s="13">
        <v>4.42</v>
      </c>
      <c r="AY135" s="24">
        <f t="shared" si="42"/>
        <v>490.16289592760182</v>
      </c>
      <c r="AZ135" s="24">
        <f t="shared" si="43"/>
        <v>9.8032579185520365</v>
      </c>
      <c r="BB135" s="42">
        <v>13306.7</v>
      </c>
      <c r="BE135" s="1">
        <v>10242.17</v>
      </c>
      <c r="BF135" s="10">
        <v>4.42</v>
      </c>
      <c r="BG135" s="24">
        <f t="shared" si="45"/>
        <v>2317.2330316742082</v>
      </c>
      <c r="BI135" s="2">
        <v>44688</v>
      </c>
      <c r="BJ135" s="77">
        <v>0</v>
      </c>
      <c r="BK135" s="10">
        <v>4.42</v>
      </c>
      <c r="BL135" s="24">
        <f t="shared" si="46"/>
        <v>0</v>
      </c>
      <c r="BO135" s="1">
        <v>5.65</v>
      </c>
      <c r="BP135" s="10">
        <v>4.42</v>
      </c>
      <c r="BQ135" s="24">
        <f t="shared" si="47"/>
        <v>1.2782805429864255</v>
      </c>
    </row>
    <row r="136" spans="2:69" x14ac:dyDescent="0.25">
      <c r="B136" s="2">
        <v>44663</v>
      </c>
      <c r="C136" s="1">
        <v>1946.26</v>
      </c>
      <c r="D136" s="1"/>
      <c r="E136" s="1">
        <f t="shared" si="32"/>
        <v>1946.26</v>
      </c>
      <c r="F136" s="1">
        <v>4.42</v>
      </c>
      <c r="G136" s="8">
        <f t="shared" si="33"/>
        <v>440.33031674208144</v>
      </c>
      <c r="I136" s="2">
        <v>44663</v>
      </c>
      <c r="J136" s="8">
        <v>919</v>
      </c>
      <c r="K136" s="8"/>
      <c r="L136" s="13">
        <f t="shared" si="34"/>
        <v>919</v>
      </c>
      <c r="M136" s="1">
        <v>4.42</v>
      </c>
      <c r="N136" s="30">
        <f t="shared" si="35"/>
        <v>207.91855203619909</v>
      </c>
      <c r="P136" s="2">
        <v>44662</v>
      </c>
      <c r="Q136" s="1">
        <v>496.11</v>
      </c>
      <c r="R136" s="1">
        <v>206.5</v>
      </c>
      <c r="S136" s="1">
        <f t="shared" si="36"/>
        <v>702.61</v>
      </c>
      <c r="T136" s="1">
        <v>4.42</v>
      </c>
      <c r="U136" s="24">
        <f t="shared" si="37"/>
        <v>158.96153846153848</v>
      </c>
      <c r="W136" s="2">
        <v>44662</v>
      </c>
      <c r="X136" s="8">
        <v>658.21</v>
      </c>
      <c r="Y136" s="1">
        <v>132.32</v>
      </c>
      <c r="Z136" s="1">
        <f t="shared" si="38"/>
        <v>790.53</v>
      </c>
      <c r="AA136" s="1">
        <v>4.42</v>
      </c>
      <c r="AB136" s="24">
        <f t="shared" si="39"/>
        <v>178.85294117647058</v>
      </c>
      <c r="AD136" s="2">
        <v>44662</v>
      </c>
      <c r="AE136" s="1">
        <v>822</v>
      </c>
      <c r="AF136" s="1">
        <v>3633.24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58">
        <v>0</v>
      </c>
      <c r="AM136" s="1">
        <f t="shared" si="44"/>
        <v>822</v>
      </c>
      <c r="AO136" s="2">
        <v>44662</v>
      </c>
      <c r="AP136" s="1">
        <v>674.3</v>
      </c>
      <c r="AQ136" s="1">
        <v>4.42</v>
      </c>
      <c r="AR136" s="24">
        <f t="shared" si="40"/>
        <v>152.55656108597285</v>
      </c>
      <c r="AT136" s="2">
        <v>44661</v>
      </c>
      <c r="AU136" s="1">
        <v>816.65</v>
      </c>
      <c r="AV136" s="1">
        <v>1.01</v>
      </c>
      <c r="AW136" s="1">
        <f t="shared" si="41"/>
        <v>817.66</v>
      </c>
      <c r="AX136" s="13">
        <v>4.42</v>
      </c>
      <c r="AY136" s="24">
        <f t="shared" si="42"/>
        <v>184.99095022624434</v>
      </c>
      <c r="AZ136" s="24">
        <f t="shared" si="43"/>
        <v>3.6998190045248869</v>
      </c>
      <c r="BB136" s="25"/>
      <c r="BE136" s="1">
        <v>11845.84</v>
      </c>
      <c r="BF136" s="10">
        <v>4.42</v>
      </c>
      <c r="BG136" s="24">
        <f t="shared" si="45"/>
        <v>2680.0542986425339</v>
      </c>
      <c r="BI136" s="2">
        <v>44689</v>
      </c>
      <c r="BJ136" s="77">
        <v>0</v>
      </c>
      <c r="BK136" s="10">
        <v>4.42</v>
      </c>
      <c r="BL136" s="24">
        <f t="shared" si="46"/>
        <v>0</v>
      </c>
      <c r="BO136" s="1">
        <v>24.69</v>
      </c>
      <c r="BP136" s="10">
        <v>4.42</v>
      </c>
      <c r="BQ136" s="24">
        <f t="shared" si="47"/>
        <v>5.5859728506787336</v>
      </c>
    </row>
    <row r="137" spans="2:69" x14ac:dyDescent="0.25">
      <c r="B137" s="2">
        <v>44664</v>
      </c>
      <c r="C137" s="1">
        <v>1237.71</v>
      </c>
      <c r="D137" s="1"/>
      <c r="E137" s="1">
        <f t="shared" si="32"/>
        <v>1237.71</v>
      </c>
      <c r="F137" s="1">
        <v>4.4400000000000004</v>
      </c>
      <c r="G137" s="8">
        <f t="shared" si="33"/>
        <v>278.76351351351349</v>
      </c>
      <c r="I137" s="2">
        <v>44664</v>
      </c>
      <c r="J137" s="8">
        <v>1964.87</v>
      </c>
      <c r="K137" s="16"/>
      <c r="L137" s="13">
        <f t="shared" si="34"/>
        <v>1964.87</v>
      </c>
      <c r="M137" s="1">
        <v>4.4400000000000004</v>
      </c>
      <c r="N137" s="30">
        <f t="shared" si="35"/>
        <v>442.53828828828824</v>
      </c>
      <c r="P137" s="2">
        <v>44663</v>
      </c>
      <c r="Q137" s="8">
        <v>1076.07</v>
      </c>
      <c r="R137" s="1">
        <v>789.52</v>
      </c>
      <c r="S137" s="1">
        <f t="shared" si="36"/>
        <v>1865.59</v>
      </c>
      <c r="T137" s="1">
        <v>4.42</v>
      </c>
      <c r="U137" s="24">
        <f t="shared" si="37"/>
        <v>422.07918552036199</v>
      </c>
      <c r="W137" s="2">
        <v>44663</v>
      </c>
      <c r="X137" s="8">
        <v>2063.17</v>
      </c>
      <c r="Y137" s="1">
        <v>484.04</v>
      </c>
      <c r="Z137" s="1">
        <f t="shared" si="38"/>
        <v>2547.21</v>
      </c>
      <c r="AA137" s="1">
        <v>4.42</v>
      </c>
      <c r="AB137" s="24">
        <f t="shared" si="39"/>
        <v>576.29185520361989</v>
      </c>
      <c r="AD137" s="2">
        <v>44663</v>
      </c>
      <c r="AE137" s="1">
        <v>942</v>
      </c>
      <c r="AF137" s="1">
        <v>4163.6400000000003</v>
      </c>
      <c r="AG137" s="1">
        <v>0</v>
      </c>
      <c r="AH137" s="1">
        <v>0</v>
      </c>
      <c r="AI137" s="1">
        <v>0</v>
      </c>
      <c r="AJ137" s="1">
        <v>0</v>
      </c>
      <c r="AK137" s="1">
        <v>10</v>
      </c>
      <c r="AL137" s="58">
        <v>44.2</v>
      </c>
      <c r="AM137" s="1">
        <f t="shared" si="44"/>
        <v>952</v>
      </c>
      <c r="AO137" s="2">
        <v>44663</v>
      </c>
      <c r="AP137" s="1">
        <v>651.75</v>
      </c>
      <c r="AQ137" s="1">
        <v>4.42</v>
      </c>
      <c r="AR137" s="24">
        <f t="shared" si="40"/>
        <v>147.45475113122171</v>
      </c>
      <c r="AT137" s="2">
        <v>44662</v>
      </c>
      <c r="AU137" s="8">
        <v>1672.41</v>
      </c>
      <c r="AV137" s="1">
        <v>209.08</v>
      </c>
      <c r="AW137" s="1">
        <f t="shared" si="41"/>
        <v>1881.49</v>
      </c>
      <c r="AX137" s="1">
        <v>4.42</v>
      </c>
      <c r="AY137" s="24">
        <f t="shared" si="42"/>
        <v>425.6764705882353</v>
      </c>
      <c r="AZ137" s="24">
        <f t="shared" si="43"/>
        <v>8.513529411764706</v>
      </c>
      <c r="BB137" s="25">
        <f>SUM(BB127:BB136)</f>
        <v>93790.62000000001</v>
      </c>
      <c r="BE137" s="1">
        <v>17252.75</v>
      </c>
      <c r="BF137" s="13">
        <v>4.42</v>
      </c>
      <c r="BG137" s="24">
        <f t="shared" si="45"/>
        <v>3903.3371040723982</v>
      </c>
      <c r="BI137" s="2">
        <v>44690</v>
      </c>
      <c r="BJ137" s="77">
        <v>139.34</v>
      </c>
      <c r="BK137" s="13">
        <v>4.42</v>
      </c>
      <c r="BL137" s="24">
        <f t="shared" si="46"/>
        <v>31.524886877828056</v>
      </c>
      <c r="BO137" s="1">
        <v>102.94</v>
      </c>
      <c r="BP137" s="13">
        <v>4.42</v>
      </c>
      <c r="BQ137" s="24">
        <f t="shared" si="47"/>
        <v>23.289592760180994</v>
      </c>
    </row>
    <row r="138" spans="2:69" x14ac:dyDescent="0.25">
      <c r="B138" s="2">
        <v>44665</v>
      </c>
      <c r="C138" s="1">
        <v>2223.2199999999998</v>
      </c>
      <c r="D138" s="1">
        <v>51.51</v>
      </c>
      <c r="E138" s="1">
        <f t="shared" si="32"/>
        <v>2274.73</v>
      </c>
      <c r="F138" s="1">
        <v>4.4400000000000004</v>
      </c>
      <c r="G138" s="8">
        <f t="shared" si="33"/>
        <v>512.32657657657649</v>
      </c>
      <c r="I138" s="2">
        <v>44665</v>
      </c>
      <c r="J138" s="8">
        <v>1246.52</v>
      </c>
      <c r="K138" s="16">
        <v>33.83</v>
      </c>
      <c r="L138" s="13">
        <f t="shared" si="34"/>
        <v>1280.3499999999999</v>
      </c>
      <c r="M138" s="1">
        <v>4.4400000000000004</v>
      </c>
      <c r="N138" s="30">
        <f t="shared" si="35"/>
        <v>288.36711711711706</v>
      </c>
      <c r="P138" s="2">
        <v>44664</v>
      </c>
      <c r="Q138" s="1">
        <v>1094.67</v>
      </c>
      <c r="R138" s="8">
        <v>586.13</v>
      </c>
      <c r="S138" s="1">
        <f t="shared" si="36"/>
        <v>1680.8000000000002</v>
      </c>
      <c r="T138" s="1">
        <v>4.4400000000000004</v>
      </c>
      <c r="U138" s="24">
        <f t="shared" si="37"/>
        <v>378.55855855855856</v>
      </c>
      <c r="W138" s="2">
        <v>44664</v>
      </c>
      <c r="X138" s="8">
        <v>2148.2399999999998</v>
      </c>
      <c r="Y138" s="1"/>
      <c r="Z138" s="1">
        <f t="shared" si="38"/>
        <v>2148.2399999999998</v>
      </c>
      <c r="AA138" s="1">
        <v>4.4400000000000004</v>
      </c>
      <c r="AB138" s="24">
        <f t="shared" si="39"/>
        <v>483.83783783783775</v>
      </c>
      <c r="AD138" s="2">
        <v>44664</v>
      </c>
      <c r="AE138" s="1">
        <v>1307</v>
      </c>
      <c r="AF138" s="1">
        <v>5800.9800000000005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58">
        <v>0</v>
      </c>
      <c r="AM138" s="1">
        <f t="shared" si="44"/>
        <v>1307</v>
      </c>
      <c r="AO138" s="2">
        <v>44664</v>
      </c>
      <c r="AP138" s="1">
        <v>1013.2</v>
      </c>
      <c r="AQ138" s="1">
        <v>4.4400000000000004</v>
      </c>
      <c r="AR138" s="24">
        <f t="shared" si="40"/>
        <v>228.19819819819818</v>
      </c>
      <c r="AT138" s="2">
        <v>44663</v>
      </c>
      <c r="AU138" s="8">
        <v>886.66</v>
      </c>
      <c r="AV138" s="1"/>
      <c r="AW138" s="1">
        <f t="shared" si="41"/>
        <v>886.66</v>
      </c>
      <c r="AX138" s="1">
        <v>4.42</v>
      </c>
      <c r="AY138" s="24">
        <f t="shared" si="42"/>
        <v>200.60180995475113</v>
      </c>
      <c r="AZ138" s="24">
        <f t="shared" si="43"/>
        <v>4.0120361990950224</v>
      </c>
      <c r="BE138" s="1">
        <v>20461.32</v>
      </c>
      <c r="BF138" s="13">
        <v>4.42</v>
      </c>
      <c r="BG138" s="24">
        <f t="shared" si="45"/>
        <v>4629.2579185520362</v>
      </c>
      <c r="BI138" s="2">
        <v>44691</v>
      </c>
      <c r="BJ138" s="77">
        <v>242.06</v>
      </c>
      <c r="BK138" s="13">
        <v>4.42</v>
      </c>
      <c r="BL138" s="24">
        <f t="shared" si="46"/>
        <v>54.764705882352942</v>
      </c>
      <c r="BO138" s="1">
        <v>32.770000000000003</v>
      </c>
      <c r="BP138" s="13">
        <v>4.42</v>
      </c>
      <c r="BQ138" s="24">
        <f t="shared" si="47"/>
        <v>7.4140271493212682</v>
      </c>
    </row>
    <row r="139" spans="2:69" x14ac:dyDescent="0.25">
      <c r="B139" s="2">
        <v>44666</v>
      </c>
      <c r="C139" s="1">
        <v>1731.63</v>
      </c>
      <c r="D139" s="1">
        <v>21.05</v>
      </c>
      <c r="E139" s="1">
        <f t="shared" si="32"/>
        <v>1752.68</v>
      </c>
      <c r="F139" s="1">
        <v>4.4400000000000004</v>
      </c>
      <c r="G139" s="8">
        <f t="shared" si="33"/>
        <v>394.74774774774772</v>
      </c>
      <c r="I139" s="2">
        <v>44666</v>
      </c>
      <c r="J139" s="8">
        <v>2106.25</v>
      </c>
      <c r="K139" s="8"/>
      <c r="L139" s="13">
        <f t="shared" si="34"/>
        <v>2106.25</v>
      </c>
      <c r="M139" s="1">
        <v>4.4400000000000004</v>
      </c>
      <c r="N139" s="30">
        <f t="shared" si="35"/>
        <v>474.38063063063061</v>
      </c>
      <c r="P139" s="2">
        <v>44665</v>
      </c>
      <c r="Q139" s="1">
        <v>1814.74</v>
      </c>
      <c r="R139" s="1">
        <v>1433.71</v>
      </c>
      <c r="S139" s="1">
        <f t="shared" si="36"/>
        <v>3248.45</v>
      </c>
      <c r="T139" s="1">
        <v>4.4400000000000004</v>
      </c>
      <c r="U139" s="24">
        <f t="shared" si="37"/>
        <v>731.63288288288277</v>
      </c>
      <c r="W139" s="2">
        <v>44665</v>
      </c>
      <c r="X139" s="8">
        <v>5371.66</v>
      </c>
      <c r="Y139" s="8">
        <v>153.79</v>
      </c>
      <c r="Z139" s="1">
        <f t="shared" si="38"/>
        <v>5525.45</v>
      </c>
      <c r="AA139" s="1">
        <v>4.4400000000000004</v>
      </c>
      <c r="AB139" s="24">
        <f t="shared" si="39"/>
        <v>1244.4707207207205</v>
      </c>
      <c r="AD139" s="2">
        <v>44665</v>
      </c>
      <c r="AE139" s="1">
        <v>1661</v>
      </c>
      <c r="AF139" s="1">
        <v>7374.8400000000011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58">
        <v>0</v>
      </c>
      <c r="AM139" s="1">
        <f t="shared" si="44"/>
        <v>1661</v>
      </c>
      <c r="AO139" s="2">
        <v>44665</v>
      </c>
      <c r="AP139" s="1">
        <v>1861.9</v>
      </c>
      <c r="AQ139" s="1">
        <v>4.4400000000000004</v>
      </c>
      <c r="AR139" s="24">
        <f t="shared" si="40"/>
        <v>419.34684684684686</v>
      </c>
      <c r="AT139" s="2">
        <v>44664</v>
      </c>
      <c r="AU139" s="8">
        <v>2125.1999999999998</v>
      </c>
      <c r="AV139" s="1">
        <v>41.32</v>
      </c>
      <c r="AW139" s="1">
        <f t="shared" si="41"/>
        <v>2166.52</v>
      </c>
      <c r="AX139" s="1">
        <v>4.4400000000000004</v>
      </c>
      <c r="AY139" s="24">
        <f t="shared" si="42"/>
        <v>487.95495495495493</v>
      </c>
      <c r="AZ139" s="24">
        <f t="shared" si="43"/>
        <v>9.7590990990990996</v>
      </c>
      <c r="BE139" s="1">
        <v>9489.7199999999993</v>
      </c>
      <c r="BF139" s="1">
        <v>4.42</v>
      </c>
      <c r="BG139" s="24">
        <f t="shared" si="45"/>
        <v>2146.9954751131222</v>
      </c>
      <c r="BI139" s="2">
        <v>44692</v>
      </c>
      <c r="BJ139" s="77">
        <v>96.63</v>
      </c>
      <c r="BK139" s="1">
        <v>4.42</v>
      </c>
      <c r="BL139" s="24">
        <f t="shared" si="46"/>
        <v>21.861990950226243</v>
      </c>
      <c r="BO139" s="1">
        <v>55.93</v>
      </c>
      <c r="BP139" s="1">
        <v>4.42</v>
      </c>
      <c r="BQ139" s="24">
        <f t="shared" si="47"/>
        <v>12.653846153846153</v>
      </c>
    </row>
    <row r="140" spans="2:69" x14ac:dyDescent="0.25">
      <c r="B140" s="2">
        <v>44667</v>
      </c>
      <c r="C140" s="1">
        <v>1339.64</v>
      </c>
      <c r="D140" s="1"/>
      <c r="E140" s="1">
        <f t="shared" si="32"/>
        <v>1339.64</v>
      </c>
      <c r="F140" s="1">
        <v>4.4400000000000004</v>
      </c>
      <c r="G140" s="8">
        <f t="shared" si="33"/>
        <v>301.72072072072069</v>
      </c>
      <c r="I140" s="2">
        <v>44667</v>
      </c>
      <c r="J140" s="8">
        <v>1417.23</v>
      </c>
      <c r="K140" s="18"/>
      <c r="L140" s="13">
        <f t="shared" si="34"/>
        <v>1417.23</v>
      </c>
      <c r="M140" s="1">
        <v>4.4400000000000004</v>
      </c>
      <c r="N140" s="30">
        <f t="shared" si="35"/>
        <v>319.19594594594594</v>
      </c>
      <c r="P140" s="2">
        <v>44666</v>
      </c>
      <c r="Q140" s="1">
        <v>1497.28</v>
      </c>
      <c r="R140" s="8">
        <v>1482.72</v>
      </c>
      <c r="S140" s="1">
        <f t="shared" si="36"/>
        <v>2980</v>
      </c>
      <c r="T140" s="1">
        <v>4.4400000000000004</v>
      </c>
      <c r="U140" s="24">
        <f t="shared" si="37"/>
        <v>671.17117117117107</v>
      </c>
      <c r="W140" s="2">
        <v>44666</v>
      </c>
      <c r="X140" s="8">
        <v>4652.4799999999996</v>
      </c>
      <c r="Y140" s="1">
        <v>150.07</v>
      </c>
      <c r="Z140" s="1">
        <f t="shared" si="38"/>
        <v>4802.5499999999993</v>
      </c>
      <c r="AA140" s="1">
        <v>4.4400000000000004</v>
      </c>
      <c r="AB140" s="24">
        <f t="shared" si="39"/>
        <v>1081.6554054054052</v>
      </c>
      <c r="AD140" s="2">
        <v>44666</v>
      </c>
      <c r="AE140" s="1">
        <v>2306</v>
      </c>
      <c r="AF140" s="1">
        <v>10238.640000000001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58">
        <v>0</v>
      </c>
      <c r="AM140" s="1">
        <f t="shared" si="44"/>
        <v>2306</v>
      </c>
      <c r="AO140" s="2">
        <v>44666</v>
      </c>
      <c r="AP140" s="1">
        <v>1991.2</v>
      </c>
      <c r="AQ140" s="1">
        <v>4.4400000000000004</v>
      </c>
      <c r="AR140" s="24">
        <f t="shared" si="40"/>
        <v>448.46846846846842</v>
      </c>
      <c r="AT140" s="2">
        <v>44665</v>
      </c>
      <c r="AU140" s="8">
        <v>1676.16</v>
      </c>
      <c r="AV140" s="8">
        <v>203.44</v>
      </c>
      <c r="AW140" s="1">
        <f t="shared" si="41"/>
        <v>1879.6000000000001</v>
      </c>
      <c r="AX140" s="1">
        <v>4.4400000000000004</v>
      </c>
      <c r="AY140" s="24">
        <f t="shared" si="42"/>
        <v>423.33333333333331</v>
      </c>
      <c r="AZ140" s="24">
        <f t="shared" si="43"/>
        <v>8.4666666666666668</v>
      </c>
      <c r="BE140" s="1">
        <v>12899.01</v>
      </c>
      <c r="BF140" s="1">
        <v>4.42</v>
      </c>
      <c r="BG140" s="24">
        <f t="shared" si="45"/>
        <v>2918.3280542986427</v>
      </c>
      <c r="BI140" s="2">
        <v>44693</v>
      </c>
      <c r="BJ140" s="77">
        <v>112.5</v>
      </c>
      <c r="BK140" s="1">
        <v>4.42</v>
      </c>
      <c r="BL140" s="24">
        <f t="shared" si="46"/>
        <v>25.452488687782807</v>
      </c>
      <c r="BO140" s="1">
        <v>12.81</v>
      </c>
      <c r="BP140" s="1">
        <v>4.42</v>
      </c>
      <c r="BQ140" s="24">
        <f t="shared" si="47"/>
        <v>2.8981900452488691</v>
      </c>
    </row>
    <row r="141" spans="2:69" x14ac:dyDescent="0.25">
      <c r="B141" s="2">
        <v>44668</v>
      </c>
      <c r="C141" s="1">
        <v>966.12</v>
      </c>
      <c r="D141" s="1"/>
      <c r="E141" s="1">
        <f t="shared" si="32"/>
        <v>966.12</v>
      </c>
      <c r="F141" s="1">
        <v>4.4400000000000004</v>
      </c>
      <c r="G141" s="8">
        <f t="shared" si="33"/>
        <v>217.59459459459458</v>
      </c>
      <c r="I141" s="2">
        <v>44668</v>
      </c>
      <c r="J141" s="8">
        <v>1711.63</v>
      </c>
      <c r="K141" s="8"/>
      <c r="L141" s="13">
        <f t="shared" si="34"/>
        <v>1711.63</v>
      </c>
      <c r="M141" s="1">
        <v>4.4400000000000004</v>
      </c>
      <c r="N141" s="30">
        <f t="shared" si="35"/>
        <v>385.50225225225222</v>
      </c>
      <c r="P141" s="2">
        <v>44667</v>
      </c>
      <c r="Q141" s="8">
        <v>1260.1099999999999</v>
      </c>
      <c r="R141" s="1">
        <v>1134.52</v>
      </c>
      <c r="S141" s="1">
        <f t="shared" si="36"/>
        <v>2394.63</v>
      </c>
      <c r="T141" s="1">
        <v>4.4400000000000004</v>
      </c>
      <c r="U141" s="24">
        <f t="shared" si="37"/>
        <v>539.33108108108104</v>
      </c>
      <c r="W141" s="2">
        <v>44667</v>
      </c>
      <c r="X141" s="8">
        <v>2589.9899999999998</v>
      </c>
      <c r="Y141" s="8">
        <v>170.39</v>
      </c>
      <c r="Z141" s="1">
        <f t="shared" si="38"/>
        <v>2760.3799999999997</v>
      </c>
      <c r="AA141" s="1">
        <v>4.4400000000000004</v>
      </c>
      <c r="AB141" s="24">
        <f t="shared" si="39"/>
        <v>621.70720720720703</v>
      </c>
      <c r="AD141" s="2">
        <v>44667</v>
      </c>
      <c r="AE141" s="1">
        <v>1375</v>
      </c>
      <c r="AF141" s="1">
        <v>6105.0000000000009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58">
        <v>0</v>
      </c>
      <c r="AM141" s="1">
        <f t="shared" si="44"/>
        <v>1375</v>
      </c>
      <c r="AO141" s="2">
        <v>44667</v>
      </c>
      <c r="AP141" s="1">
        <v>1157.4000000000001</v>
      </c>
      <c r="AQ141" s="1">
        <v>4.4400000000000004</v>
      </c>
      <c r="AR141" s="24">
        <f t="shared" si="40"/>
        <v>260.67567567567568</v>
      </c>
      <c r="AT141" s="2">
        <v>44666</v>
      </c>
      <c r="AU141" s="8">
        <v>2691.83</v>
      </c>
      <c r="AV141" s="1">
        <v>24.38</v>
      </c>
      <c r="AW141" s="1">
        <f t="shared" si="41"/>
        <v>2716.21</v>
      </c>
      <c r="AX141" s="1">
        <v>4.4400000000000004</v>
      </c>
      <c r="AY141" s="24">
        <f t="shared" si="42"/>
        <v>611.75900900900899</v>
      </c>
      <c r="AZ141" s="24">
        <f t="shared" si="43"/>
        <v>12.23518018018018</v>
      </c>
      <c r="BE141" s="1">
        <v>15830.96</v>
      </c>
      <c r="BF141" s="1">
        <v>4.4400000000000004</v>
      </c>
      <c r="BG141" s="24">
        <f t="shared" si="45"/>
        <v>3565.5315315315311</v>
      </c>
      <c r="BI141" s="2">
        <v>44694</v>
      </c>
      <c r="BJ141" s="77">
        <v>158.03</v>
      </c>
      <c r="BK141" s="1">
        <v>4.4400000000000004</v>
      </c>
      <c r="BL141" s="24">
        <f t="shared" si="46"/>
        <v>35.592342342342342</v>
      </c>
      <c r="BO141" s="1">
        <v>23.33</v>
      </c>
      <c r="BP141" s="1">
        <v>4.4400000000000004</v>
      </c>
      <c r="BQ141" s="24">
        <f t="shared" si="47"/>
        <v>5.2545045045045038</v>
      </c>
    </row>
    <row r="142" spans="2:69" x14ac:dyDescent="0.25">
      <c r="B142" s="2">
        <v>44669</v>
      </c>
      <c r="C142" s="1">
        <v>995.54</v>
      </c>
      <c r="D142" s="1"/>
      <c r="E142" s="1">
        <f t="shared" si="32"/>
        <v>995.54</v>
      </c>
      <c r="F142" s="1">
        <v>4.4400000000000004</v>
      </c>
      <c r="G142" s="8">
        <f t="shared" si="33"/>
        <v>224.22072072072069</v>
      </c>
      <c r="I142" s="2">
        <v>44669</v>
      </c>
      <c r="J142" s="8">
        <v>1424.9</v>
      </c>
      <c r="K142" s="8"/>
      <c r="L142" s="13">
        <f t="shared" si="34"/>
        <v>1424.9</v>
      </c>
      <c r="M142" s="1">
        <v>4.4400000000000004</v>
      </c>
      <c r="N142" s="30">
        <f t="shared" si="35"/>
        <v>320.9234234234234</v>
      </c>
      <c r="P142" s="2">
        <v>44668</v>
      </c>
      <c r="Q142" s="1">
        <v>345.56</v>
      </c>
      <c r="R142" s="8">
        <v>816.32</v>
      </c>
      <c r="S142" s="1">
        <f t="shared" si="36"/>
        <v>1161.8800000000001</v>
      </c>
      <c r="T142" s="1">
        <v>4.4400000000000004</v>
      </c>
      <c r="U142" s="24">
        <f t="shared" si="37"/>
        <v>261.68468468468467</v>
      </c>
      <c r="W142" s="2">
        <v>44668</v>
      </c>
      <c r="X142" s="1">
        <v>1392.51</v>
      </c>
      <c r="Y142" s="1">
        <v>83.68</v>
      </c>
      <c r="Z142" s="1">
        <f t="shared" si="38"/>
        <v>1476.19</v>
      </c>
      <c r="AA142" s="1">
        <v>4.4400000000000004</v>
      </c>
      <c r="AB142" s="24">
        <f t="shared" si="39"/>
        <v>332.47522522522519</v>
      </c>
      <c r="AD142" s="2">
        <v>44668</v>
      </c>
      <c r="AE142" s="1">
        <v>1154</v>
      </c>
      <c r="AF142" s="1">
        <v>5111.2400000000007</v>
      </c>
      <c r="AG142" s="1">
        <v>0</v>
      </c>
      <c r="AH142" s="1">
        <v>0</v>
      </c>
      <c r="AI142" s="1">
        <v>0</v>
      </c>
      <c r="AJ142" s="1">
        <v>0</v>
      </c>
      <c r="AK142" s="8">
        <v>0</v>
      </c>
      <c r="AL142" s="58">
        <v>0</v>
      </c>
      <c r="AM142" s="1">
        <f t="shared" si="44"/>
        <v>1154</v>
      </c>
      <c r="AO142" s="2">
        <v>44668</v>
      </c>
      <c r="AP142" s="1">
        <v>651.20000000000005</v>
      </c>
      <c r="AQ142" s="1">
        <v>4.4400000000000004</v>
      </c>
      <c r="AR142" s="24">
        <f t="shared" si="40"/>
        <v>146.66666666666666</v>
      </c>
      <c r="AT142" s="2">
        <v>44667</v>
      </c>
      <c r="AU142" s="8">
        <v>587.63</v>
      </c>
      <c r="AV142" s="8">
        <v>56.13</v>
      </c>
      <c r="AW142" s="1">
        <f t="shared" si="41"/>
        <v>643.76</v>
      </c>
      <c r="AX142" s="1">
        <v>4.4400000000000004</v>
      </c>
      <c r="AY142" s="24">
        <f t="shared" si="42"/>
        <v>144.99099099099098</v>
      </c>
      <c r="AZ142" s="24">
        <f t="shared" si="43"/>
        <v>2.8998198198198195</v>
      </c>
      <c r="BE142" s="1">
        <v>23174.21</v>
      </c>
      <c r="BF142" s="1">
        <v>4.4400000000000004</v>
      </c>
      <c r="BG142" s="24">
        <f t="shared" si="45"/>
        <v>5219.4166666666661</v>
      </c>
      <c r="BI142" s="2">
        <v>44695</v>
      </c>
      <c r="BJ142" s="77">
        <v>196.16</v>
      </c>
      <c r="BK142" s="1">
        <v>4.4400000000000004</v>
      </c>
      <c r="BL142" s="24">
        <f t="shared" si="46"/>
        <v>44.180180180180173</v>
      </c>
      <c r="BO142" s="1">
        <v>74.849999999999994</v>
      </c>
      <c r="BP142" s="1">
        <v>4.4400000000000004</v>
      </c>
      <c r="BQ142" s="24">
        <f t="shared" si="47"/>
        <v>16.858108108108105</v>
      </c>
    </row>
    <row r="143" spans="2:69" x14ac:dyDescent="0.25">
      <c r="B143" s="2">
        <v>44670</v>
      </c>
      <c r="C143" s="1">
        <v>1879.86</v>
      </c>
      <c r="D143" s="1"/>
      <c r="E143" s="1">
        <f t="shared" si="32"/>
        <v>1879.86</v>
      </c>
      <c r="F143" s="1">
        <v>4.4400000000000004</v>
      </c>
      <c r="G143" s="8">
        <f t="shared" si="33"/>
        <v>423.39189189189182</v>
      </c>
      <c r="I143" s="2">
        <v>44670</v>
      </c>
      <c r="J143" s="8">
        <v>1117.53</v>
      </c>
      <c r="K143" s="8">
        <v>3.89</v>
      </c>
      <c r="L143" s="13">
        <f t="shared" si="34"/>
        <v>1121.42</v>
      </c>
      <c r="M143" s="1">
        <v>4.4400000000000004</v>
      </c>
      <c r="N143" s="30">
        <f t="shared" si="35"/>
        <v>252.57207207207207</v>
      </c>
      <c r="P143" s="2">
        <v>44669</v>
      </c>
      <c r="Q143" s="1">
        <v>1083.49</v>
      </c>
      <c r="R143" s="1">
        <v>704.59</v>
      </c>
      <c r="S143" s="1">
        <f t="shared" si="36"/>
        <v>1788.08</v>
      </c>
      <c r="T143" s="1">
        <v>4.4400000000000004</v>
      </c>
      <c r="U143" s="24">
        <f t="shared" si="37"/>
        <v>402.72072072072069</v>
      </c>
      <c r="W143" s="2">
        <v>44669</v>
      </c>
      <c r="X143" s="1">
        <v>1010.78</v>
      </c>
      <c r="Y143" s="1"/>
      <c r="Z143" s="1">
        <f t="shared" si="38"/>
        <v>1010.78</v>
      </c>
      <c r="AA143" s="1">
        <v>4.4400000000000004</v>
      </c>
      <c r="AB143" s="24">
        <f t="shared" si="39"/>
        <v>227.65315315315311</v>
      </c>
      <c r="AD143" s="2">
        <v>44669</v>
      </c>
      <c r="AE143" s="1">
        <v>698</v>
      </c>
      <c r="AF143" s="1">
        <v>3099.1200000000003</v>
      </c>
      <c r="AG143" s="1">
        <v>0</v>
      </c>
      <c r="AH143" s="1">
        <v>0</v>
      </c>
      <c r="AI143" s="1">
        <v>0</v>
      </c>
      <c r="AJ143" s="1">
        <v>0</v>
      </c>
      <c r="AK143" s="1">
        <v>49.94</v>
      </c>
      <c r="AL143" s="58">
        <v>221.7336</v>
      </c>
      <c r="AM143" s="1">
        <f t="shared" si="44"/>
        <v>747.94</v>
      </c>
      <c r="AO143" s="2">
        <v>44669</v>
      </c>
      <c r="AP143" s="1">
        <v>677</v>
      </c>
      <c r="AQ143" s="1">
        <v>4.4400000000000004</v>
      </c>
      <c r="AR143" s="24">
        <f t="shared" si="40"/>
        <v>152.47747747747746</v>
      </c>
      <c r="AT143" s="2">
        <v>44668</v>
      </c>
      <c r="AU143" s="1">
        <v>1266.54</v>
      </c>
      <c r="AV143" s="1">
        <v>139.86000000000001</v>
      </c>
      <c r="AW143" s="1">
        <f t="shared" si="41"/>
        <v>1406.4</v>
      </c>
      <c r="AX143" s="1">
        <v>4.4400000000000004</v>
      </c>
      <c r="AY143" s="24">
        <f t="shared" si="42"/>
        <v>316.75675675675677</v>
      </c>
      <c r="AZ143" s="24">
        <f t="shared" si="43"/>
        <v>6.3351351351351353</v>
      </c>
      <c r="BE143" s="1">
        <v>26268.33</v>
      </c>
      <c r="BF143" s="1">
        <v>4.4400000000000004</v>
      </c>
      <c r="BG143" s="24">
        <f t="shared" si="45"/>
        <v>5916.2905405405409</v>
      </c>
      <c r="BI143" s="2">
        <v>44696</v>
      </c>
      <c r="BJ143" s="77">
        <v>276.2</v>
      </c>
      <c r="BK143" s="1">
        <v>4.4400000000000004</v>
      </c>
      <c r="BL143" s="24">
        <f t="shared" si="46"/>
        <v>62.207207207207198</v>
      </c>
      <c r="BO143" s="1">
        <v>43</v>
      </c>
      <c r="BP143" s="1">
        <v>4.4400000000000004</v>
      </c>
      <c r="BQ143" s="24">
        <f t="shared" si="47"/>
        <v>9.684684684684683</v>
      </c>
    </row>
    <row r="144" spans="2:69" x14ac:dyDescent="0.25">
      <c r="B144" s="2">
        <v>44671</v>
      </c>
      <c r="C144" s="1">
        <v>1132.98</v>
      </c>
      <c r="D144" s="1">
        <v>2.3199999999999998</v>
      </c>
      <c r="E144" s="1">
        <f t="shared" si="32"/>
        <v>1135.3</v>
      </c>
      <c r="F144" s="1">
        <v>4.4400000000000004</v>
      </c>
      <c r="G144" s="8">
        <f t="shared" si="33"/>
        <v>255.69819819819816</v>
      </c>
      <c r="I144" s="2">
        <v>44671</v>
      </c>
      <c r="J144" s="8">
        <v>1002.4</v>
      </c>
      <c r="K144" s="8"/>
      <c r="L144" s="13">
        <f t="shared" si="34"/>
        <v>1002.4</v>
      </c>
      <c r="M144" s="1">
        <v>4.4400000000000004</v>
      </c>
      <c r="N144" s="30">
        <f t="shared" si="35"/>
        <v>225.76576576576574</v>
      </c>
      <c r="P144" s="2">
        <v>44670</v>
      </c>
      <c r="Q144" s="1">
        <v>317.43</v>
      </c>
      <c r="R144" s="8">
        <v>611.12</v>
      </c>
      <c r="S144" s="1">
        <f t="shared" si="36"/>
        <v>928.55</v>
      </c>
      <c r="T144" s="1">
        <v>4.4400000000000004</v>
      </c>
      <c r="U144" s="24">
        <f t="shared" si="37"/>
        <v>209.13288288288285</v>
      </c>
      <c r="W144" s="2">
        <v>44670</v>
      </c>
      <c r="X144" s="1">
        <v>1259.8800000000001</v>
      </c>
      <c r="Y144" s="1">
        <v>76.680000000000007</v>
      </c>
      <c r="Z144" s="1">
        <f t="shared" si="38"/>
        <v>1336.5600000000002</v>
      </c>
      <c r="AA144" s="1">
        <v>4.4400000000000004</v>
      </c>
      <c r="AB144" s="24">
        <f t="shared" si="39"/>
        <v>301.02702702702703</v>
      </c>
      <c r="AD144" s="2">
        <v>44670</v>
      </c>
      <c r="AE144" s="1">
        <v>809</v>
      </c>
      <c r="AF144" s="1">
        <v>3591.9600000000005</v>
      </c>
      <c r="AG144" s="1">
        <v>0</v>
      </c>
      <c r="AH144" s="1">
        <v>0</v>
      </c>
      <c r="AI144" s="1">
        <v>40</v>
      </c>
      <c r="AJ144" s="1">
        <v>177.60000000000002</v>
      </c>
      <c r="AK144" s="1">
        <v>15.24</v>
      </c>
      <c r="AL144" s="58">
        <v>67.665600000000012</v>
      </c>
      <c r="AM144" s="1">
        <f t="shared" si="44"/>
        <v>864.24</v>
      </c>
      <c r="AO144" s="2">
        <v>44670</v>
      </c>
      <c r="AP144" s="1">
        <v>1128.4000000000001</v>
      </c>
      <c r="AQ144" s="1">
        <v>4.4400000000000004</v>
      </c>
      <c r="AR144" s="24">
        <f t="shared" si="40"/>
        <v>254.14414414414415</v>
      </c>
      <c r="AT144" s="2">
        <v>44669</v>
      </c>
      <c r="AU144" s="1">
        <v>690.53</v>
      </c>
      <c r="AV144" s="1"/>
      <c r="AW144" s="1">
        <f t="shared" si="41"/>
        <v>690.53</v>
      </c>
      <c r="AX144" s="1">
        <v>4.4400000000000004</v>
      </c>
      <c r="AY144" s="24">
        <f t="shared" si="42"/>
        <v>155.52477477477476</v>
      </c>
      <c r="AZ144" s="24">
        <f t="shared" si="43"/>
        <v>3.1104954954954951</v>
      </c>
      <c r="BB144" s="42">
        <v>92774.68</v>
      </c>
      <c r="BE144" s="1">
        <v>15633.98</v>
      </c>
      <c r="BF144" s="1">
        <v>4.4400000000000004</v>
      </c>
      <c r="BG144" s="24">
        <f t="shared" si="45"/>
        <v>3521.1666666666661</v>
      </c>
      <c r="BI144" s="2">
        <v>44697</v>
      </c>
      <c r="BJ144" s="77">
        <v>166.71</v>
      </c>
      <c r="BK144" s="1">
        <v>4.4400000000000004</v>
      </c>
      <c r="BL144" s="24">
        <f t="shared" si="46"/>
        <v>37.547297297297298</v>
      </c>
      <c r="BO144" s="1">
        <v>17.350000000000001</v>
      </c>
      <c r="BP144" s="1">
        <v>4.4400000000000004</v>
      </c>
      <c r="BQ144" s="24">
        <f t="shared" si="47"/>
        <v>3.9076576576576576</v>
      </c>
    </row>
    <row r="145" spans="2:69" x14ac:dyDescent="0.25">
      <c r="B145" s="2">
        <v>44672</v>
      </c>
      <c r="C145" s="1">
        <v>2182.94</v>
      </c>
      <c r="D145" s="1"/>
      <c r="E145" s="1">
        <f t="shared" si="32"/>
        <v>2182.94</v>
      </c>
      <c r="F145" s="1">
        <v>4.4400000000000004</v>
      </c>
      <c r="G145" s="8">
        <f t="shared" si="33"/>
        <v>491.65315315315314</v>
      </c>
      <c r="I145" s="2">
        <v>44672</v>
      </c>
      <c r="J145" s="8">
        <v>1123.67</v>
      </c>
      <c r="K145" s="8"/>
      <c r="L145" s="13">
        <f t="shared" si="34"/>
        <v>1123.67</v>
      </c>
      <c r="M145" s="1">
        <v>4.4400000000000004</v>
      </c>
      <c r="N145" s="30">
        <f t="shared" si="35"/>
        <v>253.07882882882882</v>
      </c>
      <c r="P145" s="2">
        <v>44671</v>
      </c>
      <c r="Q145" s="1">
        <v>823.98</v>
      </c>
      <c r="R145" s="8">
        <v>875.8</v>
      </c>
      <c r="S145" s="1">
        <f t="shared" si="36"/>
        <v>1699.78</v>
      </c>
      <c r="T145" s="1">
        <v>4.4400000000000004</v>
      </c>
      <c r="U145" s="24">
        <f t="shared" si="37"/>
        <v>382.83333333333331</v>
      </c>
      <c r="W145" s="2">
        <v>44671</v>
      </c>
      <c r="X145" s="8">
        <v>2148.42</v>
      </c>
      <c r="Y145" s="8"/>
      <c r="Z145" s="1">
        <f t="shared" si="38"/>
        <v>2148.42</v>
      </c>
      <c r="AA145" s="1">
        <v>4.4400000000000004</v>
      </c>
      <c r="AB145" s="24">
        <f t="shared" si="39"/>
        <v>483.87837837837833</v>
      </c>
      <c r="AD145" s="2">
        <v>44671</v>
      </c>
      <c r="AE145" s="1">
        <v>917</v>
      </c>
      <c r="AF145" s="1">
        <v>4071.4800000000005</v>
      </c>
      <c r="AG145" s="1">
        <v>0</v>
      </c>
      <c r="AH145" s="1">
        <v>0</v>
      </c>
      <c r="AI145" s="1">
        <v>0</v>
      </c>
      <c r="AJ145" s="1">
        <v>0</v>
      </c>
      <c r="AK145" s="8">
        <v>0</v>
      </c>
      <c r="AL145" s="58">
        <v>0</v>
      </c>
      <c r="AM145" s="1">
        <f t="shared" si="44"/>
        <v>917</v>
      </c>
      <c r="AO145" s="2">
        <v>44671</v>
      </c>
      <c r="AP145" s="1">
        <v>704</v>
      </c>
      <c r="AQ145" s="1">
        <v>4.4400000000000004</v>
      </c>
      <c r="AR145" s="24">
        <f t="shared" si="40"/>
        <v>158.55855855855853</v>
      </c>
      <c r="AT145" s="2">
        <v>44670</v>
      </c>
      <c r="AU145" s="1">
        <v>502.57</v>
      </c>
      <c r="AV145" s="1">
        <v>17.940000000000001</v>
      </c>
      <c r="AW145" s="1">
        <f t="shared" si="41"/>
        <v>520.51</v>
      </c>
      <c r="AX145" s="1">
        <v>4.4400000000000004</v>
      </c>
      <c r="AY145" s="24">
        <f t="shared" si="42"/>
        <v>117.23198198198197</v>
      </c>
      <c r="AZ145" s="24">
        <f t="shared" si="43"/>
        <v>2.3446396396396394</v>
      </c>
      <c r="BB145" s="42">
        <v>740.32081730368213</v>
      </c>
      <c r="BE145" s="1">
        <v>12348.45</v>
      </c>
      <c r="BF145" s="1">
        <v>4.4400000000000004</v>
      </c>
      <c r="BG145" s="24">
        <f t="shared" si="45"/>
        <v>2781.1824324324325</v>
      </c>
      <c r="BI145" s="2">
        <v>44698</v>
      </c>
      <c r="BJ145" s="77">
        <v>135.72</v>
      </c>
      <c r="BK145" s="1">
        <v>4.4400000000000004</v>
      </c>
      <c r="BL145" s="24">
        <f t="shared" si="46"/>
        <v>30.567567567567565</v>
      </c>
      <c r="BO145" s="1">
        <v>0.47</v>
      </c>
      <c r="BP145" s="1">
        <v>4.4400000000000004</v>
      </c>
      <c r="BQ145" s="24">
        <f t="shared" si="47"/>
        <v>0.10585585585585584</v>
      </c>
    </row>
    <row r="146" spans="2:69" x14ac:dyDescent="0.25">
      <c r="B146" s="2">
        <v>44673</v>
      </c>
      <c r="C146" s="1">
        <v>1242.75</v>
      </c>
      <c r="D146" s="1"/>
      <c r="E146" s="1">
        <f t="shared" si="32"/>
        <v>1242.75</v>
      </c>
      <c r="F146" s="1">
        <v>4.4400000000000004</v>
      </c>
      <c r="G146" s="8">
        <f t="shared" si="33"/>
        <v>279.89864864864865</v>
      </c>
      <c r="I146" s="2">
        <v>44673</v>
      </c>
      <c r="J146" s="8">
        <v>1251.0899999999999</v>
      </c>
      <c r="K146" s="16"/>
      <c r="L146" s="13">
        <f t="shared" si="34"/>
        <v>1251.0899999999999</v>
      </c>
      <c r="M146" s="1">
        <v>4.4400000000000004</v>
      </c>
      <c r="N146" s="30">
        <f t="shared" si="35"/>
        <v>281.77702702702697</v>
      </c>
      <c r="P146" s="2">
        <v>44672</v>
      </c>
      <c r="Q146" s="1">
        <v>485.62</v>
      </c>
      <c r="R146" s="1">
        <v>701.29</v>
      </c>
      <c r="S146" s="1">
        <f t="shared" si="36"/>
        <v>1186.9099999999999</v>
      </c>
      <c r="T146" s="1">
        <v>4.4400000000000004</v>
      </c>
      <c r="U146" s="24">
        <f t="shared" si="37"/>
        <v>267.32207207207199</v>
      </c>
      <c r="W146" s="2">
        <v>44672</v>
      </c>
      <c r="X146" s="8">
        <v>691.35</v>
      </c>
      <c r="Y146" s="1"/>
      <c r="Z146" s="1">
        <f t="shared" si="38"/>
        <v>691.35</v>
      </c>
      <c r="AA146" s="1">
        <v>4.4400000000000004</v>
      </c>
      <c r="AB146" s="24">
        <f t="shared" si="39"/>
        <v>155.70945945945945</v>
      </c>
      <c r="AD146" s="2">
        <v>44672</v>
      </c>
      <c r="AE146" s="1">
        <v>547</v>
      </c>
      <c r="AF146" s="1">
        <v>2428.6800000000003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58">
        <v>0</v>
      </c>
      <c r="AM146" s="1">
        <f t="shared" si="44"/>
        <v>547</v>
      </c>
      <c r="AO146" s="2">
        <v>44672</v>
      </c>
      <c r="AP146" s="1">
        <v>1348.7</v>
      </c>
      <c r="AQ146" s="1">
        <v>4.4400000000000004</v>
      </c>
      <c r="AR146" s="24">
        <f t="shared" si="40"/>
        <v>303.76126126126127</v>
      </c>
      <c r="AT146" s="2">
        <v>44671</v>
      </c>
      <c r="AU146" s="8">
        <v>2128.5500000000002</v>
      </c>
      <c r="AV146" s="8"/>
      <c r="AW146" s="1">
        <f t="shared" si="41"/>
        <v>2128.5500000000002</v>
      </c>
      <c r="AX146" s="1">
        <v>4.4400000000000004</v>
      </c>
      <c r="AY146" s="24">
        <f t="shared" si="42"/>
        <v>479.40315315315314</v>
      </c>
      <c r="AZ146" s="24">
        <f t="shared" si="43"/>
        <v>9.5880630630630623</v>
      </c>
      <c r="BB146" s="37">
        <f>SUM(BB144:BB145)</f>
        <v>93515.000817303677</v>
      </c>
      <c r="BE146" s="1">
        <v>9770.5400000000009</v>
      </c>
      <c r="BF146" s="1">
        <v>4.4400000000000004</v>
      </c>
      <c r="BG146" s="24">
        <f t="shared" si="45"/>
        <v>2200.5720720720719</v>
      </c>
      <c r="BI146" s="2">
        <v>44699</v>
      </c>
      <c r="BJ146" s="77">
        <v>85.92</v>
      </c>
      <c r="BK146" s="1">
        <v>4.4400000000000004</v>
      </c>
      <c r="BL146" s="24">
        <f t="shared" si="46"/>
        <v>19.351351351351351</v>
      </c>
      <c r="BO146" s="1">
        <v>51.22</v>
      </c>
      <c r="BP146" s="1">
        <v>4.4400000000000004</v>
      </c>
      <c r="BQ146" s="24">
        <f t="shared" si="47"/>
        <v>11.536036036036034</v>
      </c>
    </row>
    <row r="147" spans="2:69" x14ac:dyDescent="0.25">
      <c r="B147" s="2">
        <v>44674</v>
      </c>
      <c r="C147" s="1">
        <v>2005</v>
      </c>
      <c r="D147" s="1"/>
      <c r="E147" s="1">
        <f t="shared" si="32"/>
        <v>2005</v>
      </c>
      <c r="F147" s="1">
        <v>4.4400000000000004</v>
      </c>
      <c r="G147" s="8">
        <f t="shared" si="33"/>
        <v>451.57657657657654</v>
      </c>
      <c r="I147" s="2">
        <v>44674</v>
      </c>
      <c r="J147" s="8">
        <v>2157.67</v>
      </c>
      <c r="K147" s="2"/>
      <c r="L147" s="13">
        <f t="shared" si="34"/>
        <v>2157.67</v>
      </c>
      <c r="M147" s="1">
        <v>4.4400000000000004</v>
      </c>
      <c r="N147" s="30">
        <f t="shared" si="35"/>
        <v>485.9617117117117</v>
      </c>
      <c r="P147" s="2">
        <v>44673</v>
      </c>
      <c r="Q147" s="1">
        <v>446.45</v>
      </c>
      <c r="R147" s="8">
        <v>843.82</v>
      </c>
      <c r="S147" s="1">
        <f t="shared" si="36"/>
        <v>1290.27</v>
      </c>
      <c r="T147" s="1">
        <v>4.4400000000000004</v>
      </c>
      <c r="U147" s="24">
        <f t="shared" si="37"/>
        <v>290.6013513513513</v>
      </c>
      <c r="W147" s="2">
        <v>44673</v>
      </c>
      <c r="X147" s="1">
        <v>1871.65</v>
      </c>
      <c r="Y147" s="1">
        <v>37.25</v>
      </c>
      <c r="Z147" s="1">
        <f t="shared" si="38"/>
        <v>1908.9</v>
      </c>
      <c r="AA147" s="1">
        <v>4.4400000000000004</v>
      </c>
      <c r="AB147" s="24">
        <f t="shared" si="39"/>
        <v>429.93243243243239</v>
      </c>
      <c r="AD147" s="2">
        <v>44673</v>
      </c>
      <c r="AE147" s="1">
        <v>828</v>
      </c>
      <c r="AF147" s="1">
        <v>3676.32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58">
        <v>0</v>
      </c>
      <c r="AM147" s="1">
        <f t="shared" si="44"/>
        <v>828</v>
      </c>
      <c r="AO147" s="2">
        <v>44673</v>
      </c>
      <c r="AP147" s="1">
        <v>1189.5</v>
      </c>
      <c r="AQ147" s="1">
        <v>4.4400000000000004</v>
      </c>
      <c r="AR147" s="24">
        <f t="shared" si="40"/>
        <v>267.90540540540536</v>
      </c>
      <c r="AT147" s="2">
        <v>44672</v>
      </c>
      <c r="AU147" s="8">
        <v>1052.45</v>
      </c>
      <c r="AV147" s="1">
        <v>35.270000000000003</v>
      </c>
      <c r="AW147" s="1">
        <f t="shared" si="41"/>
        <v>1087.72</v>
      </c>
      <c r="AX147" s="1">
        <v>4.4400000000000004</v>
      </c>
      <c r="AY147" s="24">
        <f t="shared" si="42"/>
        <v>244.98198198198196</v>
      </c>
      <c r="AZ147" s="24">
        <f t="shared" si="43"/>
        <v>4.8996396396396396</v>
      </c>
      <c r="BE147" s="1">
        <v>10635.05</v>
      </c>
      <c r="BF147" s="1">
        <v>4.4400000000000004</v>
      </c>
      <c r="BG147" s="24">
        <f t="shared" si="45"/>
        <v>2395.2815315315311</v>
      </c>
      <c r="BI147" s="2">
        <v>44700</v>
      </c>
      <c r="BJ147" s="77">
        <v>97.83</v>
      </c>
      <c r="BK147" s="1">
        <v>4.4400000000000004</v>
      </c>
      <c r="BL147" s="24">
        <f t="shared" si="46"/>
        <v>22.033783783783782</v>
      </c>
      <c r="BO147" s="1">
        <v>19.649999999999999</v>
      </c>
      <c r="BP147" s="1">
        <v>4.4400000000000004</v>
      </c>
      <c r="BQ147" s="24">
        <f t="shared" si="47"/>
        <v>4.4256756756756745</v>
      </c>
    </row>
    <row r="148" spans="2:69" x14ac:dyDescent="0.25">
      <c r="B148" s="2">
        <v>44675</v>
      </c>
      <c r="C148" s="1">
        <v>1403.05</v>
      </c>
      <c r="D148" s="1"/>
      <c r="E148" s="1">
        <f t="shared" si="32"/>
        <v>1403.05</v>
      </c>
      <c r="F148" s="1">
        <v>4.4400000000000004</v>
      </c>
      <c r="G148" s="8">
        <f t="shared" si="33"/>
        <v>316.00225225225222</v>
      </c>
      <c r="I148" s="2">
        <v>44675</v>
      </c>
      <c r="J148" s="8">
        <v>2404.4899999999998</v>
      </c>
      <c r="K148" s="8">
        <v>86.97</v>
      </c>
      <c r="L148" s="13">
        <f t="shared" si="34"/>
        <v>2491.4599999999996</v>
      </c>
      <c r="M148" s="1">
        <v>4.4400000000000004</v>
      </c>
      <c r="N148" s="30">
        <f t="shared" si="35"/>
        <v>561.13963963963954</v>
      </c>
      <c r="P148" s="2">
        <v>44674</v>
      </c>
      <c r="Q148" s="1">
        <v>486.96</v>
      </c>
      <c r="R148" s="1">
        <v>1010.05</v>
      </c>
      <c r="S148" s="1">
        <f t="shared" si="36"/>
        <v>1497.01</v>
      </c>
      <c r="T148" s="1">
        <v>4.4400000000000004</v>
      </c>
      <c r="U148" s="24">
        <f t="shared" si="37"/>
        <v>337.16441441441441</v>
      </c>
      <c r="W148" s="2">
        <v>44674</v>
      </c>
      <c r="X148" s="8">
        <v>1432.75</v>
      </c>
      <c r="Y148" s="8"/>
      <c r="Z148" s="1">
        <f t="shared" si="38"/>
        <v>1432.75</v>
      </c>
      <c r="AA148" s="1">
        <v>4.4400000000000004</v>
      </c>
      <c r="AB148" s="24">
        <f t="shared" si="39"/>
        <v>322.69144144144144</v>
      </c>
      <c r="AD148" s="2">
        <v>44674</v>
      </c>
      <c r="AE148" s="1">
        <v>1696</v>
      </c>
      <c r="AF148" s="1">
        <v>7530.2400000000007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58">
        <v>0</v>
      </c>
      <c r="AM148" s="1">
        <f t="shared" si="44"/>
        <v>1696</v>
      </c>
      <c r="AO148" s="2">
        <v>44674</v>
      </c>
      <c r="AP148" s="1">
        <v>1508.7</v>
      </c>
      <c r="AQ148" s="1">
        <v>4.4400000000000004</v>
      </c>
      <c r="AR148" s="24">
        <f t="shared" si="40"/>
        <v>339.79729729729729</v>
      </c>
      <c r="AT148" s="2">
        <v>44673</v>
      </c>
      <c r="AU148" s="1">
        <v>902.48</v>
      </c>
      <c r="AV148" s="1"/>
      <c r="AW148" s="1">
        <f t="shared" si="41"/>
        <v>902.48</v>
      </c>
      <c r="AX148" s="1">
        <v>4.4400000000000004</v>
      </c>
      <c r="AY148" s="24">
        <f t="shared" si="42"/>
        <v>203.26126126126124</v>
      </c>
      <c r="AZ148" s="24">
        <f t="shared" si="43"/>
        <v>4.065225225225225</v>
      </c>
      <c r="BE148" s="1">
        <v>12809.14</v>
      </c>
      <c r="BF148" s="1">
        <v>4.4400000000000004</v>
      </c>
      <c r="BG148" s="24">
        <f t="shared" si="45"/>
        <v>2884.9414414414409</v>
      </c>
      <c r="BI148" s="2">
        <v>44701</v>
      </c>
      <c r="BJ148" s="77">
        <v>110.52</v>
      </c>
      <c r="BK148" s="1">
        <v>4.4400000000000004</v>
      </c>
      <c r="BL148" s="24">
        <f t="shared" si="46"/>
        <v>24.891891891891888</v>
      </c>
      <c r="BO148" s="1">
        <v>30.33</v>
      </c>
      <c r="BP148" s="1">
        <v>4.4400000000000004</v>
      </c>
      <c r="BQ148" s="24">
        <f t="shared" si="47"/>
        <v>6.8310810810810798</v>
      </c>
    </row>
    <row r="149" spans="2:69" x14ac:dyDescent="0.25">
      <c r="B149" s="2">
        <v>44676</v>
      </c>
      <c r="C149" s="1">
        <v>1215.27</v>
      </c>
      <c r="D149" s="1">
        <v>19.62</v>
      </c>
      <c r="E149" s="1">
        <f t="shared" si="32"/>
        <v>1234.8899999999999</v>
      </c>
      <c r="F149" s="1">
        <v>4.4400000000000004</v>
      </c>
      <c r="G149" s="8">
        <f t="shared" si="33"/>
        <v>278.12837837837833</v>
      </c>
      <c r="I149" s="2">
        <v>44676</v>
      </c>
      <c r="J149" s="8">
        <v>1098.6600000000001</v>
      </c>
      <c r="K149" s="8"/>
      <c r="L149" s="13">
        <f t="shared" si="34"/>
        <v>1098.6600000000001</v>
      </c>
      <c r="M149" s="1">
        <v>4.4400000000000004</v>
      </c>
      <c r="N149" s="30">
        <f t="shared" si="35"/>
        <v>247.44594594594594</v>
      </c>
      <c r="P149" s="2">
        <v>44675</v>
      </c>
      <c r="Q149" s="8">
        <v>508.93</v>
      </c>
      <c r="R149" s="1">
        <v>445.39</v>
      </c>
      <c r="S149" s="1">
        <f t="shared" si="36"/>
        <v>954.31999999999994</v>
      </c>
      <c r="T149" s="1">
        <v>4.4400000000000004</v>
      </c>
      <c r="U149" s="24">
        <f t="shared" si="37"/>
        <v>214.93693693693692</v>
      </c>
      <c r="W149" s="2">
        <v>44675</v>
      </c>
      <c r="X149" s="1">
        <v>1502.5</v>
      </c>
      <c r="Y149" s="1">
        <v>141.01</v>
      </c>
      <c r="Z149" s="1">
        <f t="shared" si="38"/>
        <v>1643.51</v>
      </c>
      <c r="AA149" s="1">
        <v>4.4400000000000004</v>
      </c>
      <c r="AB149" s="24">
        <f t="shared" si="39"/>
        <v>370.15990990990986</v>
      </c>
      <c r="AD149" s="2">
        <v>44675</v>
      </c>
      <c r="AE149" s="1">
        <v>1705</v>
      </c>
      <c r="AF149" s="1">
        <v>7570.2000000000007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58">
        <v>0</v>
      </c>
      <c r="AM149" s="1">
        <f t="shared" si="44"/>
        <v>1705</v>
      </c>
      <c r="AO149" s="2">
        <v>44675</v>
      </c>
      <c r="AP149" s="1">
        <v>1648.6</v>
      </c>
      <c r="AQ149" s="1">
        <v>4.4400000000000004</v>
      </c>
      <c r="AR149" s="24">
        <f t="shared" si="40"/>
        <v>371.30630630630623</v>
      </c>
      <c r="AT149" s="2">
        <v>44674</v>
      </c>
      <c r="AU149" s="8">
        <v>1883.94</v>
      </c>
      <c r="AV149" s="8"/>
      <c r="AW149" s="1">
        <f t="shared" si="41"/>
        <v>1883.94</v>
      </c>
      <c r="AX149" s="1">
        <v>4.4400000000000004</v>
      </c>
      <c r="AY149" s="24">
        <f t="shared" si="42"/>
        <v>424.31081081081078</v>
      </c>
      <c r="AZ149" s="24">
        <f t="shared" si="43"/>
        <v>8.4862162162162154</v>
      </c>
      <c r="BE149" s="1">
        <v>9938.68</v>
      </c>
      <c r="BF149" s="1">
        <v>4.4400000000000004</v>
      </c>
      <c r="BG149" s="24">
        <f t="shared" si="45"/>
        <v>2238.4414414414414</v>
      </c>
      <c r="BI149" s="2">
        <v>44702</v>
      </c>
      <c r="BJ149" s="77">
        <v>65.3</v>
      </c>
      <c r="BK149" s="1">
        <v>4.4400000000000004</v>
      </c>
      <c r="BL149" s="24">
        <f t="shared" si="46"/>
        <v>14.707207207207205</v>
      </c>
      <c r="BO149" s="1">
        <v>45.99</v>
      </c>
      <c r="BP149" s="1">
        <v>4.4400000000000004</v>
      </c>
      <c r="BQ149" s="24">
        <f t="shared" si="47"/>
        <v>10.358108108108107</v>
      </c>
    </row>
    <row r="150" spans="2:69" x14ac:dyDescent="0.25">
      <c r="B150" s="2">
        <v>44677</v>
      </c>
      <c r="C150" s="1">
        <v>1052.97</v>
      </c>
      <c r="D150" s="1">
        <v>9.48</v>
      </c>
      <c r="E150" s="1">
        <f t="shared" si="32"/>
        <v>1062.45</v>
      </c>
      <c r="F150" s="1">
        <v>4.4400000000000004</v>
      </c>
      <c r="G150" s="8">
        <f t="shared" si="33"/>
        <v>239.29054054054052</v>
      </c>
      <c r="I150" s="2">
        <v>44677</v>
      </c>
      <c r="J150" s="8">
        <v>510.31</v>
      </c>
      <c r="K150" s="8">
        <v>18.75</v>
      </c>
      <c r="L150" s="13">
        <f t="shared" si="34"/>
        <v>529.05999999999995</v>
      </c>
      <c r="M150" s="1">
        <v>4.4400000000000004</v>
      </c>
      <c r="N150" s="30">
        <f t="shared" si="35"/>
        <v>119.15765765765764</v>
      </c>
      <c r="P150" s="2">
        <v>44676</v>
      </c>
      <c r="Q150" s="1">
        <v>242.65</v>
      </c>
      <c r="R150" s="1">
        <v>597.08000000000004</v>
      </c>
      <c r="S150" s="1">
        <f t="shared" si="36"/>
        <v>839.73</v>
      </c>
      <c r="T150" s="1">
        <v>4.4400000000000004</v>
      </c>
      <c r="U150" s="24">
        <f t="shared" si="37"/>
        <v>189.12837837837836</v>
      </c>
      <c r="W150" s="2">
        <v>44676</v>
      </c>
      <c r="X150" s="1">
        <v>1219.8900000000001</v>
      </c>
      <c r="Y150" s="1"/>
      <c r="Z150" s="1">
        <f t="shared" si="38"/>
        <v>1219.8900000000001</v>
      </c>
      <c r="AA150" s="1">
        <v>4.4400000000000004</v>
      </c>
      <c r="AB150" s="24">
        <f t="shared" si="39"/>
        <v>274.75</v>
      </c>
      <c r="AD150" s="2">
        <v>44676</v>
      </c>
      <c r="AE150" s="1">
        <v>636</v>
      </c>
      <c r="AF150" s="1">
        <v>2823.84</v>
      </c>
      <c r="AG150" s="1">
        <v>0</v>
      </c>
      <c r="AH150" s="1">
        <v>0</v>
      </c>
      <c r="AI150" s="1">
        <v>0</v>
      </c>
      <c r="AJ150" s="1">
        <v>0</v>
      </c>
      <c r="AK150" s="1">
        <v>4.43</v>
      </c>
      <c r="AL150" s="58">
        <v>19.6692</v>
      </c>
      <c r="AM150" s="1">
        <f t="shared" si="44"/>
        <v>640.42999999999995</v>
      </c>
      <c r="AO150" s="2">
        <v>44676</v>
      </c>
      <c r="AP150" s="1">
        <v>1234.5</v>
      </c>
      <c r="AQ150" s="1">
        <v>4.4400000000000004</v>
      </c>
      <c r="AR150" s="24">
        <f t="shared" si="40"/>
        <v>278.04054054054052</v>
      </c>
      <c r="AT150" s="2">
        <v>44675</v>
      </c>
      <c r="AU150" s="1">
        <v>1939.09</v>
      </c>
      <c r="AV150" s="1"/>
      <c r="AW150" s="1">
        <f t="shared" si="41"/>
        <v>1939.09</v>
      </c>
      <c r="AX150" s="1">
        <v>4.4400000000000004</v>
      </c>
      <c r="AY150" s="24">
        <f t="shared" si="42"/>
        <v>436.7319819819819</v>
      </c>
      <c r="AZ150" s="24">
        <f t="shared" si="43"/>
        <v>8.7346396396396386</v>
      </c>
      <c r="BE150" s="1">
        <v>11345.42</v>
      </c>
      <c r="BF150" s="1">
        <v>4.4400000000000004</v>
      </c>
      <c r="BG150" s="24">
        <f t="shared" si="45"/>
        <v>2555.2747747747744</v>
      </c>
      <c r="BI150" s="2">
        <v>44703</v>
      </c>
      <c r="BJ150" s="77">
        <v>97.53</v>
      </c>
      <c r="BK150" s="1">
        <v>4.4400000000000004</v>
      </c>
      <c r="BL150" s="24">
        <f t="shared" si="46"/>
        <v>21.966216216216214</v>
      </c>
      <c r="BO150" s="1">
        <v>18.36</v>
      </c>
      <c r="BP150" s="1">
        <v>4.4400000000000004</v>
      </c>
      <c r="BQ150" s="24">
        <f t="shared" si="47"/>
        <v>4.1351351351351351</v>
      </c>
    </row>
    <row r="151" spans="2:69" x14ac:dyDescent="0.25">
      <c r="B151" s="2">
        <v>44678</v>
      </c>
      <c r="C151" s="1">
        <v>1427.37</v>
      </c>
      <c r="D151" s="1">
        <v>1.86</v>
      </c>
      <c r="E151" s="1">
        <f t="shared" si="32"/>
        <v>1429.2299999999998</v>
      </c>
      <c r="F151" s="1">
        <v>4.45</v>
      </c>
      <c r="G151" s="8">
        <f t="shared" si="33"/>
        <v>321.17528089887634</v>
      </c>
      <c r="I151" s="2">
        <v>44678</v>
      </c>
      <c r="J151" s="8">
        <v>870.12</v>
      </c>
      <c r="K151" s="30"/>
      <c r="L151" s="13">
        <f t="shared" si="34"/>
        <v>870.12</v>
      </c>
      <c r="M151" s="1">
        <v>4.45</v>
      </c>
      <c r="N151" s="30">
        <f t="shared" si="35"/>
        <v>195.53258426966292</v>
      </c>
      <c r="P151" s="2">
        <v>44677</v>
      </c>
      <c r="Q151" s="1">
        <v>907.43</v>
      </c>
      <c r="R151" s="8">
        <v>461.75</v>
      </c>
      <c r="S151" s="1">
        <f t="shared" si="36"/>
        <v>1369.1799999999998</v>
      </c>
      <c r="T151" s="1">
        <v>4.4400000000000004</v>
      </c>
      <c r="U151" s="24">
        <f t="shared" si="37"/>
        <v>308.37387387387383</v>
      </c>
      <c r="W151" s="2">
        <v>44677</v>
      </c>
      <c r="X151" s="8">
        <v>496.66</v>
      </c>
      <c r="Y151" s="1"/>
      <c r="Z151" s="1">
        <f t="shared" si="38"/>
        <v>496.66</v>
      </c>
      <c r="AA151" s="1">
        <v>4.4400000000000004</v>
      </c>
      <c r="AB151" s="24">
        <f t="shared" si="39"/>
        <v>111.86036036036036</v>
      </c>
      <c r="AD151" s="2">
        <v>44677</v>
      </c>
      <c r="AE151" s="1">
        <v>753</v>
      </c>
      <c r="AF151" s="1">
        <v>3343.32</v>
      </c>
      <c r="AG151" s="1">
        <v>0</v>
      </c>
      <c r="AH151" s="1">
        <v>0</v>
      </c>
      <c r="AI151" s="1">
        <v>0</v>
      </c>
      <c r="AJ151" s="1">
        <v>0</v>
      </c>
      <c r="AK151" s="1">
        <v>14</v>
      </c>
      <c r="AL151" s="58">
        <v>62.160000000000004</v>
      </c>
      <c r="AM151" s="1">
        <f t="shared" si="44"/>
        <v>767</v>
      </c>
      <c r="AO151" s="2">
        <v>44677</v>
      </c>
      <c r="AP151" s="1">
        <v>1143.5999999999999</v>
      </c>
      <c r="AQ151" s="1">
        <v>4.4400000000000004</v>
      </c>
      <c r="AR151" s="24">
        <f t="shared" si="40"/>
        <v>257.56756756756755</v>
      </c>
      <c r="AT151" s="2">
        <v>44676</v>
      </c>
      <c r="AU151" s="1">
        <v>605.80999999999995</v>
      </c>
      <c r="AV151" s="1"/>
      <c r="AW151" s="1">
        <f t="shared" si="41"/>
        <v>605.80999999999995</v>
      </c>
      <c r="AX151" s="1">
        <v>4.4400000000000004</v>
      </c>
      <c r="AY151" s="24">
        <f t="shared" si="42"/>
        <v>136.44369369369366</v>
      </c>
      <c r="AZ151" s="24">
        <f t="shared" si="43"/>
        <v>2.7288738738738734</v>
      </c>
      <c r="BE151" s="1">
        <v>17805.759999999998</v>
      </c>
      <c r="BF151" s="1">
        <v>4.4400000000000004</v>
      </c>
      <c r="BG151" s="24">
        <f t="shared" si="45"/>
        <v>4010.3063063063055</v>
      </c>
      <c r="BI151" s="2">
        <v>44704</v>
      </c>
      <c r="BJ151" s="77">
        <v>206.02</v>
      </c>
      <c r="BK151" s="1">
        <v>4.4400000000000004</v>
      </c>
      <c r="BL151" s="24">
        <f t="shared" si="46"/>
        <v>46.400900900900901</v>
      </c>
      <c r="BO151" s="1">
        <v>3.53</v>
      </c>
      <c r="BP151" s="1">
        <v>4.4400000000000004</v>
      </c>
      <c r="BQ151" s="24">
        <f t="shared" si="47"/>
        <v>0.79504504504504492</v>
      </c>
    </row>
    <row r="152" spans="2:69" x14ac:dyDescent="0.25">
      <c r="B152" s="2">
        <v>44679</v>
      </c>
      <c r="C152" s="1">
        <v>1249.8499999999999</v>
      </c>
      <c r="D152" s="1"/>
      <c r="E152" s="1">
        <f t="shared" si="32"/>
        <v>1249.8499999999999</v>
      </c>
      <c r="F152" s="1">
        <v>4.47</v>
      </c>
      <c r="G152" s="8">
        <f t="shared" si="33"/>
        <v>279.60850111856826</v>
      </c>
      <c r="I152" s="2">
        <v>44679</v>
      </c>
      <c r="J152" s="1">
        <v>1130.29</v>
      </c>
      <c r="K152" s="8"/>
      <c r="L152" s="13">
        <f t="shared" si="34"/>
        <v>1130.29</v>
      </c>
      <c r="M152" s="1">
        <v>4.47</v>
      </c>
      <c r="N152" s="30">
        <f t="shared" si="35"/>
        <v>252.86129753914989</v>
      </c>
      <c r="P152" s="2">
        <v>44678</v>
      </c>
      <c r="Q152" s="1">
        <v>268.02</v>
      </c>
      <c r="R152" s="8">
        <v>501.48</v>
      </c>
      <c r="S152" s="1">
        <f t="shared" si="36"/>
        <v>769.5</v>
      </c>
      <c r="T152" s="1">
        <v>4.45</v>
      </c>
      <c r="U152" s="24">
        <f t="shared" si="37"/>
        <v>172.92134831460675</v>
      </c>
      <c r="W152" s="2">
        <v>44678</v>
      </c>
      <c r="X152" s="8">
        <v>848.11</v>
      </c>
      <c r="Y152" s="1"/>
      <c r="Z152" s="1">
        <f t="shared" si="38"/>
        <v>848.11</v>
      </c>
      <c r="AA152" s="1">
        <v>4.45</v>
      </c>
      <c r="AB152" s="24">
        <f t="shared" si="39"/>
        <v>190.58651685393258</v>
      </c>
      <c r="AD152" s="2">
        <v>44678</v>
      </c>
      <c r="AE152" s="1">
        <v>656</v>
      </c>
      <c r="AF152" s="1">
        <v>2918.9100000000003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58">
        <v>0</v>
      </c>
      <c r="AM152" s="1">
        <f t="shared" si="44"/>
        <v>656</v>
      </c>
      <c r="AO152" s="2">
        <v>44678</v>
      </c>
      <c r="AP152" s="1">
        <v>1402.7</v>
      </c>
      <c r="AQ152" s="1">
        <v>4.45</v>
      </c>
      <c r="AR152" s="24">
        <f t="shared" si="40"/>
        <v>315.2134831460674</v>
      </c>
      <c r="AT152" s="2">
        <v>44677</v>
      </c>
      <c r="AU152" s="8">
        <v>1526.19</v>
      </c>
      <c r="AV152" s="1">
        <v>28.21</v>
      </c>
      <c r="AW152" s="1">
        <f t="shared" si="41"/>
        <v>1554.4</v>
      </c>
      <c r="AX152" s="1">
        <v>4.4400000000000004</v>
      </c>
      <c r="AY152" s="24">
        <f t="shared" si="42"/>
        <v>350.09009009009009</v>
      </c>
      <c r="AZ152" s="24">
        <f t="shared" si="43"/>
        <v>7.0018018018018022</v>
      </c>
      <c r="BE152" s="1">
        <v>17439.95</v>
      </c>
      <c r="BF152" s="1">
        <v>4.4400000000000004</v>
      </c>
      <c r="BG152" s="24">
        <f t="shared" si="45"/>
        <v>3927.9166666666665</v>
      </c>
      <c r="BI152" s="2">
        <v>44705</v>
      </c>
      <c r="BJ152" s="77">
        <v>208.34</v>
      </c>
      <c r="BK152" s="1">
        <v>4.4400000000000004</v>
      </c>
      <c r="BL152" s="24">
        <f t="shared" si="46"/>
        <v>46.923423423423422</v>
      </c>
      <c r="BO152" s="1">
        <v>23.59</v>
      </c>
      <c r="BP152" s="1">
        <v>4.4400000000000004</v>
      </c>
      <c r="BQ152" s="24">
        <f t="shared" si="47"/>
        <v>5.3130630630630629</v>
      </c>
    </row>
    <row r="153" spans="2:69" x14ac:dyDescent="0.25">
      <c r="B153" s="2">
        <v>44680</v>
      </c>
      <c r="C153" s="1">
        <v>2297.0300000000002</v>
      </c>
      <c r="D153" s="1"/>
      <c r="E153" s="1">
        <f t="shared" si="32"/>
        <v>2297.0300000000002</v>
      </c>
      <c r="F153" s="1">
        <v>4.49</v>
      </c>
      <c r="G153" s="8">
        <f t="shared" si="33"/>
        <v>511.58797327394211</v>
      </c>
      <c r="I153" s="2">
        <v>44680</v>
      </c>
      <c r="J153" s="1">
        <v>1535.19</v>
      </c>
      <c r="K153" s="30"/>
      <c r="L153" s="13">
        <f t="shared" si="34"/>
        <v>1535.19</v>
      </c>
      <c r="M153" s="1">
        <v>4.49</v>
      </c>
      <c r="N153" s="30">
        <f t="shared" si="35"/>
        <v>341.913140311804</v>
      </c>
      <c r="P153" s="2">
        <v>44679</v>
      </c>
      <c r="Q153" s="1">
        <v>592.4</v>
      </c>
      <c r="R153" s="1">
        <v>603.52</v>
      </c>
      <c r="S153" s="1">
        <f t="shared" si="36"/>
        <v>1195.92</v>
      </c>
      <c r="T153" s="1">
        <v>4.47</v>
      </c>
      <c r="U153" s="24">
        <f t="shared" si="37"/>
        <v>267.54362416107386</v>
      </c>
      <c r="W153" s="2">
        <v>44679</v>
      </c>
      <c r="X153" s="8">
        <v>2054.8000000000002</v>
      </c>
      <c r="Y153" s="1">
        <v>60.13</v>
      </c>
      <c r="Z153" s="1">
        <f t="shared" si="38"/>
        <v>2114.9300000000003</v>
      </c>
      <c r="AA153" s="1">
        <v>4.47</v>
      </c>
      <c r="AB153" s="24">
        <f t="shared" si="39"/>
        <v>473.1387024608502</v>
      </c>
      <c r="AD153" s="2">
        <v>44679</v>
      </c>
      <c r="AE153" s="1">
        <v>821</v>
      </c>
      <c r="AF153" s="1">
        <v>3668.5699999999997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58">
        <v>0</v>
      </c>
      <c r="AM153" s="1">
        <f t="shared" si="44"/>
        <v>821</v>
      </c>
      <c r="AO153" s="2">
        <v>44679</v>
      </c>
      <c r="AP153" s="1">
        <v>1089</v>
      </c>
      <c r="AQ153" s="1">
        <v>4.47</v>
      </c>
      <c r="AR153" s="24">
        <f t="shared" si="40"/>
        <v>243.62416107382552</v>
      </c>
      <c r="AT153" s="2">
        <v>44678</v>
      </c>
      <c r="AU153" s="8">
        <v>735.13</v>
      </c>
      <c r="AV153" s="1">
        <v>25.66</v>
      </c>
      <c r="AW153" s="1">
        <f t="shared" si="41"/>
        <v>760.79</v>
      </c>
      <c r="AX153" s="1">
        <v>4.45</v>
      </c>
      <c r="AY153" s="24">
        <f t="shared" si="42"/>
        <v>170.9640449438202</v>
      </c>
      <c r="AZ153" s="24">
        <f t="shared" si="43"/>
        <v>3.4192808988764041</v>
      </c>
      <c r="BE153" s="1">
        <v>8984.06</v>
      </c>
      <c r="BF153" s="1">
        <v>4.4400000000000004</v>
      </c>
      <c r="BG153" s="24">
        <f t="shared" si="45"/>
        <v>2023.4369369369367</v>
      </c>
      <c r="BI153" s="2">
        <v>44706</v>
      </c>
      <c r="BJ153" s="177">
        <v>77.209999999999994</v>
      </c>
      <c r="BK153" s="1">
        <v>4.4400000000000004</v>
      </c>
      <c r="BL153" s="24">
        <f t="shared" si="46"/>
        <v>17.389639639639636</v>
      </c>
      <c r="BO153" s="1">
        <v>15.64</v>
      </c>
      <c r="BP153" s="1">
        <v>4.4400000000000004</v>
      </c>
      <c r="BQ153" s="24">
        <f t="shared" si="47"/>
        <v>3.5225225225225225</v>
      </c>
    </row>
    <row r="154" spans="2:69" x14ac:dyDescent="0.25">
      <c r="B154" s="2">
        <v>44681</v>
      </c>
      <c r="C154" s="1">
        <v>3637.61</v>
      </c>
      <c r="D154" s="1"/>
      <c r="E154" s="1">
        <f t="shared" si="32"/>
        <v>3637.61</v>
      </c>
      <c r="F154" s="1">
        <v>4.5</v>
      </c>
      <c r="G154" s="8">
        <f t="shared" si="33"/>
        <v>808.35777777777776</v>
      </c>
      <c r="I154" s="2">
        <v>44681</v>
      </c>
      <c r="J154" s="8">
        <v>2266.67</v>
      </c>
      <c r="K154" s="8"/>
      <c r="L154" s="13">
        <f t="shared" si="34"/>
        <v>2266.67</v>
      </c>
      <c r="M154" s="1">
        <v>4.5</v>
      </c>
      <c r="N154" s="30">
        <f t="shared" si="35"/>
        <v>503.70444444444445</v>
      </c>
      <c r="P154" s="2">
        <v>44680</v>
      </c>
      <c r="Q154" s="1">
        <v>1022.05</v>
      </c>
      <c r="R154" s="1">
        <v>631.29999999999995</v>
      </c>
      <c r="S154" s="1">
        <f t="shared" si="36"/>
        <v>1653.35</v>
      </c>
      <c r="T154" s="1">
        <v>4.49</v>
      </c>
      <c r="U154" s="24">
        <f t="shared" si="37"/>
        <v>368.22939866369705</v>
      </c>
      <c r="W154" s="2">
        <v>44680</v>
      </c>
      <c r="X154" s="8">
        <v>2235.4</v>
      </c>
      <c r="Y154" s="1"/>
      <c r="Z154" s="1">
        <f t="shared" si="38"/>
        <v>2235.4</v>
      </c>
      <c r="AA154" s="1">
        <v>4.49</v>
      </c>
      <c r="AB154" s="24">
        <f t="shared" si="39"/>
        <v>497.86191536748328</v>
      </c>
      <c r="AD154" s="2">
        <v>44680</v>
      </c>
      <c r="AE154" s="1">
        <v>893</v>
      </c>
      <c r="AF154" s="1">
        <v>4009.17</v>
      </c>
      <c r="AG154" s="1">
        <v>0</v>
      </c>
      <c r="AH154" s="1">
        <v>0</v>
      </c>
      <c r="AI154" s="1">
        <v>0</v>
      </c>
      <c r="AJ154" s="1">
        <v>0</v>
      </c>
      <c r="AK154" s="1">
        <v>52.25</v>
      </c>
      <c r="AL154" s="58">
        <v>234.60250000000002</v>
      </c>
      <c r="AM154" s="1">
        <f t="shared" si="44"/>
        <v>945.25</v>
      </c>
      <c r="AO154" s="2">
        <v>44680</v>
      </c>
      <c r="AP154" s="1">
        <v>818.41</v>
      </c>
      <c r="AQ154" s="1">
        <v>4.49</v>
      </c>
      <c r="AR154" s="24">
        <f t="shared" si="40"/>
        <v>182.27394209354119</v>
      </c>
      <c r="AT154" s="2">
        <v>44679</v>
      </c>
      <c r="AU154" s="8">
        <v>934.81</v>
      </c>
      <c r="AV154" s="1"/>
      <c r="AW154" s="1">
        <f t="shared" si="41"/>
        <v>934.81</v>
      </c>
      <c r="AX154" s="1">
        <v>4.47</v>
      </c>
      <c r="AY154" s="24">
        <f t="shared" si="42"/>
        <v>209.12975391498881</v>
      </c>
      <c r="AZ154" s="24">
        <f t="shared" si="43"/>
        <v>4.1825950782997765</v>
      </c>
      <c r="BE154" s="1">
        <v>9422.7000000000007</v>
      </c>
      <c r="BF154" s="1">
        <v>4.4400000000000004</v>
      </c>
      <c r="BG154" s="24">
        <f t="shared" si="45"/>
        <v>2122.2297297297296</v>
      </c>
      <c r="BI154" s="2">
        <v>44707</v>
      </c>
      <c r="BJ154" s="1">
        <v>91.32</v>
      </c>
      <c r="BK154" s="1">
        <v>4.4400000000000004</v>
      </c>
      <c r="BL154" s="24">
        <f>BJ154/BK154</f>
        <v>20.567567567567565</v>
      </c>
      <c r="BO154" s="1">
        <v>46.81</v>
      </c>
      <c r="BP154" s="1">
        <v>4.4400000000000004</v>
      </c>
      <c r="BQ154" s="24">
        <f t="shared" si="47"/>
        <v>10.542792792792792</v>
      </c>
    </row>
    <row r="155" spans="2:69" x14ac:dyDescent="0.25">
      <c r="B155" s="2"/>
      <c r="C155" s="13"/>
      <c r="D155" s="10"/>
      <c r="E155" s="13">
        <f t="shared" si="32"/>
        <v>0</v>
      </c>
      <c r="F155" s="1"/>
      <c r="G155" s="8"/>
      <c r="I155" s="2"/>
      <c r="J155" s="35"/>
      <c r="K155" s="1"/>
      <c r="L155" s="13">
        <f t="shared" si="34"/>
        <v>0</v>
      </c>
      <c r="M155" s="1"/>
      <c r="N155" s="30"/>
      <c r="P155" s="2">
        <v>44681</v>
      </c>
      <c r="Q155" s="8">
        <v>1154.44</v>
      </c>
      <c r="R155" s="8">
        <v>231.29</v>
      </c>
      <c r="S155" s="1">
        <f>Q155+R155</f>
        <v>1385.73</v>
      </c>
      <c r="T155" s="8">
        <v>4.5</v>
      </c>
      <c r="U155" s="24">
        <f t="shared" si="37"/>
        <v>307.94</v>
      </c>
      <c r="W155" s="2">
        <v>44681</v>
      </c>
      <c r="X155" s="8">
        <v>2318.31</v>
      </c>
      <c r="Y155" s="1">
        <v>59.29</v>
      </c>
      <c r="Z155" s="1">
        <f t="shared" si="38"/>
        <v>2377.6</v>
      </c>
      <c r="AA155" s="8">
        <v>4.5</v>
      </c>
      <c r="AB155" s="24">
        <f t="shared" si="39"/>
        <v>528.3555555555555</v>
      </c>
      <c r="AD155" s="2">
        <v>44681</v>
      </c>
      <c r="AE155" s="1">
        <v>1766</v>
      </c>
      <c r="AF155" s="1">
        <v>7944.9400000000005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58">
        <v>0</v>
      </c>
      <c r="AM155" s="1">
        <f t="shared" si="44"/>
        <v>1766</v>
      </c>
      <c r="AO155" s="2">
        <v>44681</v>
      </c>
      <c r="AP155" s="1">
        <v>2130.9</v>
      </c>
      <c r="AQ155" s="8">
        <v>4.5</v>
      </c>
      <c r="AR155" s="24">
        <f t="shared" si="40"/>
        <v>473.53333333333336</v>
      </c>
      <c r="AT155" s="2">
        <v>44680</v>
      </c>
      <c r="AU155" s="8">
        <v>1671.42</v>
      </c>
      <c r="AV155" s="1">
        <v>132.34</v>
      </c>
      <c r="AW155" s="1">
        <f t="shared" si="41"/>
        <v>1803.76</v>
      </c>
      <c r="AX155" s="1">
        <v>4.49</v>
      </c>
      <c r="AY155" s="24">
        <f t="shared" si="42"/>
        <v>401.728285077951</v>
      </c>
      <c r="AZ155" s="24">
        <f t="shared" si="43"/>
        <v>8.0345657015590195</v>
      </c>
      <c r="BE155" s="1">
        <v>8897.27</v>
      </c>
      <c r="BF155" s="1">
        <v>4.45</v>
      </c>
      <c r="BG155" s="24">
        <f t="shared" si="45"/>
        <v>1999.3865168539326</v>
      </c>
      <c r="BI155" s="2">
        <v>44708</v>
      </c>
      <c r="BJ155" s="77">
        <v>80.540000000000006</v>
      </c>
      <c r="BK155" s="1">
        <v>4.45</v>
      </c>
      <c r="BL155" s="24">
        <f>BJ155/BK155</f>
        <v>18.098876404494384</v>
      </c>
      <c r="BO155" s="1">
        <v>21.49</v>
      </c>
      <c r="BP155" s="1">
        <v>4.45</v>
      </c>
      <c r="BQ155" s="24">
        <f t="shared" si="47"/>
        <v>4.8292134831460665</v>
      </c>
    </row>
    <row r="156" spans="2:69" x14ac:dyDescent="0.25">
      <c r="E156" s="60">
        <f>SUM(E125:E155)</f>
        <v>49009.789999999994</v>
      </c>
      <c r="F156" s="48"/>
      <c r="G156" s="45">
        <f>SUM(G125:G155)</f>
        <v>11039.00322757815</v>
      </c>
      <c r="L156" s="45">
        <f>SUM(L125:L155)</f>
        <v>46529.47</v>
      </c>
      <c r="N156" s="80">
        <f>SUM(N125:N155)</f>
        <v>10487.234062464126</v>
      </c>
      <c r="P156" s="2"/>
      <c r="Q156" s="10"/>
      <c r="R156" s="10"/>
      <c r="S156" s="10">
        <f>Q156+R156</f>
        <v>0</v>
      </c>
      <c r="T156" s="1"/>
      <c r="U156" s="24"/>
      <c r="W156" s="2"/>
      <c r="X156" s="1"/>
      <c r="Y156" s="1"/>
      <c r="Z156" s="34"/>
      <c r="AA156" s="1"/>
      <c r="AB156" s="24"/>
      <c r="AD156" s="2"/>
      <c r="AE156" s="8"/>
      <c r="AF156" s="1"/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57">
        <v>0</v>
      </c>
      <c r="AM156" s="13">
        <f>AE156+AG156+AI156+AK156</f>
        <v>0</v>
      </c>
      <c r="AO156" s="2"/>
      <c r="AP156" s="1"/>
      <c r="AQ156" s="1"/>
      <c r="AR156" s="19"/>
      <c r="AT156" s="2">
        <v>44681</v>
      </c>
      <c r="AU156" s="8">
        <v>1269.3399999999999</v>
      </c>
      <c r="AV156" s="1">
        <v>20.79</v>
      </c>
      <c r="AW156" s="1">
        <f t="shared" si="41"/>
        <v>1290.1299999999999</v>
      </c>
      <c r="AX156" s="8">
        <v>4.5</v>
      </c>
      <c r="AY156" s="24">
        <f t="shared" si="42"/>
        <v>286.69555555555553</v>
      </c>
      <c r="AZ156" s="24">
        <f t="shared" si="43"/>
        <v>5.7339111111111105</v>
      </c>
      <c r="BE156" s="1">
        <v>11269.41</v>
      </c>
      <c r="BF156" s="1">
        <v>4.47</v>
      </c>
      <c r="BG156" s="24">
        <f t="shared" si="45"/>
        <v>2521.1208053691275</v>
      </c>
      <c r="BI156" s="2">
        <v>44709</v>
      </c>
      <c r="BJ156" s="77">
        <v>96.89</v>
      </c>
      <c r="BK156" s="1">
        <v>4.47</v>
      </c>
      <c r="BL156" s="24">
        <f t="shared" si="46"/>
        <v>21.675615212527966</v>
      </c>
      <c r="BO156" s="1">
        <v>17.07</v>
      </c>
      <c r="BP156" s="1">
        <v>4.47</v>
      </c>
      <c r="BQ156" s="24">
        <f t="shared" si="47"/>
        <v>3.8187919463087252</v>
      </c>
    </row>
    <row r="157" spans="2:69" x14ac:dyDescent="0.25">
      <c r="S157" s="60">
        <f>SUM(S126:S156)</f>
        <v>44811.070000000007</v>
      </c>
      <c r="U157" s="45">
        <f>SUM(U126:U156)</f>
        <v>10099.185989499818</v>
      </c>
      <c r="X157" s="54">
        <v>0</v>
      </c>
      <c r="Z157" s="60">
        <f>SUM(Z126:Z156)</f>
        <v>59050.96</v>
      </c>
      <c r="AB157" s="45">
        <f>SUM(AB126:AB156)</f>
        <v>13306.703737484162</v>
      </c>
      <c r="AD157">
        <v>0</v>
      </c>
      <c r="AE157" s="42">
        <f>SUM(AE126:AE156)</f>
        <v>34352</v>
      </c>
      <c r="AG157">
        <f>SUM(AG126:AG156)</f>
        <v>0</v>
      </c>
      <c r="AI157">
        <f>SUM(AI126:AI156)</f>
        <v>40</v>
      </c>
      <c r="AK157">
        <f>SUM(AK126:AK156)</f>
        <v>262.37</v>
      </c>
      <c r="AM157" s="60">
        <f>SUM(AM126:AM156)</f>
        <v>34654.370000000003</v>
      </c>
      <c r="AP157" s="50">
        <f>SUM(AP126:AP156)</f>
        <v>32422.260000000002</v>
      </c>
      <c r="AR157" s="44">
        <f>SUM(AR126:AR156)</f>
        <v>7301.4122752376516</v>
      </c>
      <c r="AT157" s="2"/>
      <c r="AU157" s="1"/>
      <c r="AV157" s="1"/>
      <c r="AW157" s="34"/>
      <c r="AX157" s="1"/>
      <c r="AY157" s="24"/>
      <c r="AZ157" s="1"/>
      <c r="BE157" s="1">
        <v>14433.86</v>
      </c>
      <c r="BF157" s="1">
        <v>4.49</v>
      </c>
      <c r="BG157" s="24">
        <f t="shared" si="45"/>
        <v>3214.6681514476613</v>
      </c>
      <c r="BI157" s="2">
        <v>44710</v>
      </c>
      <c r="BJ157" s="77">
        <v>113.47</v>
      </c>
      <c r="BK157" s="1">
        <v>4.49</v>
      </c>
      <c r="BL157" s="24">
        <f t="shared" si="46"/>
        <v>25.271714922048996</v>
      </c>
      <c r="BO157" s="1">
        <v>39.270000000000003</v>
      </c>
      <c r="BP157" s="1">
        <v>4.49</v>
      </c>
      <c r="BQ157" s="24">
        <f t="shared" si="47"/>
        <v>8.7461024498886424</v>
      </c>
    </row>
    <row r="158" spans="2:69" x14ac:dyDescent="0.25">
      <c r="AF158" s="42">
        <f>SUM(AF126:AF157)</f>
        <v>152358.45000000004</v>
      </c>
      <c r="AH158">
        <f>SUM(AH126:AH157)</f>
        <v>0</v>
      </c>
      <c r="AJ158">
        <f>SUM(AJ126:AJ157)</f>
        <v>177.60000000000002</v>
      </c>
      <c r="AL158" s="43">
        <f>SUM(AL126:AL157)</f>
        <v>1165.0051000000003</v>
      </c>
      <c r="AU158" s="54">
        <v>0</v>
      </c>
      <c r="AW158" s="60">
        <f>SUM(AW127:AW157)</f>
        <v>30667.340000000004</v>
      </c>
      <c r="AY158" s="45">
        <f>SUM(AY127:AY157)</f>
        <v>6902.7245409639236</v>
      </c>
      <c r="AZ158" s="101">
        <f>SUM(AZ127:AZ157)</f>
        <v>138.05449081927847</v>
      </c>
      <c r="BE158" s="1">
        <v>20784.88</v>
      </c>
      <c r="BF158" s="8">
        <v>4.5</v>
      </c>
      <c r="BG158" s="24">
        <f t="shared" si="45"/>
        <v>4618.862222222222</v>
      </c>
      <c r="BI158" s="2">
        <v>44711</v>
      </c>
      <c r="BJ158" s="77">
        <v>224.42</v>
      </c>
      <c r="BK158" s="8">
        <v>4.5</v>
      </c>
      <c r="BL158" s="24">
        <f t="shared" si="46"/>
        <v>49.871111111111105</v>
      </c>
      <c r="BO158" s="1">
        <v>23.28</v>
      </c>
      <c r="BP158" s="8">
        <v>4.5</v>
      </c>
      <c r="BQ158" s="24">
        <f t="shared" si="47"/>
        <v>5.1733333333333338</v>
      </c>
    </row>
    <row r="159" spans="2:69" x14ac:dyDescent="0.25">
      <c r="BE159" s="1"/>
      <c r="BF159" s="176"/>
      <c r="BG159" s="24"/>
      <c r="BI159" s="2"/>
      <c r="BJ159" s="77"/>
      <c r="BK159" s="176"/>
      <c r="BL159" s="24"/>
      <c r="BO159" s="36">
        <f>SUM(BO129:BO158)</f>
        <v>868.62</v>
      </c>
      <c r="BP159" s="178"/>
      <c r="BQ159" s="25">
        <f>SUM(BQ129:BQ158)</f>
        <v>195.7902001707298</v>
      </c>
    </row>
    <row r="160" spans="2:69" x14ac:dyDescent="0.25">
      <c r="AI160" s="36">
        <f>SUM(AI126:AI159)</f>
        <v>80</v>
      </c>
      <c r="AK160" s="36">
        <f>SUM(AK126:AK159)</f>
        <v>524.74</v>
      </c>
      <c r="BE160" s="42">
        <f>SUM(BE129:BE159)</f>
        <v>411751.9</v>
      </c>
      <c r="BG160" s="25">
        <f>SUM(BG129:BG159)</f>
        <v>92774.680280785527</v>
      </c>
      <c r="BJ160" s="42">
        <f>SUM(BJ129:BJ159)</f>
        <v>3288.4900000000002</v>
      </c>
      <c r="BL160" s="25">
        <f>SUM(BL129:BL159)</f>
        <v>740.32081730368213</v>
      </c>
    </row>
    <row r="166" spans="2:60" x14ac:dyDescent="0.25">
      <c r="C166" s="187" t="s">
        <v>39</v>
      </c>
      <c r="D166" s="187"/>
      <c r="K166" s="187" t="s">
        <v>42</v>
      </c>
      <c r="L166" s="187"/>
      <c r="M166" s="187"/>
      <c r="BG166" t="s">
        <v>107</v>
      </c>
    </row>
    <row r="167" spans="2:60" ht="30" x14ac:dyDescent="0.25">
      <c r="B167" s="83" t="s">
        <v>0</v>
      </c>
      <c r="C167" s="83" t="s">
        <v>12</v>
      </c>
      <c r="D167" s="83" t="s">
        <v>11</v>
      </c>
      <c r="E167" s="78" t="s">
        <v>33</v>
      </c>
      <c r="F167" s="78" t="s">
        <v>38</v>
      </c>
      <c r="G167" s="78" t="s">
        <v>40</v>
      </c>
      <c r="I167" s="78" t="s">
        <v>0</v>
      </c>
      <c r="J167" s="81" t="s">
        <v>12</v>
      </c>
      <c r="K167" s="81" t="s">
        <v>11</v>
      </c>
      <c r="L167" s="82" t="s">
        <v>33</v>
      </c>
      <c r="M167" s="82" t="s">
        <v>4</v>
      </c>
      <c r="N167" s="78" t="s">
        <v>41</v>
      </c>
      <c r="Q167" s="187" t="s">
        <v>44</v>
      </c>
      <c r="R167" s="187"/>
      <c r="S167" s="187"/>
      <c r="X167" s="187" t="s">
        <v>46</v>
      </c>
      <c r="Y167" s="187"/>
      <c r="Z167" s="187"/>
      <c r="AA167" s="187"/>
      <c r="AG167" s="184" t="s">
        <v>56</v>
      </c>
      <c r="AH167" s="184"/>
      <c r="AI167" s="184"/>
      <c r="AJ167" s="184"/>
      <c r="AP167" t="s">
        <v>60</v>
      </c>
      <c r="AU167" s="187" t="s">
        <v>104</v>
      </c>
      <c r="AV167" s="187"/>
      <c r="AW167" s="187"/>
      <c r="AX167" s="187"/>
    </row>
    <row r="168" spans="2:60" ht="30" x14ac:dyDescent="0.25">
      <c r="B168" s="2">
        <v>44682</v>
      </c>
      <c r="C168" s="1">
        <v>2884.98</v>
      </c>
      <c r="D168" s="1">
        <v>13.98</v>
      </c>
      <c r="E168" s="1">
        <f>C168+D168</f>
        <v>2898.96</v>
      </c>
      <c r="F168" s="8">
        <v>4.5</v>
      </c>
      <c r="G168" s="8">
        <f>E168/F168</f>
        <v>644.21333333333337</v>
      </c>
      <c r="I168" s="2">
        <v>44682</v>
      </c>
      <c r="J168" s="13">
        <v>1303.99</v>
      </c>
      <c r="K168" s="15"/>
      <c r="L168" s="13">
        <f>J168+K168</f>
        <v>1303.99</v>
      </c>
      <c r="M168" s="13">
        <v>4.5</v>
      </c>
      <c r="N168" s="30">
        <f>L168/M168</f>
        <v>289.77555555555557</v>
      </c>
      <c r="P168" s="83" t="s">
        <v>0</v>
      </c>
      <c r="Q168" s="81" t="s">
        <v>15</v>
      </c>
      <c r="R168" s="81" t="s">
        <v>16</v>
      </c>
      <c r="S168" s="78" t="s">
        <v>33</v>
      </c>
      <c r="T168" s="83" t="s">
        <v>4</v>
      </c>
      <c r="U168" s="83" t="s">
        <v>43</v>
      </c>
      <c r="W168" s="78" t="s">
        <v>0</v>
      </c>
      <c r="X168" s="81" t="s">
        <v>23</v>
      </c>
      <c r="Y168" s="81" t="s">
        <v>20</v>
      </c>
      <c r="Z168" s="78" t="s">
        <v>33</v>
      </c>
      <c r="AA168" s="78" t="s">
        <v>4</v>
      </c>
      <c r="AB168" s="78" t="s">
        <v>45</v>
      </c>
      <c r="AD168" s="78" t="s">
        <v>47</v>
      </c>
      <c r="AE168" s="78" t="s">
        <v>48</v>
      </c>
      <c r="AF168" s="78" t="s">
        <v>49</v>
      </c>
      <c r="AG168" s="85" t="s">
        <v>50</v>
      </c>
      <c r="AH168" s="85" t="s">
        <v>51</v>
      </c>
      <c r="AI168" s="76" t="s">
        <v>52</v>
      </c>
      <c r="AJ168" s="86" t="s">
        <v>53</v>
      </c>
      <c r="AK168" s="87" t="s">
        <v>54</v>
      </c>
      <c r="AL168" s="87" t="s">
        <v>55</v>
      </c>
      <c r="AM168" s="78" t="s">
        <v>45</v>
      </c>
      <c r="AO168" s="83" t="s">
        <v>47</v>
      </c>
      <c r="AP168" s="83" t="s">
        <v>57</v>
      </c>
      <c r="AQ168" s="83" t="s">
        <v>58</v>
      </c>
      <c r="AR168" s="88" t="s">
        <v>59</v>
      </c>
      <c r="AT168" s="78" t="s">
        <v>0</v>
      </c>
      <c r="AU168" s="81" t="s">
        <v>23</v>
      </c>
      <c r="AV168" s="81" t="s">
        <v>20</v>
      </c>
      <c r="AW168" s="78" t="s">
        <v>33</v>
      </c>
      <c r="AX168" s="78" t="s">
        <v>4</v>
      </c>
      <c r="AY168" s="78" t="s">
        <v>45</v>
      </c>
      <c r="BF168" s="1" t="s">
        <v>105</v>
      </c>
      <c r="BG168" s="1" t="s">
        <v>72</v>
      </c>
      <c r="BH168" s="1" t="s">
        <v>106</v>
      </c>
    </row>
    <row r="169" spans="2:60" x14ac:dyDescent="0.25">
      <c r="B169" s="2">
        <v>44683</v>
      </c>
      <c r="C169" s="1">
        <v>2392.81</v>
      </c>
      <c r="D169" s="1"/>
      <c r="E169" s="1">
        <f t="shared" ref="E169:E198" si="48">C169+D169</f>
        <v>2392.81</v>
      </c>
      <c r="F169" s="8">
        <v>4.5</v>
      </c>
      <c r="G169" s="8">
        <f t="shared" ref="G169:G198" si="49">E169/F169</f>
        <v>531.73555555555549</v>
      </c>
      <c r="I169" s="2">
        <v>44683</v>
      </c>
      <c r="J169" s="13">
        <v>762.99</v>
      </c>
      <c r="K169" s="13"/>
      <c r="L169" s="13">
        <f t="shared" ref="L169:L198" si="50">J169+K169</f>
        <v>762.99</v>
      </c>
      <c r="M169" s="13">
        <v>4.5</v>
      </c>
      <c r="N169" s="30">
        <f t="shared" ref="N169:N198" si="51">L169/M169</f>
        <v>169.55333333333334</v>
      </c>
      <c r="P169" s="2">
        <v>44682</v>
      </c>
      <c r="Q169" s="1">
        <v>1098.1099999999999</v>
      </c>
      <c r="R169" s="1">
        <v>236.27</v>
      </c>
      <c r="S169" s="1">
        <f>Q169+R169</f>
        <v>1334.3799999999999</v>
      </c>
      <c r="T169" s="8">
        <v>4.5</v>
      </c>
      <c r="U169" s="24">
        <f>S169/T169</f>
        <v>296.52888888888884</v>
      </c>
      <c r="W169" s="2">
        <v>44682</v>
      </c>
      <c r="X169" s="1">
        <v>3776.97</v>
      </c>
      <c r="Y169" s="1">
        <v>76.94</v>
      </c>
      <c r="Z169" s="1">
        <f>X169+Y169</f>
        <v>3853.91</v>
      </c>
      <c r="AA169" s="8">
        <v>4.5</v>
      </c>
      <c r="AB169" s="24">
        <f>Z169/AA169</f>
        <v>856.42444444444436</v>
      </c>
      <c r="AD169" s="2">
        <v>44682</v>
      </c>
      <c r="AE169" s="1">
        <v>1606</v>
      </c>
      <c r="AF169" s="1">
        <v>7227</v>
      </c>
      <c r="AG169" s="1">
        <v>0</v>
      </c>
      <c r="AH169" s="8">
        <v>0</v>
      </c>
      <c r="AI169" s="1">
        <v>0</v>
      </c>
      <c r="AJ169" s="1">
        <v>0</v>
      </c>
      <c r="AK169" s="1">
        <v>0</v>
      </c>
      <c r="AL169" s="58">
        <v>0</v>
      </c>
      <c r="AM169" s="1">
        <f>AE169+AG169+AI169+AK169</f>
        <v>1606</v>
      </c>
      <c r="AO169" s="2">
        <v>44682</v>
      </c>
      <c r="AP169" s="8">
        <v>1256</v>
      </c>
      <c r="AQ169" s="8">
        <v>4.5</v>
      </c>
      <c r="AR169" s="24">
        <f>AP169/AQ169</f>
        <v>279.11111111111109</v>
      </c>
      <c r="AT169" s="2">
        <v>44682</v>
      </c>
      <c r="AU169" s="1">
        <v>1344.92</v>
      </c>
      <c r="AV169" s="1">
        <v>20.8</v>
      </c>
      <c r="AW169" s="1">
        <f>AU169+AV169</f>
        <v>1365.72</v>
      </c>
      <c r="AX169" s="8">
        <v>4.5</v>
      </c>
      <c r="AY169" s="24">
        <f>AW169/AX169</f>
        <v>303.49333333333334</v>
      </c>
      <c r="BA169" t="s">
        <v>57</v>
      </c>
      <c r="BB169" s="42">
        <v>7129.3577365470846</v>
      </c>
      <c r="BF169" s="1">
        <v>16974.150000000001</v>
      </c>
      <c r="BG169" s="8">
        <v>4.5</v>
      </c>
      <c r="BH169" s="24">
        <f>BF169/BG169</f>
        <v>3772.0333333333338</v>
      </c>
    </row>
    <row r="170" spans="2:60" x14ac:dyDescent="0.25">
      <c r="B170" s="2">
        <v>44684</v>
      </c>
      <c r="C170" s="1">
        <v>820.7</v>
      </c>
      <c r="D170" s="1"/>
      <c r="E170" s="1">
        <f t="shared" si="48"/>
        <v>820.7</v>
      </c>
      <c r="F170" s="8">
        <v>4.51</v>
      </c>
      <c r="G170" s="8">
        <f t="shared" si="49"/>
        <v>181.97339246119736</v>
      </c>
      <c r="I170" s="2">
        <v>44684</v>
      </c>
      <c r="J170" s="10">
        <v>812.1</v>
      </c>
      <c r="K170" s="15"/>
      <c r="L170" s="13">
        <f t="shared" si="50"/>
        <v>812.1</v>
      </c>
      <c r="M170" s="13">
        <v>4.51</v>
      </c>
      <c r="N170" s="30">
        <f t="shared" si="51"/>
        <v>180.06651884700668</v>
      </c>
      <c r="P170" s="2">
        <v>44683</v>
      </c>
      <c r="Q170" s="1">
        <v>809.85</v>
      </c>
      <c r="R170" s="1">
        <v>397.26</v>
      </c>
      <c r="S170" s="1">
        <f t="shared" ref="S170:S197" si="52">Q170+R170</f>
        <v>1207.1100000000001</v>
      </c>
      <c r="T170" s="8">
        <v>4.5</v>
      </c>
      <c r="U170" s="24">
        <f t="shared" ref="U170:U199" si="53">S170/T170</f>
        <v>268.24666666666667</v>
      </c>
      <c r="W170" s="2">
        <v>44683</v>
      </c>
      <c r="X170" s="1">
        <v>255.19</v>
      </c>
      <c r="Y170" s="1"/>
      <c r="Z170" s="1">
        <f t="shared" ref="Z170:Z195" si="54">X170+Y170</f>
        <v>255.19</v>
      </c>
      <c r="AA170" s="8">
        <v>4.5</v>
      </c>
      <c r="AB170" s="24">
        <f t="shared" ref="AB170:AB198" si="55">Z170/AA170</f>
        <v>56.708888888888886</v>
      </c>
      <c r="AD170" s="2">
        <v>44683</v>
      </c>
      <c r="AE170" s="1">
        <v>542</v>
      </c>
      <c r="AF170" s="1">
        <v>2439</v>
      </c>
      <c r="AG170" s="1">
        <v>0</v>
      </c>
      <c r="AH170" s="1">
        <v>0</v>
      </c>
      <c r="AI170" s="1">
        <v>0</v>
      </c>
      <c r="AJ170" s="1">
        <v>0</v>
      </c>
      <c r="AK170" s="1">
        <v>31.45</v>
      </c>
      <c r="AL170" s="58">
        <v>141.52500000000001</v>
      </c>
      <c r="AM170" s="1">
        <f>AE170+AG170+AI170+AK170</f>
        <v>573.45000000000005</v>
      </c>
      <c r="AO170" s="2">
        <v>44683</v>
      </c>
      <c r="AP170" s="8">
        <v>737.5</v>
      </c>
      <c r="AQ170" s="8">
        <v>4.5</v>
      </c>
      <c r="AR170" s="24">
        <f t="shared" ref="AR170:AR199" si="56">AP170/AQ170</f>
        <v>163.88888888888889</v>
      </c>
      <c r="AT170" s="2">
        <v>44683</v>
      </c>
      <c r="AU170" s="1">
        <v>744.27</v>
      </c>
      <c r="AV170" s="1"/>
      <c r="AW170" s="1">
        <f t="shared" ref="AW170:AW191" si="57">AU170+AV170</f>
        <v>744.27</v>
      </c>
      <c r="AX170" s="8">
        <v>4.5</v>
      </c>
      <c r="AY170" s="24">
        <f t="shared" ref="AY170:AY191" si="58">AW170/AX170</f>
        <v>165.39333333333332</v>
      </c>
      <c r="BA170" t="s">
        <v>48</v>
      </c>
      <c r="BB170" s="42">
        <v>32492.010000000002</v>
      </c>
      <c r="BF170" s="1">
        <v>8647.57</v>
      </c>
      <c r="BG170" s="8">
        <v>4.5</v>
      </c>
      <c r="BH170" s="24">
        <f t="shared" ref="BH170:BH199" si="59">BF170/BG170</f>
        <v>1921.6822222222222</v>
      </c>
    </row>
    <row r="171" spans="2:60" x14ac:dyDescent="0.25">
      <c r="B171" s="2">
        <v>44685</v>
      </c>
      <c r="C171" s="1">
        <v>1433.26</v>
      </c>
      <c r="D171" s="1"/>
      <c r="E171" s="1">
        <f t="shared" si="48"/>
        <v>1433.26</v>
      </c>
      <c r="F171" s="8">
        <v>4.55</v>
      </c>
      <c r="G171" s="8">
        <f t="shared" si="49"/>
        <v>315.00219780219783</v>
      </c>
      <c r="I171" s="2">
        <v>44685</v>
      </c>
      <c r="J171" s="13">
        <v>1158.25</v>
      </c>
      <c r="K171" s="15"/>
      <c r="L171" s="13">
        <f t="shared" si="50"/>
        <v>1158.25</v>
      </c>
      <c r="M171" s="13">
        <v>4.55</v>
      </c>
      <c r="N171" s="30">
        <f t="shared" si="51"/>
        <v>254.56043956043956</v>
      </c>
      <c r="P171" s="2">
        <v>44684</v>
      </c>
      <c r="Q171" s="1">
        <v>350.45</v>
      </c>
      <c r="R171" s="1">
        <v>465.46</v>
      </c>
      <c r="S171" s="1">
        <f t="shared" si="52"/>
        <v>815.91</v>
      </c>
      <c r="T171" s="8">
        <v>4.51</v>
      </c>
      <c r="U171" s="24">
        <f t="shared" si="53"/>
        <v>180.91130820399113</v>
      </c>
      <c r="W171" s="2">
        <v>44684</v>
      </c>
      <c r="X171" s="1">
        <v>1480.77</v>
      </c>
      <c r="Y171" s="1"/>
      <c r="Z171" s="1">
        <f t="shared" si="54"/>
        <v>1480.77</v>
      </c>
      <c r="AA171" s="8">
        <v>4.51</v>
      </c>
      <c r="AB171" s="24">
        <f t="shared" si="55"/>
        <v>328.33037694013302</v>
      </c>
      <c r="AD171" s="2">
        <v>44684</v>
      </c>
      <c r="AE171" s="1">
        <v>837</v>
      </c>
      <c r="AF171" s="1">
        <v>3774.3799999999997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58">
        <v>0</v>
      </c>
      <c r="AM171" s="1">
        <f>AE171+AG171+AI171+AK171</f>
        <v>837</v>
      </c>
      <c r="AO171" s="2">
        <v>44684</v>
      </c>
      <c r="AP171" s="8">
        <v>1055</v>
      </c>
      <c r="AQ171" s="8">
        <v>4.51</v>
      </c>
      <c r="AR171" s="24">
        <f t="shared" si="56"/>
        <v>233.92461197339247</v>
      </c>
      <c r="AT171" s="2">
        <v>44684</v>
      </c>
      <c r="AU171" s="1">
        <v>2350.2800000000002</v>
      </c>
      <c r="AV171" s="1"/>
      <c r="AW171" s="1">
        <f t="shared" si="57"/>
        <v>2350.2800000000002</v>
      </c>
      <c r="AX171" s="8">
        <v>4.51</v>
      </c>
      <c r="AY171" s="24">
        <f t="shared" si="58"/>
        <v>521.12638580931275</v>
      </c>
      <c r="BA171" t="s">
        <v>50</v>
      </c>
      <c r="BB171">
        <v>70</v>
      </c>
      <c r="BF171" s="1">
        <v>11037.25</v>
      </c>
      <c r="BG171" s="175">
        <v>4.51</v>
      </c>
      <c r="BH171" s="24">
        <f t="shared" si="59"/>
        <v>2447.2838137472286</v>
      </c>
    </row>
    <row r="172" spans="2:60" x14ac:dyDescent="0.25">
      <c r="B172" s="2">
        <v>44686</v>
      </c>
      <c r="C172" s="1">
        <v>1409.44</v>
      </c>
      <c r="D172" s="1"/>
      <c r="E172" s="1">
        <f t="shared" si="48"/>
        <v>1409.44</v>
      </c>
      <c r="F172" s="8">
        <v>4.55</v>
      </c>
      <c r="G172" s="8">
        <f t="shared" si="49"/>
        <v>309.767032967033</v>
      </c>
      <c r="I172" s="2">
        <v>44686</v>
      </c>
      <c r="J172" s="13">
        <v>369.51</v>
      </c>
      <c r="K172" s="15"/>
      <c r="L172" s="13">
        <f t="shared" si="50"/>
        <v>369.51</v>
      </c>
      <c r="M172" s="13">
        <v>4.55</v>
      </c>
      <c r="N172" s="30">
        <f t="shared" si="51"/>
        <v>81.21098901098901</v>
      </c>
      <c r="P172" s="2">
        <v>44685</v>
      </c>
      <c r="Q172" s="1">
        <v>494.89</v>
      </c>
      <c r="R172" s="1">
        <v>659.71</v>
      </c>
      <c r="S172" s="1">
        <f t="shared" si="52"/>
        <v>1154.5999999999999</v>
      </c>
      <c r="T172" s="8">
        <v>4.55</v>
      </c>
      <c r="U172" s="24">
        <f t="shared" si="53"/>
        <v>253.75824175824175</v>
      </c>
      <c r="W172" s="2">
        <v>44685</v>
      </c>
      <c r="X172" s="1">
        <v>791.46</v>
      </c>
      <c r="Y172" s="1"/>
      <c r="Z172" s="1">
        <f t="shared" si="54"/>
        <v>791.46</v>
      </c>
      <c r="AA172" s="8">
        <v>4.55</v>
      </c>
      <c r="AB172" s="24">
        <f t="shared" si="55"/>
        <v>173.94725274725278</v>
      </c>
      <c r="AD172" s="2">
        <v>44685</v>
      </c>
      <c r="AE172" s="1">
        <v>641</v>
      </c>
      <c r="AF172" s="1">
        <v>2911.24</v>
      </c>
      <c r="AG172" s="1">
        <v>0</v>
      </c>
      <c r="AH172" s="1">
        <v>0</v>
      </c>
      <c r="AI172" s="1">
        <v>0</v>
      </c>
      <c r="AJ172" s="1">
        <v>0</v>
      </c>
      <c r="AK172" s="63">
        <v>98.33</v>
      </c>
      <c r="AL172" s="58">
        <v>447.4015</v>
      </c>
      <c r="AM172" s="1">
        <f t="shared" ref="AM172:AM198" si="60">AE172+AG172+AI172+AK172</f>
        <v>739.33</v>
      </c>
      <c r="AO172" s="2">
        <v>44685</v>
      </c>
      <c r="AP172" s="8">
        <v>1193.5999999999999</v>
      </c>
      <c r="AQ172" s="8">
        <v>4.55</v>
      </c>
      <c r="AR172" s="24">
        <f t="shared" si="56"/>
        <v>262.32967032967031</v>
      </c>
      <c r="AT172" s="2">
        <v>44685</v>
      </c>
      <c r="AU172" s="1">
        <v>1023.22</v>
      </c>
      <c r="AV172" s="1"/>
      <c r="AW172" s="1">
        <f t="shared" si="57"/>
        <v>1023.22</v>
      </c>
      <c r="AX172" s="8">
        <v>4.55</v>
      </c>
      <c r="AY172" s="24">
        <f t="shared" si="58"/>
        <v>224.8835164835165</v>
      </c>
      <c r="BA172" t="s">
        <v>63</v>
      </c>
      <c r="BB172" s="42">
        <v>178</v>
      </c>
      <c r="BF172" s="8">
        <v>10061.9</v>
      </c>
      <c r="BG172" s="175">
        <v>4.55</v>
      </c>
      <c r="BH172" s="24">
        <f t="shared" si="59"/>
        <v>2211.4065934065934</v>
      </c>
    </row>
    <row r="173" spans="2:60" x14ac:dyDescent="0.25">
      <c r="B173" s="2">
        <v>44687</v>
      </c>
      <c r="C173" s="1">
        <v>2227.21</v>
      </c>
      <c r="D173" s="1"/>
      <c r="E173" s="1">
        <f t="shared" si="48"/>
        <v>2227.21</v>
      </c>
      <c r="F173" s="8">
        <v>4.58</v>
      </c>
      <c r="G173" s="8">
        <f t="shared" si="49"/>
        <v>486.29039301310041</v>
      </c>
      <c r="I173" s="2">
        <v>44687</v>
      </c>
      <c r="J173" s="13">
        <v>1033.44</v>
      </c>
      <c r="K173" s="15"/>
      <c r="L173" s="13">
        <f t="shared" si="50"/>
        <v>1033.44</v>
      </c>
      <c r="M173" s="13">
        <v>4.58</v>
      </c>
      <c r="N173" s="30">
        <f t="shared" si="51"/>
        <v>225.64192139737992</v>
      </c>
      <c r="P173" s="2">
        <v>44686</v>
      </c>
      <c r="Q173" s="1">
        <v>475.09</v>
      </c>
      <c r="R173" s="1">
        <v>809.82</v>
      </c>
      <c r="S173" s="1">
        <f t="shared" si="52"/>
        <v>1284.9100000000001</v>
      </c>
      <c r="T173" s="8">
        <v>4.55</v>
      </c>
      <c r="U173" s="24">
        <f t="shared" si="53"/>
        <v>282.39780219780221</v>
      </c>
      <c r="W173" s="2">
        <v>44686</v>
      </c>
      <c r="X173" s="1">
        <v>1186.6199999999999</v>
      </c>
      <c r="Y173" s="1">
        <v>18.64</v>
      </c>
      <c r="Z173" s="1">
        <f t="shared" si="54"/>
        <v>1205.26</v>
      </c>
      <c r="AA173" s="8">
        <v>4.55</v>
      </c>
      <c r="AB173" s="24">
        <f t="shared" si="55"/>
        <v>264.89230769230772</v>
      </c>
      <c r="AD173" s="2">
        <v>44686</v>
      </c>
      <c r="AE173" s="1">
        <v>807</v>
      </c>
      <c r="AF173" s="1">
        <v>3671.85</v>
      </c>
      <c r="AG173" s="1">
        <v>0</v>
      </c>
      <c r="AH173" s="1">
        <v>0</v>
      </c>
      <c r="AI173" s="1">
        <v>0</v>
      </c>
      <c r="AJ173" s="1">
        <v>0</v>
      </c>
      <c r="AK173" s="8">
        <v>0</v>
      </c>
      <c r="AL173" s="58">
        <v>0</v>
      </c>
      <c r="AM173" s="1">
        <f t="shared" si="60"/>
        <v>807</v>
      </c>
      <c r="AO173" s="2">
        <v>44686</v>
      </c>
      <c r="AP173" s="8">
        <v>857.7</v>
      </c>
      <c r="AQ173" s="8">
        <v>4.55</v>
      </c>
      <c r="AR173" s="24">
        <f t="shared" si="56"/>
        <v>188.50549450549451</v>
      </c>
      <c r="AT173" s="2">
        <v>44686</v>
      </c>
      <c r="AU173" s="1">
        <v>1715.71</v>
      </c>
      <c r="AV173" s="1"/>
      <c r="AW173" s="1">
        <f t="shared" si="57"/>
        <v>1715.71</v>
      </c>
      <c r="AX173" s="8">
        <v>4.55</v>
      </c>
      <c r="AY173" s="24">
        <f t="shared" si="58"/>
        <v>377.07912087912092</v>
      </c>
      <c r="BA173" t="s">
        <v>54</v>
      </c>
      <c r="BB173" s="42">
        <v>555.9</v>
      </c>
      <c r="BF173" s="8">
        <v>10547.55</v>
      </c>
      <c r="BG173" s="175">
        <v>4.55</v>
      </c>
      <c r="BH173" s="24">
        <f t="shared" si="59"/>
        <v>2318.1428571428569</v>
      </c>
    </row>
    <row r="174" spans="2:60" x14ac:dyDescent="0.25">
      <c r="B174" s="2">
        <v>44688</v>
      </c>
      <c r="C174" s="1">
        <v>2200.17</v>
      </c>
      <c r="D174" s="1"/>
      <c r="E174" s="1">
        <f t="shared" si="48"/>
        <v>2200.17</v>
      </c>
      <c r="F174" s="1">
        <v>4.58</v>
      </c>
      <c r="G174" s="8">
        <f t="shared" si="49"/>
        <v>480.38646288209605</v>
      </c>
      <c r="I174" s="2">
        <v>44688</v>
      </c>
      <c r="J174" s="13">
        <v>2334.73</v>
      </c>
      <c r="K174" s="15">
        <v>33.85</v>
      </c>
      <c r="L174" s="13">
        <f t="shared" si="50"/>
        <v>2368.58</v>
      </c>
      <c r="M174" s="10">
        <v>4.58</v>
      </c>
      <c r="N174" s="30">
        <f t="shared" si="51"/>
        <v>517.15720524017468</v>
      </c>
      <c r="P174" s="2">
        <v>44687</v>
      </c>
      <c r="Q174" s="1">
        <v>1202.23</v>
      </c>
      <c r="R174" s="1">
        <v>935.52</v>
      </c>
      <c r="S174" s="1">
        <f t="shared" si="52"/>
        <v>2137.75</v>
      </c>
      <c r="T174" s="8">
        <v>4.58</v>
      </c>
      <c r="U174" s="24">
        <f t="shared" si="53"/>
        <v>466.75764192139735</v>
      </c>
      <c r="W174" s="2">
        <v>44687</v>
      </c>
      <c r="X174" s="1">
        <v>1421.25</v>
      </c>
      <c r="Y174" s="1">
        <v>31.69</v>
      </c>
      <c r="Z174" s="1">
        <f t="shared" si="54"/>
        <v>1452.94</v>
      </c>
      <c r="AA174" s="8">
        <v>4.58</v>
      </c>
      <c r="AB174" s="24">
        <f t="shared" si="55"/>
        <v>317.23580786026201</v>
      </c>
      <c r="AD174" s="2">
        <v>44687</v>
      </c>
      <c r="AE174" s="1">
        <v>961</v>
      </c>
      <c r="AF174" s="1">
        <v>4391.4799999999996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58">
        <v>0</v>
      </c>
      <c r="AM174" s="1">
        <f t="shared" si="60"/>
        <v>961</v>
      </c>
      <c r="AO174" s="2">
        <v>44687</v>
      </c>
      <c r="AP174" s="8">
        <v>763.4</v>
      </c>
      <c r="AQ174" s="8">
        <v>4.58</v>
      </c>
      <c r="AR174" s="24">
        <f t="shared" si="56"/>
        <v>166.68122270742359</v>
      </c>
      <c r="AT174" s="2">
        <v>44687</v>
      </c>
      <c r="AU174" s="1">
        <v>1687.23</v>
      </c>
      <c r="AV174" s="1"/>
      <c r="AW174" s="1">
        <f t="shared" si="57"/>
        <v>1687.23</v>
      </c>
      <c r="AX174" s="8">
        <v>4.58</v>
      </c>
      <c r="AY174" s="24">
        <f t="shared" si="58"/>
        <v>368.39082969432314</v>
      </c>
      <c r="BB174" s="42">
        <v>12560.001115123316</v>
      </c>
      <c r="BC174" s="42">
        <v>12471.157394156655</v>
      </c>
      <c r="BF174" s="8">
        <v>13627.96</v>
      </c>
      <c r="BG174" s="175">
        <v>4.58</v>
      </c>
      <c r="BH174" s="24">
        <f t="shared" si="59"/>
        <v>2975.5371179039298</v>
      </c>
    </row>
    <row r="175" spans="2:60" x14ac:dyDescent="0.25">
      <c r="B175" s="2">
        <v>44689</v>
      </c>
      <c r="C175" s="1">
        <v>1299.3599999999999</v>
      </c>
      <c r="D175" s="1">
        <v>9.32</v>
      </c>
      <c r="E175" s="1">
        <f t="shared" si="48"/>
        <v>1308.6799999999998</v>
      </c>
      <c r="F175" s="1">
        <v>4.58</v>
      </c>
      <c r="G175" s="8">
        <f t="shared" si="49"/>
        <v>285.7379912663755</v>
      </c>
      <c r="I175" s="2">
        <v>44689</v>
      </c>
      <c r="J175" s="13">
        <v>1143.6400000000001</v>
      </c>
      <c r="K175" s="15"/>
      <c r="L175" s="13">
        <f t="shared" si="50"/>
        <v>1143.6400000000001</v>
      </c>
      <c r="M175" s="10">
        <v>4.58</v>
      </c>
      <c r="N175" s="30">
        <f t="shared" si="51"/>
        <v>249.70305676855898</v>
      </c>
      <c r="P175" s="2">
        <v>44688</v>
      </c>
      <c r="Q175" s="1">
        <v>1487.27</v>
      </c>
      <c r="R175" s="1">
        <v>1602.27</v>
      </c>
      <c r="S175" s="1">
        <f t="shared" si="52"/>
        <v>3089.54</v>
      </c>
      <c r="T175" s="1">
        <v>4.58</v>
      </c>
      <c r="U175" s="24">
        <f t="shared" si="53"/>
        <v>674.57205240174676</v>
      </c>
      <c r="W175" s="2">
        <v>44688</v>
      </c>
      <c r="X175" s="1">
        <v>3084.52</v>
      </c>
      <c r="Y175" s="1"/>
      <c r="Z175" s="1">
        <f t="shared" si="54"/>
        <v>3084.52</v>
      </c>
      <c r="AA175" s="1">
        <v>4.58</v>
      </c>
      <c r="AB175" s="24">
        <f t="shared" si="55"/>
        <v>673.47598253275112</v>
      </c>
      <c r="AD175" s="2">
        <v>44688</v>
      </c>
      <c r="AE175" s="1">
        <v>1728</v>
      </c>
      <c r="AF175" s="1">
        <v>7914.24</v>
      </c>
      <c r="AG175" s="1">
        <v>0</v>
      </c>
      <c r="AH175" s="1">
        <v>0</v>
      </c>
      <c r="AI175" s="1">
        <v>40</v>
      </c>
      <c r="AJ175" s="1">
        <v>183.2</v>
      </c>
      <c r="AK175" s="8">
        <v>84.21</v>
      </c>
      <c r="AL175" s="58">
        <v>385.68179999999995</v>
      </c>
      <c r="AM175" s="1">
        <f t="shared" si="60"/>
        <v>1852.21</v>
      </c>
      <c r="AO175" s="2">
        <v>44688</v>
      </c>
      <c r="AP175" s="8">
        <v>1060.2</v>
      </c>
      <c r="AQ175" s="1">
        <v>4.58</v>
      </c>
      <c r="AR175" s="24">
        <f t="shared" si="56"/>
        <v>231.48471615720524</v>
      </c>
      <c r="AT175" s="2">
        <v>44688</v>
      </c>
      <c r="AU175" s="1">
        <v>1118.52</v>
      </c>
      <c r="AV175" s="1">
        <v>104.88</v>
      </c>
      <c r="AW175" s="1">
        <f t="shared" si="57"/>
        <v>1223.4000000000001</v>
      </c>
      <c r="AX175" s="1">
        <v>4.58</v>
      </c>
      <c r="AY175" s="24">
        <f t="shared" si="58"/>
        <v>267.11790393013104</v>
      </c>
      <c r="BB175" s="42">
        <v>9117.6410414479487</v>
      </c>
      <c r="BC175" s="42">
        <v>9095.7535716040802</v>
      </c>
      <c r="BF175" s="8">
        <v>21361.66</v>
      </c>
      <c r="BG175" s="176">
        <v>4.58</v>
      </c>
      <c r="BH175" s="24">
        <f t="shared" si="59"/>
        <v>4664.1179039301305</v>
      </c>
    </row>
    <row r="176" spans="2:60" x14ac:dyDescent="0.25">
      <c r="B176" s="2">
        <v>44690</v>
      </c>
      <c r="C176" s="1">
        <v>1116.9000000000001</v>
      </c>
      <c r="D176" s="1"/>
      <c r="E176" s="1">
        <f t="shared" si="48"/>
        <v>1116.9000000000001</v>
      </c>
      <c r="F176" s="1">
        <v>4.58</v>
      </c>
      <c r="G176" s="8">
        <f t="shared" si="49"/>
        <v>243.86462882096072</v>
      </c>
      <c r="I176" s="2">
        <v>44690</v>
      </c>
      <c r="J176" s="13">
        <v>1591.04</v>
      </c>
      <c r="K176" s="15"/>
      <c r="L176" s="13">
        <f t="shared" si="50"/>
        <v>1591.04</v>
      </c>
      <c r="M176" s="10">
        <v>4.58</v>
      </c>
      <c r="N176" s="30">
        <f t="shared" si="51"/>
        <v>347.3886462882096</v>
      </c>
      <c r="P176" s="2">
        <v>44689</v>
      </c>
      <c r="Q176" s="1">
        <v>759.85</v>
      </c>
      <c r="R176" s="1">
        <v>433.02</v>
      </c>
      <c r="S176" s="1">
        <f t="shared" si="52"/>
        <v>1192.8699999999999</v>
      </c>
      <c r="T176" s="1">
        <v>4.58</v>
      </c>
      <c r="U176" s="24">
        <f t="shared" si="53"/>
        <v>260.45196506550218</v>
      </c>
      <c r="W176" s="2">
        <v>44689</v>
      </c>
      <c r="X176" s="1">
        <v>2696.32</v>
      </c>
      <c r="Y176" s="1">
        <v>176.01</v>
      </c>
      <c r="Z176" s="1">
        <f t="shared" si="54"/>
        <v>2872.33</v>
      </c>
      <c r="AA176" s="1">
        <v>4.58</v>
      </c>
      <c r="AB176" s="24">
        <f t="shared" si="55"/>
        <v>627.14628820960695</v>
      </c>
      <c r="AD176" s="2">
        <v>44689</v>
      </c>
      <c r="AE176" s="1">
        <v>2048</v>
      </c>
      <c r="AF176" s="1">
        <v>9379.84</v>
      </c>
      <c r="AG176" s="1">
        <v>0</v>
      </c>
      <c r="AH176" s="1">
        <v>0</v>
      </c>
      <c r="AI176" s="1">
        <v>0</v>
      </c>
      <c r="AJ176" s="1">
        <v>0</v>
      </c>
      <c r="AK176" s="1">
        <v>92.84</v>
      </c>
      <c r="AL176" s="58">
        <v>425.2072</v>
      </c>
      <c r="AM176" s="1">
        <f t="shared" si="60"/>
        <v>2140.84</v>
      </c>
      <c r="AO176" s="2">
        <v>44689</v>
      </c>
      <c r="AP176" s="8">
        <v>1774.5</v>
      </c>
      <c r="AQ176" s="1">
        <v>4.58</v>
      </c>
      <c r="AR176" s="24">
        <f t="shared" si="56"/>
        <v>387.44541484716154</v>
      </c>
      <c r="AT176" s="2">
        <v>44689</v>
      </c>
      <c r="AU176" s="1">
        <v>1979.97</v>
      </c>
      <c r="AV176" s="1"/>
      <c r="AW176" s="1">
        <f t="shared" si="57"/>
        <v>1979.97</v>
      </c>
      <c r="AX176" s="1">
        <v>4.58</v>
      </c>
      <c r="AY176" s="24">
        <f t="shared" si="58"/>
        <v>432.30786026200872</v>
      </c>
      <c r="BB176" s="42">
        <v>13542.799213807542</v>
      </c>
      <c r="BC176" s="42">
        <v>13504.078221348364</v>
      </c>
      <c r="BF176" s="8">
        <v>18407.88</v>
      </c>
      <c r="BG176" s="176">
        <v>4.58</v>
      </c>
      <c r="BH176" s="24">
        <f t="shared" si="59"/>
        <v>4019.1877729257644</v>
      </c>
    </row>
    <row r="177" spans="2:60" x14ac:dyDescent="0.25">
      <c r="B177" s="2">
        <v>44691</v>
      </c>
      <c r="C177" s="1">
        <v>1703.31</v>
      </c>
      <c r="D177" s="1">
        <v>68.95</v>
      </c>
      <c r="E177" s="1">
        <f t="shared" si="48"/>
        <v>1772.26</v>
      </c>
      <c r="F177" s="1">
        <v>4.6100000000000003</v>
      </c>
      <c r="G177" s="8">
        <f t="shared" si="49"/>
        <v>384.43817787418652</v>
      </c>
      <c r="I177" s="2">
        <v>44691</v>
      </c>
      <c r="J177" s="8">
        <v>895.69</v>
      </c>
      <c r="K177" s="16">
        <v>125.64</v>
      </c>
      <c r="L177" s="13">
        <f t="shared" si="50"/>
        <v>1021.33</v>
      </c>
      <c r="M177" s="8">
        <v>4.6100000000000003</v>
      </c>
      <c r="N177" s="30">
        <f t="shared" si="51"/>
        <v>221.54663774403471</v>
      </c>
      <c r="P177" s="2">
        <v>44690</v>
      </c>
      <c r="Q177" s="1">
        <v>341.07</v>
      </c>
      <c r="R177" s="1">
        <v>770.11</v>
      </c>
      <c r="S177" s="1">
        <f t="shared" si="52"/>
        <v>1111.18</v>
      </c>
      <c r="T177" s="1">
        <v>4.58</v>
      </c>
      <c r="U177" s="24">
        <f t="shared" si="53"/>
        <v>242.61572052401749</v>
      </c>
      <c r="W177" s="2">
        <v>44690</v>
      </c>
      <c r="X177" s="1">
        <v>1103.1099999999999</v>
      </c>
      <c r="Y177" s="1"/>
      <c r="Z177" s="1">
        <f t="shared" si="54"/>
        <v>1103.1099999999999</v>
      </c>
      <c r="AA177" s="1">
        <v>4.58</v>
      </c>
      <c r="AB177" s="24">
        <f t="shared" si="55"/>
        <v>240.85371179039299</v>
      </c>
      <c r="AD177" s="2">
        <v>44690</v>
      </c>
      <c r="AE177" s="1">
        <v>803</v>
      </c>
      <c r="AF177" s="1">
        <v>3677.7400000000002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58">
        <v>0</v>
      </c>
      <c r="AM177" s="1">
        <f t="shared" si="60"/>
        <v>803</v>
      </c>
      <c r="AO177" s="2">
        <v>44690</v>
      </c>
      <c r="AP177" s="8">
        <v>1038.5999999999999</v>
      </c>
      <c r="AQ177" s="1">
        <v>4.58</v>
      </c>
      <c r="AR177" s="24">
        <f t="shared" si="56"/>
        <v>226.76855895196505</v>
      </c>
      <c r="AT177" s="2">
        <v>44690</v>
      </c>
      <c r="AU177" s="1">
        <v>1104.3699999999999</v>
      </c>
      <c r="AV177" s="1">
        <v>72.650000000000006</v>
      </c>
      <c r="AW177" s="1">
        <f t="shared" si="57"/>
        <v>1177.02</v>
      </c>
      <c r="AX177" s="1">
        <v>4.58</v>
      </c>
      <c r="AY177" s="24">
        <f t="shared" si="58"/>
        <v>256.99126637554582</v>
      </c>
      <c r="BB177" s="42">
        <v>7916.9443492389819</v>
      </c>
      <c r="BC177" s="42">
        <v>7897.1235019892274</v>
      </c>
      <c r="BF177" s="8">
        <v>10747.54</v>
      </c>
      <c r="BG177" s="176">
        <v>4.58</v>
      </c>
      <c r="BH177" s="24">
        <f t="shared" si="59"/>
        <v>2346.6244541484716</v>
      </c>
    </row>
    <row r="178" spans="2:60" x14ac:dyDescent="0.25">
      <c r="B178" s="2">
        <v>44692</v>
      </c>
      <c r="C178" s="1">
        <v>2048.0700000000002</v>
      </c>
      <c r="D178" s="1">
        <v>34.119999999999997</v>
      </c>
      <c r="E178" s="1">
        <f t="shared" si="48"/>
        <v>2082.19</v>
      </c>
      <c r="F178" s="1">
        <v>4.6399999999999997</v>
      </c>
      <c r="G178" s="8">
        <f t="shared" si="49"/>
        <v>448.74784482758628</v>
      </c>
      <c r="I178" s="2">
        <v>44692</v>
      </c>
      <c r="J178" s="8">
        <v>69.31</v>
      </c>
      <c r="K178" s="8"/>
      <c r="L178" s="13">
        <f t="shared" si="50"/>
        <v>69.31</v>
      </c>
      <c r="M178" s="8">
        <v>4.6399999999999997</v>
      </c>
      <c r="N178" s="30">
        <f t="shared" si="51"/>
        <v>14.937500000000002</v>
      </c>
      <c r="P178" s="2">
        <v>44691</v>
      </c>
      <c r="Q178" s="1">
        <v>1086.72</v>
      </c>
      <c r="R178" s="1">
        <v>626.49</v>
      </c>
      <c r="S178" s="1">
        <f t="shared" si="52"/>
        <v>1713.21</v>
      </c>
      <c r="T178" s="1">
        <v>4.6100000000000003</v>
      </c>
      <c r="U178" s="24">
        <f t="shared" si="53"/>
        <v>371.6290672451193</v>
      </c>
      <c r="W178" s="2">
        <v>44691</v>
      </c>
      <c r="X178" s="1">
        <v>1546.83</v>
      </c>
      <c r="Y178" s="1"/>
      <c r="Z178" s="1">
        <f t="shared" si="54"/>
        <v>1546.83</v>
      </c>
      <c r="AA178" s="1">
        <v>4.6100000000000003</v>
      </c>
      <c r="AB178" s="24">
        <f t="shared" si="55"/>
        <v>335.53796095444682</v>
      </c>
      <c r="AD178" s="2">
        <v>44691</v>
      </c>
      <c r="AE178" s="1">
        <v>926</v>
      </c>
      <c r="AF178" s="1">
        <v>4247.17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58">
        <v>0</v>
      </c>
      <c r="AM178" s="1">
        <f t="shared" si="60"/>
        <v>926</v>
      </c>
      <c r="AO178" s="2">
        <v>44691</v>
      </c>
      <c r="AP178" s="8">
        <v>963.5</v>
      </c>
      <c r="AQ178" s="1">
        <v>4.6100000000000003</v>
      </c>
      <c r="AR178" s="24">
        <f t="shared" si="56"/>
        <v>209.00216919739694</v>
      </c>
      <c r="AT178" s="2">
        <v>44691</v>
      </c>
      <c r="AU178" s="1">
        <v>1280.58</v>
      </c>
      <c r="AV178" s="1"/>
      <c r="AW178" s="1">
        <f t="shared" si="57"/>
        <v>1280.58</v>
      </c>
      <c r="AX178" s="1">
        <v>4.6100000000000003</v>
      </c>
      <c r="AY178" s="24">
        <f t="shared" si="58"/>
        <v>277.78308026030368</v>
      </c>
      <c r="BB178" s="42">
        <v>8336.2837590051731</v>
      </c>
      <c r="BC178" s="42">
        <v>8328.0904651195706</v>
      </c>
      <c r="BF178" s="8">
        <v>12459.89</v>
      </c>
      <c r="BG178" s="176">
        <v>4.6100000000000003</v>
      </c>
      <c r="BH178" s="24">
        <f t="shared" si="59"/>
        <v>2702.7960954446853</v>
      </c>
    </row>
    <row r="179" spans="2:60" x14ac:dyDescent="0.25">
      <c r="B179" s="2">
        <v>44693</v>
      </c>
      <c r="C179" s="1">
        <v>2195.84</v>
      </c>
      <c r="D179" s="1"/>
      <c r="E179" s="1">
        <f t="shared" si="48"/>
        <v>2195.84</v>
      </c>
      <c r="F179" s="1">
        <v>4.72</v>
      </c>
      <c r="G179" s="8">
        <f t="shared" si="49"/>
        <v>465.22033898305091</v>
      </c>
      <c r="I179" s="2">
        <v>44693</v>
      </c>
      <c r="J179" s="8">
        <v>675.49</v>
      </c>
      <c r="K179" s="8"/>
      <c r="L179" s="13">
        <f t="shared" si="50"/>
        <v>675.49</v>
      </c>
      <c r="M179" s="8">
        <v>4.72</v>
      </c>
      <c r="N179" s="30">
        <f t="shared" si="51"/>
        <v>143.11228813559322</v>
      </c>
      <c r="P179" s="2">
        <v>44692</v>
      </c>
      <c r="Q179" s="1">
        <v>1040.43</v>
      </c>
      <c r="R179" s="1">
        <v>675</v>
      </c>
      <c r="S179" s="1">
        <f t="shared" si="52"/>
        <v>1715.43</v>
      </c>
      <c r="T179" s="1">
        <v>4.6399999999999997</v>
      </c>
      <c r="U179" s="24">
        <f t="shared" si="53"/>
        <v>369.70474137931041</v>
      </c>
      <c r="W179" s="2">
        <v>44692</v>
      </c>
      <c r="X179" s="1">
        <v>1455.5</v>
      </c>
      <c r="Y179" s="1">
        <v>7.31</v>
      </c>
      <c r="Z179" s="1">
        <f t="shared" si="54"/>
        <v>1462.81</v>
      </c>
      <c r="AA179" s="1">
        <v>4.6399999999999997</v>
      </c>
      <c r="AB179" s="24">
        <f t="shared" si="55"/>
        <v>315.26077586206895</v>
      </c>
      <c r="AD179" s="2">
        <v>44692</v>
      </c>
      <c r="AE179" s="1">
        <v>756</v>
      </c>
      <c r="AF179" s="1">
        <v>3496.05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58">
        <v>0</v>
      </c>
      <c r="AM179" s="1">
        <f t="shared" si="60"/>
        <v>756</v>
      </c>
      <c r="AO179" s="2">
        <v>44692</v>
      </c>
      <c r="AP179" s="8">
        <v>1207.5</v>
      </c>
      <c r="AQ179" s="1">
        <v>4.6399999999999997</v>
      </c>
      <c r="AR179" s="24">
        <f t="shared" si="56"/>
        <v>260.23706896551727</v>
      </c>
      <c r="AT179" s="2">
        <v>44692</v>
      </c>
      <c r="AU179" s="1">
        <v>2002.74</v>
      </c>
      <c r="AV179" s="1">
        <v>168.53</v>
      </c>
      <c r="AW179" s="1">
        <f t="shared" si="57"/>
        <v>2171.27</v>
      </c>
      <c r="AX179" s="1">
        <v>4.6399999999999997</v>
      </c>
      <c r="AY179" s="24">
        <f t="shared" si="58"/>
        <v>467.94612068965517</v>
      </c>
      <c r="BF179" s="8">
        <v>12174.76</v>
      </c>
      <c r="BG179" s="176">
        <v>4.6399999999999997</v>
      </c>
      <c r="BH179" s="24">
        <f t="shared" si="59"/>
        <v>2623.8706896551726</v>
      </c>
    </row>
    <row r="180" spans="2:60" x14ac:dyDescent="0.25">
      <c r="B180" s="2">
        <v>44694</v>
      </c>
      <c r="C180" s="1">
        <v>1695.69</v>
      </c>
      <c r="D180" s="1">
        <v>41.45</v>
      </c>
      <c r="E180" s="1">
        <f t="shared" si="48"/>
        <v>1737.14</v>
      </c>
      <c r="F180" s="1">
        <v>4.72</v>
      </c>
      <c r="G180" s="8">
        <f t="shared" si="49"/>
        <v>368.03813559322037</v>
      </c>
      <c r="I180" s="2">
        <v>44694</v>
      </c>
      <c r="J180" s="8">
        <v>2028.9</v>
      </c>
      <c r="K180" s="16">
        <v>41.66</v>
      </c>
      <c r="L180" s="13">
        <f t="shared" si="50"/>
        <v>2070.56</v>
      </c>
      <c r="M180" s="8">
        <v>4.72</v>
      </c>
      <c r="N180" s="30">
        <f t="shared" si="51"/>
        <v>438.67796610169495</v>
      </c>
      <c r="P180" s="2">
        <v>44693</v>
      </c>
      <c r="Q180" s="1">
        <v>845.57</v>
      </c>
      <c r="R180" s="1">
        <v>374.86</v>
      </c>
      <c r="S180" s="1">
        <f t="shared" si="52"/>
        <v>1220.43</v>
      </c>
      <c r="T180" s="1">
        <v>4.72</v>
      </c>
      <c r="U180" s="24">
        <f t="shared" si="53"/>
        <v>258.5656779661017</v>
      </c>
      <c r="W180" s="2">
        <v>44693</v>
      </c>
      <c r="X180" s="1">
        <v>1538.74</v>
      </c>
      <c r="Y180" s="1"/>
      <c r="Z180" s="1">
        <f t="shared" si="54"/>
        <v>1538.74</v>
      </c>
      <c r="AA180" s="1">
        <v>4.72</v>
      </c>
      <c r="AB180" s="24">
        <f t="shared" si="55"/>
        <v>326.00423728813558</v>
      </c>
      <c r="AD180" s="2">
        <v>44693</v>
      </c>
      <c r="AE180" s="1">
        <v>712.01</v>
      </c>
      <c r="AF180" s="1">
        <v>3334.5271999999995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58">
        <v>0</v>
      </c>
      <c r="AM180" s="1">
        <f t="shared" si="60"/>
        <v>712.01</v>
      </c>
      <c r="AO180" s="2">
        <v>44693</v>
      </c>
      <c r="AP180" s="8">
        <v>629.20000000000005</v>
      </c>
      <c r="AQ180" s="1">
        <v>4.72</v>
      </c>
      <c r="AR180" s="24">
        <f t="shared" si="56"/>
        <v>133.30508474576274</v>
      </c>
      <c r="AT180" s="2">
        <v>44693</v>
      </c>
      <c r="AU180" s="1">
        <v>1539.31</v>
      </c>
      <c r="AV180" s="1">
        <v>43.27</v>
      </c>
      <c r="AW180" s="1">
        <f t="shared" si="57"/>
        <v>1582.58</v>
      </c>
      <c r="AX180" s="1">
        <v>4.72</v>
      </c>
      <c r="AY180" s="24">
        <f t="shared" si="58"/>
        <v>335.29237288135596</v>
      </c>
      <c r="BB180" s="25">
        <f>SUM(BB169:BB179)</f>
        <v>91898.937215170066</v>
      </c>
      <c r="BF180" s="8">
        <v>11136.32</v>
      </c>
      <c r="BG180" s="176">
        <v>4.72</v>
      </c>
      <c r="BH180" s="24">
        <f t="shared" si="59"/>
        <v>2359.3898305084745</v>
      </c>
    </row>
    <row r="181" spans="2:60" x14ac:dyDescent="0.25">
      <c r="B181" s="2">
        <v>44695</v>
      </c>
      <c r="C181" s="1">
        <v>3072.27</v>
      </c>
      <c r="D181" s="1"/>
      <c r="E181" s="1">
        <f t="shared" si="48"/>
        <v>3072.27</v>
      </c>
      <c r="F181" s="1">
        <v>4.7699999999999996</v>
      </c>
      <c r="G181" s="8">
        <f t="shared" si="49"/>
        <v>644.08176100628941</v>
      </c>
      <c r="I181" s="2">
        <v>44695</v>
      </c>
      <c r="J181" s="8">
        <v>3017.37</v>
      </c>
      <c r="K181" s="16"/>
      <c r="L181" s="13">
        <f t="shared" si="50"/>
        <v>3017.37</v>
      </c>
      <c r="M181" s="8">
        <v>4.7699999999999996</v>
      </c>
      <c r="N181" s="30">
        <f t="shared" si="51"/>
        <v>632.5723270440252</v>
      </c>
      <c r="P181" s="2">
        <v>44694</v>
      </c>
      <c r="Q181" s="1">
        <v>654.57000000000005</v>
      </c>
      <c r="R181" s="1">
        <v>417.08</v>
      </c>
      <c r="S181" s="1">
        <f t="shared" si="52"/>
        <v>1071.6500000000001</v>
      </c>
      <c r="T181" s="1">
        <v>4.72</v>
      </c>
      <c r="U181" s="24">
        <f t="shared" si="53"/>
        <v>227.04449152542375</v>
      </c>
      <c r="W181" s="2">
        <v>44694</v>
      </c>
      <c r="X181" s="1">
        <v>1789.07</v>
      </c>
      <c r="Y181" s="1"/>
      <c r="Z181" s="1">
        <f t="shared" si="54"/>
        <v>1789.07</v>
      </c>
      <c r="AA181" s="1">
        <v>4.72</v>
      </c>
      <c r="AB181" s="24">
        <f t="shared" si="55"/>
        <v>379.04025423728814</v>
      </c>
      <c r="AD181" s="2">
        <v>44694</v>
      </c>
      <c r="AE181" s="1">
        <v>748</v>
      </c>
      <c r="AF181" s="1">
        <v>3530.56</v>
      </c>
      <c r="AG181" s="1">
        <v>0</v>
      </c>
      <c r="AH181" s="1">
        <v>0</v>
      </c>
      <c r="AI181" s="1">
        <v>0</v>
      </c>
      <c r="AJ181" s="1">
        <v>0</v>
      </c>
      <c r="AK181" s="1">
        <v>97.35</v>
      </c>
      <c r="AL181" s="58">
        <v>459.49199999999996</v>
      </c>
      <c r="AM181" s="1">
        <f t="shared" si="60"/>
        <v>845.35</v>
      </c>
      <c r="AO181" s="2">
        <v>44694</v>
      </c>
      <c r="AP181" s="8">
        <v>933.5</v>
      </c>
      <c r="AQ181" s="1">
        <v>4.72</v>
      </c>
      <c r="AR181" s="24">
        <f t="shared" si="56"/>
        <v>197.77542372881356</v>
      </c>
      <c r="AT181" s="2">
        <v>44694</v>
      </c>
      <c r="AU181" s="1">
        <v>1491.61</v>
      </c>
      <c r="AV181" s="1">
        <v>14.42</v>
      </c>
      <c r="AW181" s="1">
        <f t="shared" si="57"/>
        <v>1506.03</v>
      </c>
      <c r="AX181" s="1">
        <v>4.72</v>
      </c>
      <c r="AY181" s="24">
        <f t="shared" si="58"/>
        <v>319.07415254237287</v>
      </c>
      <c r="BF181" s="8">
        <v>13045.23</v>
      </c>
      <c r="BG181" s="176">
        <v>4.72</v>
      </c>
      <c r="BH181" s="24">
        <f t="shared" si="59"/>
        <v>2763.8199152542375</v>
      </c>
    </row>
    <row r="182" spans="2:60" x14ac:dyDescent="0.25">
      <c r="B182" s="2">
        <v>44696</v>
      </c>
      <c r="C182" s="1">
        <v>2018.47</v>
      </c>
      <c r="D182" s="1">
        <v>80.709999999999994</v>
      </c>
      <c r="E182" s="1">
        <f t="shared" si="48"/>
        <v>2099.1799999999998</v>
      </c>
      <c r="F182" s="1">
        <v>4.7699999999999996</v>
      </c>
      <c r="G182" s="8">
        <f t="shared" si="49"/>
        <v>440.07966457023059</v>
      </c>
      <c r="I182" s="2">
        <v>44696</v>
      </c>
      <c r="J182" s="8">
        <v>2002.89</v>
      </c>
      <c r="K182" s="8"/>
      <c r="L182" s="13">
        <f t="shared" si="50"/>
        <v>2002.89</v>
      </c>
      <c r="M182" s="8">
        <v>4.7699999999999996</v>
      </c>
      <c r="N182" s="30">
        <f t="shared" si="51"/>
        <v>419.89308176100633</v>
      </c>
      <c r="P182" s="2">
        <v>44695</v>
      </c>
      <c r="Q182" s="1">
        <v>1033.4000000000001</v>
      </c>
      <c r="R182" s="1">
        <v>227.55</v>
      </c>
      <c r="S182" s="1">
        <f t="shared" si="52"/>
        <v>1260.95</v>
      </c>
      <c r="T182" s="1">
        <v>4.7699999999999996</v>
      </c>
      <c r="U182" s="24">
        <f t="shared" si="53"/>
        <v>264.35010482180297</v>
      </c>
      <c r="W182" s="2">
        <v>44695</v>
      </c>
      <c r="X182" s="1">
        <v>1838.18</v>
      </c>
      <c r="Y182" s="1">
        <v>23.1</v>
      </c>
      <c r="Z182" s="1">
        <f t="shared" si="54"/>
        <v>1861.28</v>
      </c>
      <c r="AA182" s="1">
        <v>4.7699999999999996</v>
      </c>
      <c r="AB182" s="24">
        <f t="shared" si="55"/>
        <v>390.20545073375263</v>
      </c>
      <c r="AD182" s="2">
        <v>44695</v>
      </c>
      <c r="AE182" s="1">
        <v>1379</v>
      </c>
      <c r="AF182" s="1">
        <v>6577.829999999999</v>
      </c>
      <c r="AG182" s="1">
        <v>50</v>
      </c>
      <c r="AH182" s="1">
        <v>248</v>
      </c>
      <c r="AI182" s="1">
        <v>0</v>
      </c>
      <c r="AJ182" s="1">
        <v>0</v>
      </c>
      <c r="AK182" s="1">
        <v>0</v>
      </c>
      <c r="AL182" s="58">
        <v>0</v>
      </c>
      <c r="AM182" s="1">
        <f t="shared" si="60"/>
        <v>1429</v>
      </c>
      <c r="AO182" s="2">
        <v>44695</v>
      </c>
      <c r="AP182" s="8">
        <v>1252.5</v>
      </c>
      <c r="AQ182" s="1">
        <v>4.7699999999999996</v>
      </c>
      <c r="AR182" s="24">
        <f t="shared" si="56"/>
        <v>262.57861635220127</v>
      </c>
      <c r="AT182" s="2">
        <v>44695</v>
      </c>
      <c r="AU182" s="1">
        <v>3238.94</v>
      </c>
      <c r="AV182" s="1">
        <v>65.34</v>
      </c>
      <c r="AW182" s="1">
        <f t="shared" si="57"/>
        <v>3304.28</v>
      </c>
      <c r="AX182" s="1">
        <v>4.7699999999999996</v>
      </c>
      <c r="AY182" s="24">
        <f t="shared" si="58"/>
        <v>692.72117400419302</v>
      </c>
      <c r="BF182" s="8">
        <v>20487.099999999999</v>
      </c>
      <c r="BG182" s="176">
        <v>4.7699999999999996</v>
      </c>
      <c r="BH182" s="24">
        <f t="shared" si="59"/>
        <v>4294.9895178197066</v>
      </c>
    </row>
    <row r="183" spans="2:60" x14ac:dyDescent="0.25">
      <c r="B183" s="2">
        <v>44697</v>
      </c>
      <c r="C183" s="1">
        <v>1873.45</v>
      </c>
      <c r="D183" s="1"/>
      <c r="E183" s="1">
        <f t="shared" si="48"/>
        <v>1873.45</v>
      </c>
      <c r="F183" s="1">
        <v>4.78</v>
      </c>
      <c r="G183" s="8">
        <f t="shared" si="49"/>
        <v>391.93514644351461</v>
      </c>
      <c r="I183" s="2">
        <v>44697</v>
      </c>
      <c r="J183" s="8">
        <v>594.19000000000005</v>
      </c>
      <c r="K183" s="18"/>
      <c r="L183" s="13">
        <f t="shared" si="50"/>
        <v>594.19000000000005</v>
      </c>
      <c r="M183" s="8">
        <v>4.78</v>
      </c>
      <c r="N183" s="30">
        <f t="shared" si="51"/>
        <v>124.30753138075315</v>
      </c>
      <c r="P183" s="2">
        <v>44696</v>
      </c>
      <c r="Q183" s="1">
        <v>926.79</v>
      </c>
      <c r="R183" s="1">
        <v>153.12</v>
      </c>
      <c r="S183" s="1">
        <f t="shared" si="52"/>
        <v>1079.9099999999999</v>
      </c>
      <c r="T183" s="1">
        <v>4.7699999999999996</v>
      </c>
      <c r="U183" s="24">
        <f t="shared" si="53"/>
        <v>226.39622641509433</v>
      </c>
      <c r="W183" s="2">
        <v>44696</v>
      </c>
      <c r="X183" s="1">
        <v>2484.86</v>
      </c>
      <c r="Y183" s="1">
        <v>87.49</v>
      </c>
      <c r="Z183" s="1">
        <f t="shared" si="54"/>
        <v>2572.35</v>
      </c>
      <c r="AA183" s="1">
        <v>4.7699999999999996</v>
      </c>
      <c r="AB183" s="24">
        <f t="shared" si="55"/>
        <v>539.27672955974845</v>
      </c>
      <c r="AD183" s="2">
        <v>44696</v>
      </c>
      <c r="AE183" s="1">
        <v>1498</v>
      </c>
      <c r="AF183" s="1">
        <v>7145.4599999999991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58">
        <v>0</v>
      </c>
      <c r="AM183" s="1">
        <f t="shared" si="60"/>
        <v>1498</v>
      </c>
      <c r="AO183" s="2">
        <v>44696</v>
      </c>
      <c r="AP183" s="8">
        <v>1250</v>
      </c>
      <c r="AQ183" s="1">
        <v>4.7699999999999996</v>
      </c>
      <c r="AR183" s="24">
        <f t="shared" si="56"/>
        <v>262.05450733752622</v>
      </c>
      <c r="AT183" s="2">
        <v>44696</v>
      </c>
      <c r="AU183" s="8">
        <v>1987.85</v>
      </c>
      <c r="AV183" s="1"/>
      <c r="AW183" s="1">
        <f t="shared" si="57"/>
        <v>1987.85</v>
      </c>
      <c r="AX183" s="1">
        <v>4.7699999999999996</v>
      </c>
      <c r="AY183" s="24">
        <f t="shared" si="58"/>
        <v>416.74004192872121</v>
      </c>
      <c r="BF183" s="8">
        <v>18006.93</v>
      </c>
      <c r="BG183" s="176">
        <v>4.7699999999999996</v>
      </c>
      <c r="BH183" s="24">
        <f t="shared" si="59"/>
        <v>3775.0377358490568</v>
      </c>
    </row>
    <row r="184" spans="2:60" x14ac:dyDescent="0.25">
      <c r="B184" s="2">
        <v>44698</v>
      </c>
      <c r="C184" s="8">
        <v>1581</v>
      </c>
      <c r="D184" s="1"/>
      <c r="E184" s="1">
        <f t="shared" si="48"/>
        <v>1581</v>
      </c>
      <c r="F184" s="1">
        <v>4.8</v>
      </c>
      <c r="G184" s="8">
        <f t="shared" si="49"/>
        <v>329.375</v>
      </c>
      <c r="I184" s="2">
        <v>44698</v>
      </c>
      <c r="J184" s="8">
        <v>1065.74</v>
      </c>
      <c r="K184" s="8"/>
      <c r="L184" s="13">
        <f t="shared" si="50"/>
        <v>1065.74</v>
      </c>
      <c r="M184" s="8">
        <v>4.8</v>
      </c>
      <c r="N184" s="30">
        <f t="shared" si="51"/>
        <v>222.02916666666667</v>
      </c>
      <c r="P184" s="2">
        <v>44697</v>
      </c>
      <c r="Q184" s="1">
        <v>731.46</v>
      </c>
      <c r="R184" s="1">
        <v>78.38</v>
      </c>
      <c r="S184" s="1">
        <f t="shared" si="52"/>
        <v>809.84</v>
      </c>
      <c r="T184" s="1">
        <v>4.78</v>
      </c>
      <c r="U184" s="24">
        <f t="shared" si="53"/>
        <v>169.42259414225941</v>
      </c>
      <c r="W184" s="2">
        <v>44697</v>
      </c>
      <c r="X184" s="1">
        <v>0</v>
      </c>
      <c r="Y184" s="1">
        <v>0</v>
      </c>
      <c r="Z184" s="1">
        <f t="shared" si="54"/>
        <v>0</v>
      </c>
      <c r="AA184" s="1">
        <v>4.78</v>
      </c>
      <c r="AB184" s="24">
        <f t="shared" si="55"/>
        <v>0</v>
      </c>
      <c r="AD184" s="2">
        <v>44697</v>
      </c>
      <c r="AE184" s="1">
        <v>1023</v>
      </c>
      <c r="AF184" s="1">
        <v>4879.7599999999993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58">
        <v>0</v>
      </c>
      <c r="AM184" s="1">
        <f t="shared" si="60"/>
        <v>1023</v>
      </c>
      <c r="AO184" s="2">
        <v>44697</v>
      </c>
      <c r="AP184" s="8">
        <v>1340.7</v>
      </c>
      <c r="AQ184" s="1">
        <v>4.78</v>
      </c>
      <c r="AR184" s="24">
        <f t="shared" si="56"/>
        <v>280.48117154811717</v>
      </c>
      <c r="AT184" s="2">
        <v>44697</v>
      </c>
      <c r="AU184" s="8">
        <v>1768.77</v>
      </c>
      <c r="AV184" s="1">
        <v>33</v>
      </c>
      <c r="AW184" s="1">
        <f t="shared" si="57"/>
        <v>1801.77</v>
      </c>
      <c r="AX184" s="1">
        <v>4.78</v>
      </c>
      <c r="AY184" s="24">
        <f t="shared" si="58"/>
        <v>376.93933054393301</v>
      </c>
      <c r="BF184" s="8">
        <v>11187.1</v>
      </c>
      <c r="BG184" s="176">
        <v>4.78</v>
      </c>
      <c r="BH184" s="24">
        <f t="shared" si="59"/>
        <v>2340.3974895397491</v>
      </c>
    </row>
    <row r="185" spans="2:60" x14ac:dyDescent="0.25">
      <c r="B185" s="2">
        <v>44699</v>
      </c>
      <c r="C185" s="1">
        <v>1668.54</v>
      </c>
      <c r="D185" s="1">
        <v>33.869999999999997</v>
      </c>
      <c r="E185" s="1">
        <f t="shared" si="48"/>
        <v>1702.4099999999999</v>
      </c>
      <c r="F185" s="1">
        <v>4.83</v>
      </c>
      <c r="G185" s="8">
        <f t="shared" si="49"/>
        <v>352.46583850931671</v>
      </c>
      <c r="I185" s="2">
        <v>44699</v>
      </c>
      <c r="J185" s="8">
        <v>1190.54</v>
      </c>
      <c r="K185" s="8">
        <v>36.479999999999997</v>
      </c>
      <c r="L185" s="13">
        <f t="shared" si="50"/>
        <v>1227.02</v>
      </c>
      <c r="M185" s="8">
        <v>4.83</v>
      </c>
      <c r="N185" s="30">
        <f t="shared" si="51"/>
        <v>254.04140786749483</v>
      </c>
      <c r="P185" s="2">
        <v>44698</v>
      </c>
      <c r="Q185" s="1">
        <v>166.32</v>
      </c>
      <c r="R185" s="1">
        <v>163.83000000000001</v>
      </c>
      <c r="S185" s="1">
        <f t="shared" si="52"/>
        <v>330.15</v>
      </c>
      <c r="T185" s="1">
        <v>4.8</v>
      </c>
      <c r="U185" s="24">
        <f t="shared" si="53"/>
        <v>68.78125</v>
      </c>
      <c r="W185" s="2">
        <v>44698</v>
      </c>
      <c r="X185" s="1">
        <v>0</v>
      </c>
      <c r="Y185" s="1">
        <v>0</v>
      </c>
      <c r="Z185" s="1">
        <f t="shared" si="54"/>
        <v>0</v>
      </c>
      <c r="AA185" s="8">
        <v>4.8</v>
      </c>
      <c r="AB185" s="24">
        <f t="shared" si="55"/>
        <v>0</v>
      </c>
      <c r="AD185" s="2">
        <v>44698</v>
      </c>
      <c r="AE185" s="1">
        <v>735</v>
      </c>
      <c r="AF185" s="1">
        <v>3524.87</v>
      </c>
      <c r="AG185" s="1">
        <v>0</v>
      </c>
      <c r="AH185" s="1">
        <v>0</v>
      </c>
      <c r="AI185" s="1">
        <v>0</v>
      </c>
      <c r="AJ185" s="1">
        <v>0</v>
      </c>
      <c r="AK185" s="8">
        <v>0</v>
      </c>
      <c r="AL185" s="58">
        <v>0</v>
      </c>
      <c r="AM185" s="1">
        <f t="shared" si="60"/>
        <v>735</v>
      </c>
      <c r="AO185" s="2">
        <v>44698</v>
      </c>
      <c r="AP185" s="8">
        <v>1074.5</v>
      </c>
      <c r="AQ185" s="8">
        <v>4.8</v>
      </c>
      <c r="AR185" s="24">
        <f t="shared" si="56"/>
        <v>223.85416666666669</v>
      </c>
      <c r="AT185" s="2">
        <v>44698</v>
      </c>
      <c r="AU185" s="8">
        <v>2060.69</v>
      </c>
      <c r="AV185" s="1">
        <v>22.74</v>
      </c>
      <c r="AW185" s="1">
        <f t="shared" si="57"/>
        <v>2083.4299999999998</v>
      </c>
      <c r="AX185" s="8">
        <v>4.8</v>
      </c>
      <c r="AY185" s="24">
        <f t="shared" si="58"/>
        <v>434.04791666666665</v>
      </c>
      <c r="BF185" s="8">
        <v>9891.8700000000008</v>
      </c>
      <c r="BG185" s="175">
        <v>4.8</v>
      </c>
      <c r="BH185" s="24">
        <f t="shared" si="59"/>
        <v>2060.8062500000001</v>
      </c>
    </row>
    <row r="186" spans="2:60" x14ac:dyDescent="0.25">
      <c r="B186" s="2">
        <v>44700</v>
      </c>
      <c r="C186" s="1">
        <v>1342.95</v>
      </c>
      <c r="D186" s="1"/>
      <c r="E186" s="1">
        <f t="shared" si="48"/>
        <v>1342.95</v>
      </c>
      <c r="F186" s="1">
        <v>4.9000000000000004</v>
      </c>
      <c r="G186" s="8">
        <f t="shared" si="49"/>
        <v>274.07142857142856</v>
      </c>
      <c r="I186" s="2">
        <v>44700</v>
      </c>
      <c r="J186" s="8">
        <v>776.32</v>
      </c>
      <c r="K186" s="8"/>
      <c r="L186" s="13">
        <f t="shared" si="50"/>
        <v>776.32</v>
      </c>
      <c r="M186" s="8">
        <v>4.9000000000000004</v>
      </c>
      <c r="N186" s="30">
        <f t="shared" si="51"/>
        <v>158.4326530612245</v>
      </c>
      <c r="P186" s="2">
        <v>44699</v>
      </c>
      <c r="Q186" s="1">
        <v>465.27</v>
      </c>
      <c r="R186" s="1">
        <v>190.18</v>
      </c>
      <c r="S186" s="1">
        <f t="shared" si="52"/>
        <v>655.45</v>
      </c>
      <c r="T186" s="1">
        <v>4.83</v>
      </c>
      <c r="U186" s="24">
        <f t="shared" si="53"/>
        <v>135.70393374741201</v>
      </c>
      <c r="W186" s="2">
        <v>44699</v>
      </c>
      <c r="X186" s="1">
        <v>139.87</v>
      </c>
      <c r="Y186" s="1">
        <v>176.79</v>
      </c>
      <c r="Z186" s="1">
        <f t="shared" si="54"/>
        <v>316.65999999999997</v>
      </c>
      <c r="AA186" s="1">
        <v>4.83</v>
      </c>
      <c r="AB186" s="24">
        <f t="shared" si="55"/>
        <v>65.561076604554856</v>
      </c>
      <c r="AD186" s="2">
        <v>44699</v>
      </c>
      <c r="AE186" s="1">
        <v>1032</v>
      </c>
      <c r="AF186" s="1">
        <v>4972.9799999999996</v>
      </c>
      <c r="AG186" s="1">
        <v>0</v>
      </c>
      <c r="AH186" s="1">
        <v>0</v>
      </c>
      <c r="AI186" s="1">
        <v>0</v>
      </c>
      <c r="AJ186" s="1">
        <v>0</v>
      </c>
      <c r="AK186" s="1">
        <v>82.95</v>
      </c>
      <c r="AL186" s="58">
        <v>400.64850000000001</v>
      </c>
      <c r="AM186" s="1">
        <f t="shared" si="60"/>
        <v>1114.95</v>
      </c>
      <c r="AO186" s="2">
        <v>44699</v>
      </c>
      <c r="AP186" s="8">
        <v>904</v>
      </c>
      <c r="AQ186" s="1">
        <v>4.83</v>
      </c>
      <c r="AR186" s="24">
        <f t="shared" si="56"/>
        <v>187.16356107660457</v>
      </c>
      <c r="AT186" s="2">
        <v>44699</v>
      </c>
      <c r="AU186" s="8">
        <v>1542.84</v>
      </c>
      <c r="AV186" s="1"/>
      <c r="AW186" s="1">
        <f t="shared" si="57"/>
        <v>1542.84</v>
      </c>
      <c r="AX186" s="1">
        <v>4.83</v>
      </c>
      <c r="AY186" s="24">
        <f t="shared" si="58"/>
        <v>319.42857142857139</v>
      </c>
      <c r="BF186" s="8">
        <v>11623.35</v>
      </c>
      <c r="BG186" s="176">
        <v>4.83</v>
      </c>
      <c r="BH186" s="24">
        <f t="shared" si="59"/>
        <v>2406.4906832298138</v>
      </c>
    </row>
    <row r="187" spans="2:60" x14ac:dyDescent="0.25">
      <c r="B187" s="2">
        <v>44701</v>
      </c>
      <c r="C187" s="1">
        <v>2029.33</v>
      </c>
      <c r="D187" s="1"/>
      <c r="E187" s="1">
        <f t="shared" si="48"/>
        <v>2029.33</v>
      </c>
      <c r="F187" s="1">
        <v>4.95</v>
      </c>
      <c r="G187" s="8">
        <f t="shared" si="49"/>
        <v>409.96565656565656</v>
      </c>
      <c r="I187" s="2">
        <v>44701</v>
      </c>
      <c r="J187" s="8">
        <v>2112.34</v>
      </c>
      <c r="K187" s="8">
        <v>43.06</v>
      </c>
      <c r="L187" s="13">
        <f t="shared" si="50"/>
        <v>2155.4</v>
      </c>
      <c r="M187" s="8">
        <v>4.95</v>
      </c>
      <c r="N187" s="30">
        <f t="shared" si="51"/>
        <v>435.43434343434342</v>
      </c>
      <c r="P187" s="2">
        <v>44700</v>
      </c>
      <c r="Q187" s="1">
        <v>691.61</v>
      </c>
      <c r="R187" s="1">
        <v>198.32</v>
      </c>
      <c r="S187" s="1">
        <f t="shared" si="52"/>
        <v>889.93000000000006</v>
      </c>
      <c r="T187" s="1">
        <v>4.9000000000000004</v>
      </c>
      <c r="U187" s="24">
        <f t="shared" si="53"/>
        <v>181.61836734693878</v>
      </c>
      <c r="W187" s="2">
        <v>44700</v>
      </c>
      <c r="X187" s="1">
        <v>0</v>
      </c>
      <c r="Y187" s="1">
        <v>0</v>
      </c>
      <c r="Z187" s="1">
        <f t="shared" si="54"/>
        <v>0</v>
      </c>
      <c r="AA187" s="8">
        <v>4.9000000000000004</v>
      </c>
      <c r="AB187" s="24">
        <f t="shared" si="55"/>
        <v>0</v>
      </c>
      <c r="AD187" s="2">
        <v>44700</v>
      </c>
      <c r="AE187" s="1">
        <v>681</v>
      </c>
      <c r="AF187" s="1">
        <v>3311.91</v>
      </c>
      <c r="AG187" s="1">
        <v>0</v>
      </c>
      <c r="AH187" s="1">
        <v>0</v>
      </c>
      <c r="AI187" s="1">
        <v>5</v>
      </c>
      <c r="AJ187" s="1">
        <v>24.5</v>
      </c>
      <c r="AK187" s="1">
        <v>27.86</v>
      </c>
      <c r="AL187" s="58">
        <v>136.51400000000001</v>
      </c>
      <c r="AM187" s="1">
        <f t="shared" si="60"/>
        <v>713.86</v>
      </c>
      <c r="AO187" s="2">
        <v>44700</v>
      </c>
      <c r="AP187" s="8">
        <v>969.4</v>
      </c>
      <c r="AQ187" s="8">
        <v>4.9000000000000004</v>
      </c>
      <c r="AR187" s="24">
        <f t="shared" si="56"/>
        <v>197.83673469387753</v>
      </c>
      <c r="AT187" s="2">
        <v>44700</v>
      </c>
      <c r="AU187" s="8">
        <v>2076.62</v>
      </c>
      <c r="AV187" s="1">
        <v>172.52</v>
      </c>
      <c r="AW187" s="1">
        <f t="shared" si="57"/>
        <v>2249.14</v>
      </c>
      <c r="AX187" s="8">
        <v>4.9000000000000004</v>
      </c>
      <c r="AY187" s="24">
        <f t="shared" si="58"/>
        <v>459.00816326530605</v>
      </c>
      <c r="BF187" s="8">
        <v>9649.15</v>
      </c>
      <c r="BG187" s="175">
        <v>4.9000000000000004</v>
      </c>
      <c r="BH187" s="24">
        <f t="shared" si="59"/>
        <v>1969.2142857142856</v>
      </c>
    </row>
    <row r="188" spans="2:60" x14ac:dyDescent="0.25">
      <c r="B188" s="2">
        <v>44702</v>
      </c>
      <c r="C188" s="8">
        <v>1423</v>
      </c>
      <c r="D188" s="1">
        <v>20.65</v>
      </c>
      <c r="E188" s="1">
        <f t="shared" si="48"/>
        <v>1443.65</v>
      </c>
      <c r="F188" s="1">
        <v>4.95</v>
      </c>
      <c r="G188" s="8">
        <f t="shared" si="49"/>
        <v>291.64646464646466</v>
      </c>
      <c r="I188" s="2">
        <v>44702</v>
      </c>
      <c r="J188" s="8">
        <v>1817.83</v>
      </c>
      <c r="K188" s="8">
        <v>4.99</v>
      </c>
      <c r="L188" s="13">
        <f t="shared" si="50"/>
        <v>1822.82</v>
      </c>
      <c r="M188" s="8">
        <v>4.95</v>
      </c>
      <c r="N188" s="30">
        <f t="shared" si="51"/>
        <v>368.24646464646463</v>
      </c>
      <c r="P188" s="2">
        <v>44701</v>
      </c>
      <c r="Q188" s="1">
        <v>564.85</v>
      </c>
      <c r="R188" s="1">
        <v>312.5</v>
      </c>
      <c r="S188" s="1">
        <f t="shared" si="52"/>
        <v>877.35</v>
      </c>
      <c r="T188" s="1">
        <v>4.95</v>
      </c>
      <c r="U188" s="24">
        <f t="shared" si="53"/>
        <v>177.24242424242425</v>
      </c>
      <c r="W188" s="2">
        <v>44701</v>
      </c>
      <c r="X188" s="1">
        <v>2446.17</v>
      </c>
      <c r="Y188" s="1">
        <v>8.0500000000000007</v>
      </c>
      <c r="Z188" s="1">
        <f t="shared" si="54"/>
        <v>2454.2200000000003</v>
      </c>
      <c r="AA188" s="1">
        <v>4.95</v>
      </c>
      <c r="AB188" s="24">
        <f t="shared" si="55"/>
        <v>495.80202020202023</v>
      </c>
      <c r="AD188" s="2">
        <v>44701</v>
      </c>
      <c r="AE188" s="1">
        <v>906</v>
      </c>
      <c r="AF188" s="1">
        <v>4471.1000000000004</v>
      </c>
      <c r="AG188" s="1">
        <v>0</v>
      </c>
      <c r="AH188" s="1">
        <v>0</v>
      </c>
      <c r="AI188" s="1">
        <v>0</v>
      </c>
      <c r="AJ188" s="1">
        <v>0</v>
      </c>
      <c r="AK188" s="8">
        <v>0</v>
      </c>
      <c r="AL188" s="58">
        <v>0</v>
      </c>
      <c r="AM188" s="1">
        <f t="shared" si="60"/>
        <v>906</v>
      </c>
      <c r="AO188" s="2">
        <v>44701</v>
      </c>
      <c r="AP188" s="8">
        <v>990</v>
      </c>
      <c r="AQ188" s="1">
        <v>4.95</v>
      </c>
      <c r="AR188" s="24">
        <f t="shared" si="56"/>
        <v>200</v>
      </c>
      <c r="AT188" s="2">
        <v>44701</v>
      </c>
      <c r="AU188" s="8">
        <v>2026.5</v>
      </c>
      <c r="AV188" s="1">
        <v>6.7</v>
      </c>
      <c r="AW188" s="1">
        <f t="shared" si="57"/>
        <v>2033.2</v>
      </c>
      <c r="AX188" s="1">
        <v>4.95</v>
      </c>
      <c r="AY188" s="24">
        <f t="shared" si="58"/>
        <v>410.74747474747477</v>
      </c>
      <c r="BF188" s="8">
        <v>15108.08</v>
      </c>
      <c r="BG188" s="176">
        <v>4.95</v>
      </c>
      <c r="BH188" s="24">
        <f t="shared" si="59"/>
        <v>3052.1373737373738</v>
      </c>
    </row>
    <row r="189" spans="2:60" x14ac:dyDescent="0.25">
      <c r="B189" s="2">
        <v>44703</v>
      </c>
      <c r="C189" s="1">
        <v>2309.65</v>
      </c>
      <c r="D189" s="1">
        <v>19.260000000000002</v>
      </c>
      <c r="E189" s="1">
        <f t="shared" si="48"/>
        <v>2328.9100000000003</v>
      </c>
      <c r="F189" s="1">
        <v>4.95</v>
      </c>
      <c r="G189" s="8">
        <f t="shared" si="49"/>
        <v>470.48686868686872</v>
      </c>
      <c r="I189" s="2">
        <v>44703</v>
      </c>
      <c r="J189" s="8">
        <v>2552.84</v>
      </c>
      <c r="K189" s="16">
        <v>24.13</v>
      </c>
      <c r="L189" s="13">
        <f t="shared" si="50"/>
        <v>2576.9700000000003</v>
      </c>
      <c r="M189" s="8">
        <v>4.95</v>
      </c>
      <c r="N189" s="30">
        <f t="shared" si="51"/>
        <v>520.6</v>
      </c>
      <c r="P189" s="2">
        <v>44702</v>
      </c>
      <c r="Q189" s="1">
        <v>905.02</v>
      </c>
      <c r="R189" s="1">
        <v>278.16000000000003</v>
      </c>
      <c r="S189" s="1">
        <f t="shared" si="52"/>
        <v>1183.18</v>
      </c>
      <c r="T189" s="1">
        <v>4.95</v>
      </c>
      <c r="U189" s="24">
        <f t="shared" si="53"/>
        <v>239.02626262626262</v>
      </c>
      <c r="W189" s="2">
        <v>44702</v>
      </c>
      <c r="X189" s="8">
        <v>2415.7199999999998</v>
      </c>
      <c r="Y189" s="8">
        <v>137.31</v>
      </c>
      <c r="Z189" s="8">
        <f t="shared" si="54"/>
        <v>2553.0299999999997</v>
      </c>
      <c r="AA189" s="1">
        <v>4.95</v>
      </c>
      <c r="AB189" s="24">
        <f t="shared" si="55"/>
        <v>515.76363636363624</v>
      </c>
      <c r="AD189" s="2">
        <v>44702</v>
      </c>
      <c r="AE189" s="1">
        <v>1832</v>
      </c>
      <c r="AF189" s="1">
        <v>9068.4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58">
        <v>0</v>
      </c>
      <c r="AM189" s="1">
        <f t="shared" si="60"/>
        <v>1832</v>
      </c>
      <c r="AO189" s="2">
        <v>44702</v>
      </c>
      <c r="AP189" s="8">
        <v>1187.4000000000001</v>
      </c>
      <c r="AQ189" s="1">
        <v>4.95</v>
      </c>
      <c r="AR189" s="24">
        <f t="shared" si="56"/>
        <v>239.87878787878788</v>
      </c>
      <c r="AT189" s="2">
        <v>44702</v>
      </c>
      <c r="AU189" s="8">
        <v>3447.42</v>
      </c>
      <c r="AV189" s="8">
        <v>91.21</v>
      </c>
      <c r="AW189" s="1">
        <f t="shared" si="57"/>
        <v>3538.63</v>
      </c>
      <c r="AX189" s="1">
        <v>4.95</v>
      </c>
      <c r="AY189" s="24">
        <f t="shared" si="58"/>
        <v>714.87474747474744</v>
      </c>
      <c r="BF189" s="1">
        <v>20602.419999999998</v>
      </c>
      <c r="BG189" s="176">
        <v>4.95</v>
      </c>
      <c r="BH189" s="24">
        <f t="shared" si="59"/>
        <v>4162.1050505050498</v>
      </c>
    </row>
    <row r="190" spans="2:60" x14ac:dyDescent="0.25">
      <c r="B190" s="2">
        <v>44704</v>
      </c>
      <c r="C190" s="8">
        <v>2240.4699999999998</v>
      </c>
      <c r="D190" s="1"/>
      <c r="E190" s="1">
        <f t="shared" si="48"/>
        <v>2240.4699999999998</v>
      </c>
      <c r="F190" s="1">
        <v>4.95</v>
      </c>
      <c r="G190" s="8">
        <f t="shared" si="49"/>
        <v>452.62020202020199</v>
      </c>
      <c r="I190" s="2">
        <v>44704</v>
      </c>
      <c r="J190" s="8">
        <v>693.52</v>
      </c>
      <c r="K190" s="2"/>
      <c r="L190" s="13">
        <f t="shared" si="50"/>
        <v>693.52</v>
      </c>
      <c r="M190" s="8">
        <v>4.95</v>
      </c>
      <c r="N190" s="30">
        <f t="shared" si="51"/>
        <v>140.10505050505049</v>
      </c>
      <c r="P190" s="2">
        <v>44703</v>
      </c>
      <c r="Q190" s="1">
        <v>179.36</v>
      </c>
      <c r="R190" s="1">
        <v>165.77</v>
      </c>
      <c r="S190" s="1">
        <f t="shared" si="52"/>
        <v>345.13</v>
      </c>
      <c r="T190" s="1">
        <v>4.95</v>
      </c>
      <c r="U190" s="24">
        <f t="shared" si="53"/>
        <v>69.723232323232324</v>
      </c>
      <c r="W190" s="2">
        <v>44703</v>
      </c>
      <c r="X190" s="1">
        <v>1694.96</v>
      </c>
      <c r="Y190" s="1"/>
      <c r="Z190" s="1">
        <f t="shared" si="54"/>
        <v>1694.96</v>
      </c>
      <c r="AA190" s="1">
        <v>4.95</v>
      </c>
      <c r="AB190" s="24">
        <f t="shared" si="55"/>
        <v>342.41616161616162</v>
      </c>
      <c r="AD190" s="2">
        <v>44703</v>
      </c>
      <c r="AE190" s="1">
        <v>1740</v>
      </c>
      <c r="AF190" s="1">
        <v>8613</v>
      </c>
      <c r="AG190" s="1">
        <v>0</v>
      </c>
      <c r="AH190" s="1">
        <v>0</v>
      </c>
      <c r="AI190" s="1">
        <v>68</v>
      </c>
      <c r="AJ190" s="1">
        <v>336.6</v>
      </c>
      <c r="AK190" s="1">
        <v>0</v>
      </c>
      <c r="AL190" s="58">
        <v>0</v>
      </c>
      <c r="AM190" s="1">
        <f t="shared" si="60"/>
        <v>1808</v>
      </c>
      <c r="AO190" s="2">
        <v>44703</v>
      </c>
      <c r="AP190" s="8">
        <v>1816</v>
      </c>
      <c r="AQ190" s="1">
        <v>4.95</v>
      </c>
      <c r="AR190" s="24">
        <f t="shared" si="56"/>
        <v>366.86868686868684</v>
      </c>
      <c r="AT190" s="2">
        <v>44703</v>
      </c>
      <c r="AU190" s="8">
        <v>1869.81</v>
      </c>
      <c r="AV190" s="1"/>
      <c r="AW190" s="1">
        <f t="shared" si="57"/>
        <v>1869.81</v>
      </c>
      <c r="AX190" s="1">
        <v>4.95</v>
      </c>
      <c r="AY190" s="24">
        <f t="shared" si="58"/>
        <v>377.73939393939389</v>
      </c>
      <c r="BF190" s="1">
        <v>20500.16</v>
      </c>
      <c r="BG190" s="176">
        <v>4.95</v>
      </c>
      <c r="BH190" s="24">
        <f t="shared" si="59"/>
        <v>4141.4464646464648</v>
      </c>
    </row>
    <row r="191" spans="2:60" x14ac:dyDescent="0.25">
      <c r="B191" s="2">
        <v>44705</v>
      </c>
      <c r="C191" s="8">
        <v>764.13</v>
      </c>
      <c r="D191" s="1"/>
      <c r="E191" s="1">
        <f t="shared" si="48"/>
        <v>764.13</v>
      </c>
      <c r="F191" s="1">
        <v>4.9400000000000004</v>
      </c>
      <c r="G191" s="8">
        <f t="shared" si="49"/>
        <v>154.68218623481781</v>
      </c>
      <c r="I191" s="2">
        <v>44705</v>
      </c>
      <c r="J191" s="8">
        <v>1726.32</v>
      </c>
      <c r="K191" s="2"/>
      <c r="L191" s="13">
        <f t="shared" si="50"/>
        <v>1726.32</v>
      </c>
      <c r="M191" s="8">
        <v>4.9400000000000004</v>
      </c>
      <c r="N191" s="30">
        <f t="shared" si="51"/>
        <v>349.45748987854245</v>
      </c>
      <c r="P191" s="2">
        <v>44704</v>
      </c>
      <c r="Q191" s="1">
        <v>282.89999999999998</v>
      </c>
      <c r="R191" s="1">
        <v>460.62</v>
      </c>
      <c r="S191" s="1">
        <f t="shared" si="52"/>
        <v>743.52</v>
      </c>
      <c r="T191" s="1">
        <v>4.95</v>
      </c>
      <c r="U191" s="24">
        <f t="shared" si="53"/>
        <v>150.20606060606059</v>
      </c>
      <c r="W191" s="2">
        <v>44704</v>
      </c>
      <c r="X191" s="1">
        <v>0</v>
      </c>
      <c r="Y191" s="1">
        <v>0</v>
      </c>
      <c r="Z191" s="1">
        <f t="shared" si="54"/>
        <v>0</v>
      </c>
      <c r="AA191" s="1">
        <v>4.95</v>
      </c>
      <c r="AB191" s="24">
        <f t="shared" si="55"/>
        <v>0</v>
      </c>
      <c r="AD191" s="2">
        <v>44704</v>
      </c>
      <c r="AE191" s="1">
        <v>882</v>
      </c>
      <c r="AF191" s="1">
        <v>4365.7700000000004</v>
      </c>
      <c r="AG191" s="1">
        <v>0</v>
      </c>
      <c r="AH191" s="1">
        <v>0</v>
      </c>
      <c r="AI191" s="1">
        <v>0</v>
      </c>
      <c r="AJ191" s="1">
        <v>0</v>
      </c>
      <c r="AK191" s="1">
        <v>16.91</v>
      </c>
      <c r="AL191" s="58">
        <v>83.70450000000001</v>
      </c>
      <c r="AM191" s="1">
        <f t="shared" si="60"/>
        <v>898.91</v>
      </c>
      <c r="AO191" s="2">
        <v>44704</v>
      </c>
      <c r="AP191" s="8">
        <v>770.7</v>
      </c>
      <c r="AQ191" s="1">
        <v>4.95</v>
      </c>
      <c r="AR191" s="24">
        <f t="shared" si="56"/>
        <v>155.69696969696969</v>
      </c>
      <c r="AT191" s="2">
        <v>44704</v>
      </c>
      <c r="AU191" s="8">
        <v>2695.54</v>
      </c>
      <c r="AV191" s="1"/>
      <c r="AW191" s="1">
        <f t="shared" si="57"/>
        <v>2695.54</v>
      </c>
      <c r="AX191" s="1">
        <v>4.95</v>
      </c>
      <c r="AY191" s="24">
        <f t="shared" si="58"/>
        <v>544.55353535353538</v>
      </c>
      <c r="BF191" s="1">
        <v>11508.03</v>
      </c>
      <c r="BG191" s="176">
        <v>4.95</v>
      </c>
      <c r="BH191" s="24">
        <f t="shared" si="59"/>
        <v>2324.8545454545456</v>
      </c>
    </row>
    <row r="192" spans="2:60" x14ac:dyDescent="0.25">
      <c r="B192" s="2">
        <v>44706</v>
      </c>
      <c r="C192" s="8">
        <v>2229.23</v>
      </c>
      <c r="D192" s="1"/>
      <c r="E192" s="1">
        <f t="shared" si="48"/>
        <v>2229.23</v>
      </c>
      <c r="F192" s="1">
        <v>5.01</v>
      </c>
      <c r="G192" s="8">
        <f t="shared" si="49"/>
        <v>444.9560878243513</v>
      </c>
      <c r="I192" s="2">
        <v>44706</v>
      </c>
      <c r="J192" s="8">
        <v>1493.86</v>
      </c>
      <c r="K192" s="8"/>
      <c r="L192" s="13">
        <f t="shared" si="50"/>
        <v>1493.86</v>
      </c>
      <c r="M192" s="1">
        <v>5.01</v>
      </c>
      <c r="N192" s="30">
        <f t="shared" si="51"/>
        <v>298.1756487025948</v>
      </c>
      <c r="P192" s="2">
        <v>44705</v>
      </c>
      <c r="Q192" s="1">
        <v>499.77</v>
      </c>
      <c r="R192" s="1">
        <v>672.44</v>
      </c>
      <c r="S192" s="1">
        <f t="shared" si="52"/>
        <v>1172.21</v>
      </c>
      <c r="T192" s="1">
        <v>4.9400000000000004</v>
      </c>
      <c r="U192" s="24">
        <f t="shared" si="53"/>
        <v>237.28947368421052</v>
      </c>
      <c r="W192" s="2">
        <v>44705</v>
      </c>
      <c r="X192" s="1">
        <v>0</v>
      </c>
      <c r="Y192" s="1">
        <v>0</v>
      </c>
      <c r="Z192" s="1">
        <f t="shared" si="54"/>
        <v>0</v>
      </c>
      <c r="AA192" s="1">
        <v>4.9400000000000004</v>
      </c>
      <c r="AB192" s="24">
        <f t="shared" si="55"/>
        <v>0</v>
      </c>
      <c r="AD192" s="2">
        <v>44705</v>
      </c>
      <c r="AE192" s="1">
        <v>895</v>
      </c>
      <c r="AF192" s="1">
        <v>4433.3599999999997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58">
        <v>0</v>
      </c>
      <c r="AM192" s="1">
        <f t="shared" si="60"/>
        <v>895</v>
      </c>
      <c r="AO192" s="2">
        <v>44705</v>
      </c>
      <c r="AP192" s="8">
        <v>1062.5</v>
      </c>
      <c r="AQ192" s="1">
        <v>4.9400000000000004</v>
      </c>
      <c r="AR192" s="24">
        <f t="shared" si="56"/>
        <v>215.08097165991902</v>
      </c>
      <c r="AT192" s="2">
        <v>44705</v>
      </c>
      <c r="AU192" s="8">
        <v>2238.73</v>
      </c>
      <c r="AV192" s="1">
        <v>90.68</v>
      </c>
      <c r="AW192" s="1">
        <f t="shared" ref="AW192:AW195" si="61">AU192+AV192</f>
        <v>2329.41</v>
      </c>
      <c r="AX192" s="1">
        <v>4.9400000000000004</v>
      </c>
      <c r="AY192" s="24">
        <f t="shared" ref="AY192:AY198" si="62">AW192/AX192</f>
        <v>471.54048582995944</v>
      </c>
      <c r="BF192" s="1">
        <v>11356.69</v>
      </c>
      <c r="BG192" s="176">
        <v>4.9400000000000004</v>
      </c>
      <c r="BH192" s="24">
        <f t="shared" si="59"/>
        <v>2298.9251012145746</v>
      </c>
    </row>
    <row r="193" spans="2:60" x14ac:dyDescent="0.25">
      <c r="B193" s="2">
        <v>44707</v>
      </c>
      <c r="C193" s="8">
        <v>1602.53</v>
      </c>
      <c r="D193" s="1"/>
      <c r="E193" s="1">
        <f t="shared" si="48"/>
        <v>1602.53</v>
      </c>
      <c r="F193" s="1">
        <v>5.01</v>
      </c>
      <c r="G193" s="8">
        <f t="shared" si="49"/>
        <v>319.86626746506988</v>
      </c>
      <c r="I193" s="2">
        <v>44707</v>
      </c>
      <c r="J193" s="8">
        <v>1528.22</v>
      </c>
      <c r="K193" s="8">
        <v>9.02</v>
      </c>
      <c r="L193" s="13">
        <f t="shared" si="50"/>
        <v>1537.24</v>
      </c>
      <c r="M193" s="1">
        <v>5.01</v>
      </c>
      <c r="N193" s="30">
        <f t="shared" si="51"/>
        <v>306.83433133732535</v>
      </c>
      <c r="P193" s="2">
        <v>44706</v>
      </c>
      <c r="Q193" s="1">
        <v>1017.7</v>
      </c>
      <c r="R193" s="1">
        <v>572.84</v>
      </c>
      <c r="S193" s="1">
        <f t="shared" si="52"/>
        <v>1590.54</v>
      </c>
      <c r="T193" s="1">
        <v>5.01</v>
      </c>
      <c r="U193" s="24">
        <f t="shared" si="53"/>
        <v>317.4730538922156</v>
      </c>
      <c r="W193" s="2">
        <v>44706</v>
      </c>
      <c r="X193" s="1">
        <v>0</v>
      </c>
      <c r="Y193" s="1">
        <v>0</v>
      </c>
      <c r="Z193" s="1">
        <f t="shared" si="54"/>
        <v>0</v>
      </c>
      <c r="AA193" s="1">
        <v>5.01</v>
      </c>
      <c r="AB193" s="24">
        <f t="shared" si="55"/>
        <v>0</v>
      </c>
      <c r="AD193" s="2">
        <v>44706</v>
      </c>
      <c r="AE193" s="1">
        <v>863</v>
      </c>
      <c r="AF193" s="1">
        <v>4297.6799999999994</v>
      </c>
      <c r="AG193" s="1">
        <v>20</v>
      </c>
      <c r="AH193" s="1">
        <v>107</v>
      </c>
      <c r="AI193" s="1">
        <v>0</v>
      </c>
      <c r="AJ193" s="1">
        <v>0</v>
      </c>
      <c r="AK193" s="1">
        <v>14.84</v>
      </c>
      <c r="AL193" s="58">
        <v>73.606399999999994</v>
      </c>
      <c r="AM193" s="1">
        <f t="shared" si="60"/>
        <v>897.84</v>
      </c>
      <c r="AO193" s="2">
        <v>44706</v>
      </c>
      <c r="AP193" s="8">
        <v>1058</v>
      </c>
      <c r="AQ193" s="1">
        <v>5.01</v>
      </c>
      <c r="AR193" s="24">
        <f t="shared" si="56"/>
        <v>211.17764471057885</v>
      </c>
      <c r="AT193" s="2">
        <v>44706</v>
      </c>
      <c r="AU193" s="1">
        <v>2513.4899999999998</v>
      </c>
      <c r="AV193" s="1"/>
      <c r="AW193" s="1">
        <f t="shared" si="61"/>
        <v>2513.4899999999998</v>
      </c>
      <c r="AX193" s="1">
        <v>5.01</v>
      </c>
      <c r="AY193" s="24">
        <f t="shared" si="62"/>
        <v>501.69461077844306</v>
      </c>
      <c r="BF193" s="1">
        <v>13225.71</v>
      </c>
      <c r="BG193" s="176">
        <v>5.01</v>
      </c>
      <c r="BH193" s="24">
        <f t="shared" si="59"/>
        <v>2639.8622754491016</v>
      </c>
    </row>
    <row r="194" spans="2:60" x14ac:dyDescent="0.25">
      <c r="B194" s="2">
        <v>44708</v>
      </c>
      <c r="C194" s="8">
        <v>2530.2600000000002</v>
      </c>
      <c r="D194" s="1"/>
      <c r="E194" s="1">
        <f t="shared" si="48"/>
        <v>2530.2600000000002</v>
      </c>
      <c r="F194" s="1">
        <v>5.07</v>
      </c>
      <c r="G194" s="8">
        <f t="shared" si="49"/>
        <v>499.06508875739644</v>
      </c>
      <c r="I194" s="2">
        <v>44708</v>
      </c>
      <c r="J194" s="8">
        <v>1522.75</v>
      </c>
      <c r="K194" s="30"/>
      <c r="L194" s="13">
        <f t="shared" si="50"/>
        <v>1522.75</v>
      </c>
      <c r="M194" s="1">
        <v>5.07</v>
      </c>
      <c r="N194" s="30">
        <f t="shared" si="51"/>
        <v>300.34516765285997</v>
      </c>
      <c r="P194" s="2">
        <v>44707</v>
      </c>
      <c r="Q194" s="1">
        <v>1224.8399999999999</v>
      </c>
      <c r="R194" s="1">
        <v>518.84</v>
      </c>
      <c r="S194" s="1">
        <f t="shared" si="52"/>
        <v>1743.6799999999998</v>
      </c>
      <c r="T194" s="1">
        <v>5.01</v>
      </c>
      <c r="U194" s="24">
        <f t="shared" si="53"/>
        <v>348.03992015968061</v>
      </c>
      <c r="W194" s="2">
        <v>44707</v>
      </c>
      <c r="X194" s="1">
        <v>0</v>
      </c>
      <c r="Y194" s="1">
        <v>0</v>
      </c>
      <c r="Z194" s="1">
        <f t="shared" si="54"/>
        <v>0</v>
      </c>
      <c r="AA194" s="1">
        <v>5.01</v>
      </c>
      <c r="AB194" s="24">
        <f t="shared" si="55"/>
        <v>0</v>
      </c>
      <c r="AD194" s="2">
        <v>44707</v>
      </c>
      <c r="AE194" s="1">
        <v>728</v>
      </c>
      <c r="AF194" s="1">
        <v>3657.46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58">
        <v>0</v>
      </c>
      <c r="AM194" s="1">
        <f t="shared" si="60"/>
        <v>728</v>
      </c>
      <c r="AO194" s="2">
        <v>44707</v>
      </c>
      <c r="AP194" s="8">
        <v>924.2</v>
      </c>
      <c r="AQ194" s="1">
        <v>5.01</v>
      </c>
      <c r="AR194" s="24">
        <f t="shared" si="56"/>
        <v>184.47105788423156</v>
      </c>
      <c r="AT194" s="2">
        <v>44707</v>
      </c>
      <c r="AU194" s="8">
        <v>3063.98</v>
      </c>
      <c r="AV194" s="1"/>
      <c r="AW194" s="1">
        <f t="shared" si="61"/>
        <v>3063.98</v>
      </c>
      <c r="AX194" s="1">
        <v>5.01</v>
      </c>
      <c r="AY194" s="24">
        <f t="shared" si="62"/>
        <v>611.57285429141723</v>
      </c>
      <c r="BF194" s="1">
        <v>12430.19</v>
      </c>
      <c r="BG194" s="176">
        <v>5.01</v>
      </c>
      <c r="BH194" s="24">
        <f t="shared" si="59"/>
        <v>2481.0758483033933</v>
      </c>
    </row>
    <row r="195" spans="2:60" x14ac:dyDescent="0.25">
      <c r="B195" s="2">
        <v>44709</v>
      </c>
      <c r="C195" s="1">
        <v>3989.81</v>
      </c>
      <c r="D195" s="1"/>
      <c r="E195" s="1">
        <f t="shared" si="48"/>
        <v>3989.81</v>
      </c>
      <c r="F195" s="1">
        <v>5.07</v>
      </c>
      <c r="G195" s="8">
        <f t="shared" si="49"/>
        <v>786.94477317554231</v>
      </c>
      <c r="I195" s="2">
        <v>44709</v>
      </c>
      <c r="J195" s="1">
        <v>2713.05</v>
      </c>
      <c r="K195" s="8"/>
      <c r="L195" s="13">
        <f t="shared" si="50"/>
        <v>2713.05</v>
      </c>
      <c r="M195" s="8">
        <v>5.07</v>
      </c>
      <c r="N195" s="30">
        <f t="shared" si="51"/>
        <v>535.11834319526633</v>
      </c>
      <c r="P195" s="2">
        <v>44708</v>
      </c>
      <c r="Q195" s="1">
        <v>1201.98</v>
      </c>
      <c r="R195" s="1">
        <v>291.62</v>
      </c>
      <c r="S195" s="1">
        <f t="shared" si="52"/>
        <v>1493.6</v>
      </c>
      <c r="T195" s="1">
        <v>5.07</v>
      </c>
      <c r="U195" s="24">
        <f t="shared" si="53"/>
        <v>294.59566074950686</v>
      </c>
      <c r="W195" s="2">
        <v>44708</v>
      </c>
      <c r="X195" s="1">
        <v>1769.4</v>
      </c>
      <c r="Y195" s="1"/>
      <c r="Z195" s="1">
        <f t="shared" si="54"/>
        <v>1769.4</v>
      </c>
      <c r="AA195" s="1">
        <v>5.07</v>
      </c>
      <c r="AB195" s="24">
        <f t="shared" si="55"/>
        <v>348.99408284023667</v>
      </c>
      <c r="AD195" s="2">
        <v>44708</v>
      </c>
      <c r="AE195" s="1">
        <v>890</v>
      </c>
      <c r="AF195" s="1">
        <v>4487.82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58">
        <v>0</v>
      </c>
      <c r="AM195" s="1">
        <f t="shared" si="60"/>
        <v>890</v>
      </c>
      <c r="AO195" s="2">
        <v>44708</v>
      </c>
      <c r="AP195" s="8">
        <v>1012.8</v>
      </c>
      <c r="AQ195" s="1">
        <v>5.07</v>
      </c>
      <c r="AR195" s="24">
        <f t="shared" si="56"/>
        <v>199.76331360946745</v>
      </c>
      <c r="AT195" s="2">
        <v>44708</v>
      </c>
      <c r="AU195" s="8">
        <v>1862.7</v>
      </c>
      <c r="AV195" s="1">
        <v>4.5199999999999996</v>
      </c>
      <c r="AW195" s="1">
        <f t="shared" si="61"/>
        <v>1867.22</v>
      </c>
      <c r="AX195" s="1">
        <v>5.07</v>
      </c>
      <c r="AY195" s="24">
        <f t="shared" si="62"/>
        <v>368.2879684418146</v>
      </c>
      <c r="BF195" s="1">
        <v>14540.81</v>
      </c>
      <c r="BG195" s="176">
        <v>5.07</v>
      </c>
      <c r="BH195" s="24">
        <f t="shared" si="59"/>
        <v>2868.0098619329387</v>
      </c>
    </row>
    <row r="196" spans="2:60" x14ac:dyDescent="0.25">
      <c r="B196" s="2">
        <v>44710</v>
      </c>
      <c r="C196" s="1">
        <v>1998.07</v>
      </c>
      <c r="D196" s="30"/>
      <c r="E196" s="1">
        <f t="shared" si="48"/>
        <v>1998.07</v>
      </c>
      <c r="F196" s="1">
        <v>5.07</v>
      </c>
      <c r="G196" s="8">
        <f t="shared" si="49"/>
        <v>394.09664694280076</v>
      </c>
      <c r="I196" s="2">
        <v>44710</v>
      </c>
      <c r="J196" s="1">
        <v>2026.92</v>
      </c>
      <c r="K196" s="30"/>
      <c r="L196" s="13">
        <f t="shared" si="50"/>
        <v>2026.92</v>
      </c>
      <c r="M196" s="1">
        <v>5.07</v>
      </c>
      <c r="N196" s="30">
        <f t="shared" si="51"/>
        <v>399.7869822485207</v>
      </c>
      <c r="P196" s="2">
        <v>44709</v>
      </c>
      <c r="Q196" s="1">
        <v>1499.31</v>
      </c>
      <c r="R196" s="1">
        <v>445.64</v>
      </c>
      <c r="S196" s="1">
        <f t="shared" si="52"/>
        <v>1944.9499999999998</v>
      </c>
      <c r="T196" s="1">
        <v>5.07</v>
      </c>
      <c r="U196" s="24">
        <f t="shared" si="53"/>
        <v>383.61932938856012</v>
      </c>
      <c r="W196" s="2">
        <v>44709</v>
      </c>
      <c r="X196" s="1">
        <v>1093.54</v>
      </c>
      <c r="Y196" s="1"/>
      <c r="Z196" s="1">
        <f>X196+Y196</f>
        <v>1093.54</v>
      </c>
      <c r="AA196" s="1">
        <v>5.07</v>
      </c>
      <c r="AB196" s="24">
        <f t="shared" si="55"/>
        <v>215.68836291913212</v>
      </c>
      <c r="AD196" s="2">
        <v>44709</v>
      </c>
      <c r="AE196" s="1">
        <v>1319</v>
      </c>
      <c r="AF196" s="1">
        <v>6687.33</v>
      </c>
      <c r="AG196" s="1">
        <v>0</v>
      </c>
      <c r="AH196" s="1">
        <v>0</v>
      </c>
      <c r="AI196" s="1">
        <v>0</v>
      </c>
      <c r="AJ196" s="1">
        <v>0</v>
      </c>
      <c r="AK196" s="1">
        <v>9.16</v>
      </c>
      <c r="AL196" s="58">
        <v>46.441200000000002</v>
      </c>
      <c r="AM196" s="1">
        <f t="shared" si="60"/>
        <v>1328.16</v>
      </c>
      <c r="AO196" s="2">
        <v>44709</v>
      </c>
      <c r="AP196" s="8">
        <v>1244.4000000000001</v>
      </c>
      <c r="AQ196" s="1">
        <v>5.07</v>
      </c>
      <c r="AR196" s="24">
        <f t="shared" si="56"/>
        <v>245.44378698224853</v>
      </c>
      <c r="AT196" s="2">
        <v>44709</v>
      </c>
      <c r="AU196" s="8">
        <v>2921.39</v>
      </c>
      <c r="AV196" s="1"/>
      <c r="AW196" s="1">
        <f>AU196+AV196</f>
        <v>2921.39</v>
      </c>
      <c r="AX196" s="1">
        <v>5.07</v>
      </c>
      <c r="AY196" s="24">
        <f t="shared" si="62"/>
        <v>576.21104536489145</v>
      </c>
      <c r="BF196" s="1">
        <v>20437.400000000001</v>
      </c>
      <c r="BG196" s="176">
        <v>5.07</v>
      </c>
      <c r="BH196" s="24">
        <f t="shared" si="59"/>
        <v>4031.0453648915186</v>
      </c>
    </row>
    <row r="197" spans="2:60" x14ac:dyDescent="0.25">
      <c r="B197" s="2">
        <v>44711</v>
      </c>
      <c r="C197" s="1">
        <v>875.36</v>
      </c>
      <c r="D197" s="16">
        <v>59.92</v>
      </c>
      <c r="E197" s="1">
        <f t="shared" si="48"/>
        <v>935.28</v>
      </c>
      <c r="F197" s="1">
        <v>5.07</v>
      </c>
      <c r="G197" s="8">
        <f t="shared" si="49"/>
        <v>184.47337278106508</v>
      </c>
      <c r="I197" s="2">
        <v>44711</v>
      </c>
      <c r="J197" s="1">
        <v>1445.17</v>
      </c>
      <c r="K197" s="30">
        <v>122.44</v>
      </c>
      <c r="L197" s="13">
        <f t="shared" si="50"/>
        <v>1567.6100000000001</v>
      </c>
      <c r="M197" s="1">
        <v>5.07</v>
      </c>
      <c r="N197" s="30">
        <f t="shared" si="51"/>
        <v>309.19329388560158</v>
      </c>
      <c r="P197" s="2">
        <v>44710</v>
      </c>
      <c r="Q197" s="1">
        <v>1200.73</v>
      </c>
      <c r="R197" s="1">
        <v>128.30000000000001</v>
      </c>
      <c r="S197" s="1">
        <f t="shared" si="52"/>
        <v>1329.03</v>
      </c>
      <c r="T197" s="1">
        <v>5.07</v>
      </c>
      <c r="U197" s="24">
        <f t="shared" si="53"/>
        <v>262.1360946745562</v>
      </c>
      <c r="W197" s="2">
        <v>44710</v>
      </c>
      <c r="X197" s="1">
        <v>2675.53</v>
      </c>
      <c r="Y197" s="1"/>
      <c r="Z197" s="1">
        <f t="shared" ref="Z197:Z199" si="63">X197+Y197</f>
        <v>2675.53</v>
      </c>
      <c r="AA197" s="1">
        <v>5.07</v>
      </c>
      <c r="AB197" s="24">
        <f t="shared" si="55"/>
        <v>527.71794871794873</v>
      </c>
      <c r="AD197" s="2">
        <v>44710</v>
      </c>
      <c r="AE197" s="1">
        <v>1562</v>
      </c>
      <c r="AF197" s="1">
        <v>7919.34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58">
        <v>0</v>
      </c>
      <c r="AM197" s="1">
        <f t="shared" si="60"/>
        <v>1562</v>
      </c>
      <c r="AO197" s="2">
        <v>44710</v>
      </c>
      <c r="AP197" s="8">
        <v>2157.1999999999998</v>
      </c>
      <c r="AQ197" s="1">
        <v>5.07</v>
      </c>
      <c r="AR197" s="24">
        <f t="shared" si="56"/>
        <v>425.48323471400391</v>
      </c>
      <c r="AT197" s="2">
        <v>44710</v>
      </c>
      <c r="AU197" s="8">
        <v>3838.22</v>
      </c>
      <c r="AV197" s="8">
        <v>265.2</v>
      </c>
      <c r="AW197" s="1">
        <f t="shared" ref="AW197:AW198" si="64">AU197+AV197</f>
        <v>4103.42</v>
      </c>
      <c r="AX197" s="1">
        <v>5.07</v>
      </c>
      <c r="AY197" s="24">
        <f t="shared" si="62"/>
        <v>809.35305719921098</v>
      </c>
      <c r="BF197" s="1">
        <v>21966.95</v>
      </c>
      <c r="BG197" s="176">
        <v>5.07</v>
      </c>
      <c r="BH197" s="24">
        <f t="shared" si="59"/>
        <v>4332.7317554240626</v>
      </c>
    </row>
    <row r="198" spans="2:60" x14ac:dyDescent="0.25">
      <c r="B198" s="2">
        <v>44712</v>
      </c>
      <c r="C198" s="19">
        <v>2909.03</v>
      </c>
      <c r="D198" s="31"/>
      <c r="E198" s="1">
        <f t="shared" si="48"/>
        <v>2909.03</v>
      </c>
      <c r="F198" s="1">
        <v>5.07</v>
      </c>
      <c r="G198" s="8">
        <f t="shared" si="49"/>
        <v>573.77317554240631</v>
      </c>
      <c r="I198" s="2">
        <v>44712</v>
      </c>
      <c r="J198" s="24">
        <v>1063.3599999999999</v>
      </c>
      <c r="K198" s="1"/>
      <c r="L198" s="13">
        <f t="shared" si="50"/>
        <v>1063.3599999999999</v>
      </c>
      <c r="M198" s="1">
        <v>5.07</v>
      </c>
      <c r="N198" s="30">
        <f t="shared" si="51"/>
        <v>209.73570019723863</v>
      </c>
      <c r="P198" s="2">
        <v>44711</v>
      </c>
      <c r="Q198" s="1">
        <v>361.15</v>
      </c>
      <c r="R198" s="1">
        <v>201.18</v>
      </c>
      <c r="S198" s="1">
        <f>Q198+R198</f>
        <v>562.32999999999993</v>
      </c>
      <c r="T198" s="1">
        <v>5.07</v>
      </c>
      <c r="U198" s="24">
        <f t="shared" si="53"/>
        <v>110.91321499013804</v>
      </c>
      <c r="W198" s="2">
        <v>44711</v>
      </c>
      <c r="X198" s="1">
        <v>0</v>
      </c>
      <c r="Y198" s="1">
        <v>0</v>
      </c>
      <c r="Z198" s="1">
        <f t="shared" si="63"/>
        <v>0</v>
      </c>
      <c r="AA198" s="1">
        <v>5.07</v>
      </c>
      <c r="AB198" s="24">
        <f t="shared" si="55"/>
        <v>0</v>
      </c>
      <c r="AD198" s="2">
        <v>44711</v>
      </c>
      <c r="AE198" s="1">
        <v>759</v>
      </c>
      <c r="AF198" s="1">
        <v>3848.13</v>
      </c>
      <c r="AG198" s="1">
        <v>0</v>
      </c>
      <c r="AH198" s="1">
        <v>0</v>
      </c>
      <c r="AI198" s="1">
        <v>65</v>
      </c>
      <c r="AJ198" s="1">
        <v>329.55</v>
      </c>
      <c r="AK198" s="1">
        <v>0</v>
      </c>
      <c r="AL198" s="58">
        <v>0</v>
      </c>
      <c r="AM198" s="1">
        <f t="shared" si="60"/>
        <v>824</v>
      </c>
      <c r="AO198" s="2">
        <v>44711</v>
      </c>
      <c r="AP198" s="8">
        <v>772</v>
      </c>
      <c r="AQ198" s="1">
        <v>5.07</v>
      </c>
      <c r="AR198" s="24">
        <f t="shared" si="56"/>
        <v>152.26824457593688</v>
      </c>
      <c r="AT198" s="2">
        <v>44711</v>
      </c>
      <c r="AU198" s="8">
        <v>2559.0100000000002</v>
      </c>
      <c r="AV198" s="1">
        <v>23.29</v>
      </c>
      <c r="AW198" s="1">
        <f t="shared" si="64"/>
        <v>2582.3000000000002</v>
      </c>
      <c r="AX198" s="1">
        <v>5.07</v>
      </c>
      <c r="AY198" s="24">
        <f t="shared" si="62"/>
        <v>509.32938856015778</v>
      </c>
      <c r="BF198" s="1">
        <v>10457.280000000001</v>
      </c>
      <c r="BG198" s="176">
        <v>5.07</v>
      </c>
      <c r="BH198" s="24">
        <f t="shared" si="59"/>
        <v>2062.5798816568049</v>
      </c>
    </row>
    <row r="199" spans="2:60" x14ac:dyDescent="0.25">
      <c r="C199" s="42">
        <f>SUM(C168:C198)</f>
        <v>59885.29</v>
      </c>
      <c r="D199">
        <f>SUM(D168:D198)</f>
        <v>382.22999999999996</v>
      </c>
      <c r="E199" s="60">
        <f>SUM(E168:E198)</f>
        <v>60267.519999999997</v>
      </c>
      <c r="F199" s="1"/>
      <c r="G199" s="45">
        <f>SUM(G168:G198)</f>
        <v>12560.001115123316</v>
      </c>
      <c r="L199" s="45">
        <f>SUM(L168:L198)</f>
        <v>43963.58</v>
      </c>
      <c r="N199" s="80">
        <f>SUM(N168:N198)</f>
        <v>9117.6410414479487</v>
      </c>
      <c r="P199" s="2">
        <v>44712</v>
      </c>
      <c r="Q199" s="10">
        <v>526.4</v>
      </c>
      <c r="R199" s="10">
        <v>118.62</v>
      </c>
      <c r="S199" s="10">
        <f>Q199+R199</f>
        <v>645.02</v>
      </c>
      <c r="T199" s="1">
        <v>5.07</v>
      </c>
      <c r="U199" s="24">
        <f t="shared" si="53"/>
        <v>127.22287968441813</v>
      </c>
      <c r="W199" s="2">
        <v>44712</v>
      </c>
      <c r="X199" s="1">
        <v>0</v>
      </c>
      <c r="Y199" s="1">
        <v>0</v>
      </c>
      <c r="Z199" s="1">
        <f t="shared" si="63"/>
        <v>0</v>
      </c>
      <c r="AA199" s="1">
        <v>5.07</v>
      </c>
      <c r="AB199" s="24">
        <f>Z199/AA199</f>
        <v>0</v>
      </c>
      <c r="AD199" s="2">
        <v>44712</v>
      </c>
      <c r="AE199" s="8">
        <v>653</v>
      </c>
      <c r="AF199" s="1">
        <v>3310.71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57">
        <v>0</v>
      </c>
      <c r="AM199" s="13">
        <f>AE199+AG199+AI199+AK199</f>
        <v>653</v>
      </c>
      <c r="AO199" s="2">
        <v>44712</v>
      </c>
      <c r="AP199" s="8">
        <v>906.5</v>
      </c>
      <c r="AQ199" s="1">
        <v>5.07</v>
      </c>
      <c r="AR199" s="24">
        <f t="shared" si="56"/>
        <v>178.79684418145956</v>
      </c>
      <c r="AT199" s="2">
        <v>44712</v>
      </c>
      <c r="AU199" s="8">
        <v>3157.09</v>
      </c>
      <c r="AV199" s="1">
        <v>42.74</v>
      </c>
      <c r="AW199" s="24">
        <f>AU199+AV199</f>
        <v>3199.83</v>
      </c>
      <c r="AX199" s="1">
        <v>5.07</v>
      </c>
      <c r="AY199" s="24">
        <f>AW199/AX199</f>
        <v>631.13017751479288</v>
      </c>
      <c r="BF199" s="1">
        <v>11918.53</v>
      </c>
      <c r="BG199" s="176">
        <v>5.07</v>
      </c>
      <c r="BH199" s="24">
        <f t="shared" si="59"/>
        <v>2350.7948717948716</v>
      </c>
    </row>
    <row r="200" spans="2:60" x14ac:dyDescent="0.25">
      <c r="S200" s="60">
        <f>SUM(S169:S199)</f>
        <v>37705.74</v>
      </c>
      <c r="U200" s="45">
        <f>SUM(U169:U199)</f>
        <v>7916.9443492389819</v>
      </c>
      <c r="X200" s="54">
        <v>0</v>
      </c>
      <c r="Z200" s="60">
        <f>SUM(Z169:Z199)</f>
        <v>39427.910000000003</v>
      </c>
      <c r="AB200" s="45">
        <f>SUM(AB169:AB199)</f>
        <v>8336.2837590051731</v>
      </c>
      <c r="AD200">
        <v>0</v>
      </c>
      <c r="AE200" s="42">
        <f>SUM(AE169:AE199)</f>
        <v>32492.010000000002</v>
      </c>
      <c r="AG200">
        <f>SUM(AG169:AG199)</f>
        <v>70</v>
      </c>
      <c r="AI200">
        <f>SUM(AI169:AI199)</f>
        <v>178</v>
      </c>
      <c r="AK200">
        <f>SUM(AK169:AK199)</f>
        <v>555.9</v>
      </c>
      <c r="AM200" s="60">
        <f>SUM(AM169:AM199)</f>
        <v>33295.910000000003</v>
      </c>
      <c r="AP200" s="50">
        <f>SUM(AP169:AP199)</f>
        <v>34163.000000000007</v>
      </c>
      <c r="AR200" s="44">
        <f>SUM(AR169:AR199)</f>
        <v>7129.3577365470846</v>
      </c>
      <c r="AU200" s="54">
        <v>0</v>
      </c>
      <c r="AW200" s="60">
        <f>SUM(AW169:AW199)</f>
        <v>65494.81</v>
      </c>
      <c r="AY200" s="45">
        <f>SUM(AY169:AY199)</f>
        <v>13542.799213807542</v>
      </c>
      <c r="BF200" s="42">
        <f>SUM(BF169:BF199)</f>
        <v>435127.41000000015</v>
      </c>
    </row>
    <row r="201" spans="2:60" x14ac:dyDescent="0.25">
      <c r="AF201" s="42">
        <f>SUM(AF169:AF200)</f>
        <v>155567.98719999995</v>
      </c>
      <c r="AH201">
        <f>SUM(AH169:AH200)</f>
        <v>355</v>
      </c>
      <c r="AJ201">
        <f>SUM(AJ169:AJ200)</f>
        <v>873.84999999999991</v>
      </c>
      <c r="AL201" s="43">
        <f>SUM(AL169:AL200)</f>
        <v>2600.2221000000004</v>
      </c>
      <c r="BH201" s="25">
        <f>SUM(BH169:BH200)</f>
        <v>90718.396956786397</v>
      </c>
    </row>
    <row r="202" spans="2:60" x14ac:dyDescent="0.25">
      <c r="BH202" s="42">
        <v>824.01380495111346</v>
      </c>
    </row>
    <row r="203" spans="2:60" x14ac:dyDescent="0.25">
      <c r="AI203" s="36">
        <f>SUM(AI169:AI202)</f>
        <v>356</v>
      </c>
      <c r="AK203" s="36">
        <f>SUM(AK169:AK202)</f>
        <v>1111.8</v>
      </c>
      <c r="BH203" s="25">
        <f>SUM(BH201:BH202)</f>
        <v>91542.410761737512</v>
      </c>
    </row>
    <row r="206" spans="2:60" x14ac:dyDescent="0.25">
      <c r="C206" s="187" t="s">
        <v>39</v>
      </c>
      <c r="D206" s="187"/>
      <c r="K206" s="187" t="s">
        <v>42</v>
      </c>
      <c r="L206" s="187"/>
      <c r="M206" s="187"/>
    </row>
    <row r="207" spans="2:60" ht="30" x14ac:dyDescent="0.25">
      <c r="B207" s="83" t="s">
        <v>0</v>
      </c>
      <c r="C207" s="83" t="s">
        <v>12</v>
      </c>
      <c r="D207" s="83" t="s">
        <v>11</v>
      </c>
      <c r="E207" s="78" t="s">
        <v>33</v>
      </c>
      <c r="F207" s="78" t="s">
        <v>38</v>
      </c>
      <c r="G207" s="78" t="s">
        <v>40</v>
      </c>
      <c r="I207" s="78" t="s">
        <v>0</v>
      </c>
      <c r="J207" s="81" t="s">
        <v>12</v>
      </c>
      <c r="K207" s="81" t="s">
        <v>11</v>
      </c>
      <c r="L207" s="82" t="s">
        <v>33</v>
      </c>
      <c r="M207" s="82" t="s">
        <v>4</v>
      </c>
      <c r="N207" s="78" t="s">
        <v>41</v>
      </c>
      <c r="Q207" s="187" t="s">
        <v>44</v>
      </c>
      <c r="R207" s="187"/>
      <c r="S207" s="187"/>
      <c r="X207" s="187" t="s">
        <v>46</v>
      </c>
      <c r="Y207" s="187"/>
      <c r="Z207" s="187"/>
      <c r="AA207" s="187"/>
      <c r="AG207" s="184" t="s">
        <v>56</v>
      </c>
      <c r="AH207" s="184"/>
      <c r="AI207" s="184"/>
      <c r="AJ207" s="184"/>
      <c r="AP207" t="s">
        <v>60</v>
      </c>
      <c r="AU207" s="187" t="s">
        <v>104</v>
      </c>
      <c r="AV207" s="187"/>
      <c r="AW207" s="187"/>
      <c r="AX207" s="187"/>
    </row>
    <row r="208" spans="2:60" ht="30" x14ac:dyDescent="0.25">
      <c r="B208" s="2">
        <v>44713</v>
      </c>
      <c r="C208" s="1">
        <v>2341.5500000000002</v>
      </c>
      <c r="D208" s="1">
        <v>0</v>
      </c>
      <c r="E208" s="1">
        <f>C208+D208</f>
        <v>2341.5500000000002</v>
      </c>
      <c r="F208" s="8">
        <v>5.09</v>
      </c>
      <c r="G208" s="8">
        <f>E208/F208</f>
        <v>460.02946954813365</v>
      </c>
      <c r="I208" s="2">
        <v>44713</v>
      </c>
      <c r="J208" s="13">
        <v>372.93</v>
      </c>
      <c r="K208" s="15">
        <v>0</v>
      </c>
      <c r="L208" s="13">
        <f>J208+K208</f>
        <v>372.93</v>
      </c>
      <c r="M208" s="13">
        <v>5.09</v>
      </c>
      <c r="N208" s="30">
        <f>L208/M208</f>
        <v>73.267190569744599</v>
      </c>
      <c r="P208" s="83" t="s">
        <v>0</v>
      </c>
      <c r="Q208" s="81" t="s">
        <v>15</v>
      </c>
      <c r="R208" s="81" t="s">
        <v>16</v>
      </c>
      <c r="S208" s="78" t="s">
        <v>33</v>
      </c>
      <c r="T208" s="83" t="s">
        <v>4</v>
      </c>
      <c r="U208" s="83" t="s">
        <v>43</v>
      </c>
      <c r="W208" s="78" t="s">
        <v>0</v>
      </c>
      <c r="X208" s="81" t="s">
        <v>23</v>
      </c>
      <c r="Y208" s="81" t="s">
        <v>20</v>
      </c>
      <c r="Z208" s="78" t="s">
        <v>33</v>
      </c>
      <c r="AA208" s="78" t="s">
        <v>4</v>
      </c>
      <c r="AB208" s="78" t="s">
        <v>45</v>
      </c>
      <c r="AD208" s="78" t="s">
        <v>47</v>
      </c>
      <c r="AE208" s="78" t="s">
        <v>48</v>
      </c>
      <c r="AF208" s="78" t="s">
        <v>49</v>
      </c>
      <c r="AG208" s="85" t="s">
        <v>50</v>
      </c>
      <c r="AH208" s="85" t="s">
        <v>51</v>
      </c>
      <c r="AI208" s="76" t="s">
        <v>52</v>
      </c>
      <c r="AJ208" s="86" t="s">
        <v>53</v>
      </c>
      <c r="AK208" s="87" t="s">
        <v>54</v>
      </c>
      <c r="AL208" s="87" t="s">
        <v>55</v>
      </c>
      <c r="AM208" s="78" t="s">
        <v>45</v>
      </c>
      <c r="AO208" s="83" t="s">
        <v>47</v>
      </c>
      <c r="AP208" s="83" t="s">
        <v>57</v>
      </c>
      <c r="AQ208" s="83" t="s">
        <v>58</v>
      </c>
      <c r="AR208" s="88" t="s">
        <v>59</v>
      </c>
      <c r="AT208" s="78" t="s">
        <v>0</v>
      </c>
      <c r="AU208" s="81" t="s">
        <v>23</v>
      </c>
      <c r="AV208" s="81" t="s">
        <v>20</v>
      </c>
      <c r="AW208" s="78" t="s">
        <v>33</v>
      </c>
      <c r="AX208" s="78" t="s">
        <v>4</v>
      </c>
      <c r="AY208" s="78" t="s">
        <v>45</v>
      </c>
      <c r="BA208" s="179" t="s">
        <v>92</v>
      </c>
      <c r="BB208" s="42">
        <v>7644.37</v>
      </c>
      <c r="BD208" s="1" t="s">
        <v>73</v>
      </c>
      <c r="BE208" s="1" t="s">
        <v>105</v>
      </c>
      <c r="BF208" s="1" t="s">
        <v>72</v>
      </c>
      <c r="BG208" s="1" t="s">
        <v>106</v>
      </c>
    </row>
    <row r="209" spans="2:59" x14ac:dyDescent="0.25">
      <c r="B209" s="2">
        <v>44714</v>
      </c>
      <c r="C209" s="1">
        <v>2183.7600000000002</v>
      </c>
      <c r="D209" s="1">
        <v>20.61</v>
      </c>
      <c r="E209" s="1">
        <f>C209+D209</f>
        <v>2204.3700000000003</v>
      </c>
      <c r="F209" s="8">
        <v>5.12</v>
      </c>
      <c r="G209" s="8">
        <f t="shared" ref="G209:G237" si="65">E209/F209</f>
        <v>430.54101562500006</v>
      </c>
      <c r="I209" s="2">
        <v>44714</v>
      </c>
      <c r="J209" s="13">
        <v>1525.83</v>
      </c>
      <c r="K209" s="13"/>
      <c r="L209" s="13">
        <f t="shared" ref="L209:L238" si="66">J209+K209</f>
        <v>1525.83</v>
      </c>
      <c r="M209" s="13">
        <v>5.12</v>
      </c>
      <c r="N209" s="30">
        <f>L209/M209</f>
        <v>298.013671875</v>
      </c>
      <c r="P209" s="2">
        <v>44713</v>
      </c>
      <c r="Q209" s="1">
        <v>672.21</v>
      </c>
      <c r="R209" s="1">
        <v>469.28</v>
      </c>
      <c r="S209" s="1">
        <f>Q209+R209</f>
        <v>1141.49</v>
      </c>
      <c r="T209" s="8">
        <v>5.09</v>
      </c>
      <c r="U209" s="24">
        <f>S209/T209</f>
        <v>224.26129666011789</v>
      </c>
      <c r="W209" s="2">
        <v>44713</v>
      </c>
      <c r="X209" s="1">
        <v>0</v>
      </c>
      <c r="Y209" s="1">
        <v>0</v>
      </c>
      <c r="Z209" s="1">
        <f>X209+Y209</f>
        <v>0</v>
      </c>
      <c r="AA209" s="8">
        <v>5.09</v>
      </c>
      <c r="AB209" s="24">
        <f>Z209/AA209</f>
        <v>0</v>
      </c>
      <c r="AD209" s="2">
        <v>44713</v>
      </c>
      <c r="AE209" s="1">
        <v>742</v>
      </c>
      <c r="AF209" s="1">
        <v>3767.88</v>
      </c>
      <c r="AG209" s="1">
        <v>0</v>
      </c>
      <c r="AH209" s="8">
        <v>0</v>
      </c>
      <c r="AI209" s="1">
        <v>0</v>
      </c>
      <c r="AJ209" s="1">
        <v>0</v>
      </c>
      <c r="AK209" s="1">
        <v>0</v>
      </c>
      <c r="AL209" s="58">
        <v>0</v>
      </c>
      <c r="AM209" s="1">
        <f>AE209+AG209+AI209+AK209</f>
        <v>742</v>
      </c>
      <c r="AO209" s="2">
        <v>44713</v>
      </c>
      <c r="AP209" s="8">
        <v>1208.9000000000001</v>
      </c>
      <c r="AQ209" s="8">
        <v>5.09</v>
      </c>
      <c r="AR209" s="24">
        <f>AP209/AQ209</f>
        <v>237.50491159135564</v>
      </c>
      <c r="AT209" s="2">
        <v>44713</v>
      </c>
      <c r="AU209" s="1">
        <v>2502.48</v>
      </c>
      <c r="AV209" s="1"/>
      <c r="AW209" s="1">
        <f>AU209+AV209</f>
        <v>2502.48</v>
      </c>
      <c r="AX209" s="8">
        <v>5.09</v>
      </c>
      <c r="AY209" s="24">
        <f>AW209/AX209</f>
        <v>491.64636542239685</v>
      </c>
      <c r="BA209" t="s">
        <v>93</v>
      </c>
      <c r="BB209" s="42">
        <v>33153</v>
      </c>
      <c r="BD209" s="2">
        <v>44713</v>
      </c>
      <c r="BE209" s="181">
        <v>11316.16</v>
      </c>
      <c r="BF209" s="8">
        <v>5.09</v>
      </c>
      <c r="BG209" s="24">
        <f>BE209/BF209</f>
        <v>2223.2141453831041</v>
      </c>
    </row>
    <row r="210" spans="2:59" x14ac:dyDescent="0.25">
      <c r="B210" s="2">
        <v>44715</v>
      </c>
      <c r="C210" s="1">
        <v>1409.53</v>
      </c>
      <c r="D210" s="1"/>
      <c r="E210" s="1">
        <f t="shared" ref="E210:E238" si="67">C210+D210</f>
        <v>1409.53</v>
      </c>
      <c r="F210" s="8">
        <v>5.15</v>
      </c>
      <c r="G210" s="8">
        <f t="shared" si="65"/>
        <v>273.69514563106793</v>
      </c>
      <c r="I210" s="2">
        <v>44715</v>
      </c>
      <c r="J210" s="10">
        <v>1570.39</v>
      </c>
      <c r="K210" s="15">
        <v>64.09</v>
      </c>
      <c r="L210" s="13">
        <f t="shared" si="66"/>
        <v>1634.48</v>
      </c>
      <c r="M210" s="13">
        <v>5.15</v>
      </c>
      <c r="N210" s="30">
        <f t="shared" ref="N210:N237" si="68">L210/M210</f>
        <v>317.3747572815534</v>
      </c>
      <c r="P210" s="2">
        <v>44714</v>
      </c>
      <c r="Q210" s="1">
        <v>575.19000000000005</v>
      </c>
      <c r="R210" s="1">
        <v>263.02</v>
      </c>
      <c r="S210" s="1">
        <f t="shared" ref="S210:S237" si="69">Q210+R210</f>
        <v>838.21</v>
      </c>
      <c r="T210" s="8">
        <v>5.12</v>
      </c>
      <c r="U210" s="24">
        <f t="shared" ref="U210:U238" si="70">S210/T210</f>
        <v>163.712890625</v>
      </c>
      <c r="W210" s="2">
        <v>44714</v>
      </c>
      <c r="X210" s="1">
        <v>0</v>
      </c>
      <c r="Y210" s="1">
        <v>0</v>
      </c>
      <c r="Z210" s="1">
        <f t="shared" ref="Z210:Z235" si="71">X210+Y210</f>
        <v>0</v>
      </c>
      <c r="AA210" s="8">
        <v>5.12</v>
      </c>
      <c r="AB210" s="24">
        <f t="shared" ref="AB210:AB238" si="72">Z210/AA210</f>
        <v>0</v>
      </c>
      <c r="AD210" s="2">
        <v>44714</v>
      </c>
      <c r="AE210" s="1">
        <v>967</v>
      </c>
      <c r="AF210" s="1">
        <v>4934.87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58">
        <v>0</v>
      </c>
      <c r="AM210" s="1">
        <f>AE210+AG210+AI210+AK210</f>
        <v>967</v>
      </c>
      <c r="AO210" s="2">
        <v>44714</v>
      </c>
      <c r="AP210" s="8">
        <v>847.7</v>
      </c>
      <c r="AQ210" s="8">
        <v>5.12</v>
      </c>
      <c r="AR210" s="24">
        <f t="shared" ref="AR210:AR238" si="73">AP210/AQ210</f>
        <v>165.56640625</v>
      </c>
      <c r="AT210" s="2">
        <v>44714</v>
      </c>
      <c r="AU210" s="1">
        <v>2656.76</v>
      </c>
      <c r="AV210" s="1">
        <v>71.75</v>
      </c>
      <c r="AW210" s="1">
        <f t="shared" ref="AW210:AW235" si="74">AU210+AV210</f>
        <v>2728.51</v>
      </c>
      <c r="AX210" s="8">
        <v>5.12</v>
      </c>
      <c r="AY210" s="24">
        <f t="shared" ref="AY210:AY238" si="75">AW210/AX210</f>
        <v>532.912109375</v>
      </c>
      <c r="BA210" t="s">
        <v>91</v>
      </c>
      <c r="BB210">
        <v>150</v>
      </c>
      <c r="BD210" s="2">
        <v>44714</v>
      </c>
      <c r="BE210" s="181">
        <v>13070.46</v>
      </c>
      <c r="BF210" s="8">
        <v>5.12</v>
      </c>
      <c r="BG210" s="24">
        <f t="shared" ref="BG210:BG238" si="76">BE210/BF210</f>
        <v>2552.82421875</v>
      </c>
    </row>
    <row r="211" spans="2:59" x14ac:dyDescent="0.25">
      <c r="B211" s="2">
        <v>44716</v>
      </c>
      <c r="C211" s="1">
        <v>1965.41</v>
      </c>
      <c r="D211" s="1">
        <v>46.8</v>
      </c>
      <c r="E211" s="1">
        <f t="shared" si="67"/>
        <v>2012.21</v>
      </c>
      <c r="F211" s="8">
        <v>5.15</v>
      </c>
      <c r="G211" s="8">
        <f t="shared" si="65"/>
        <v>390.72038834951456</v>
      </c>
      <c r="I211" s="2">
        <v>44716</v>
      </c>
      <c r="J211" s="13">
        <v>2339.38</v>
      </c>
      <c r="K211" s="15">
        <v>0</v>
      </c>
      <c r="L211" s="13">
        <f t="shared" si="66"/>
        <v>2339.38</v>
      </c>
      <c r="M211" s="13">
        <v>5.15</v>
      </c>
      <c r="N211" s="30">
        <f t="shared" si="68"/>
        <v>454.2485436893204</v>
      </c>
      <c r="P211" s="2">
        <v>44715</v>
      </c>
      <c r="Q211" s="1">
        <v>626.21</v>
      </c>
      <c r="R211" s="1">
        <v>401.71</v>
      </c>
      <c r="S211" s="1">
        <f t="shared" si="69"/>
        <v>1027.92</v>
      </c>
      <c r="T211" s="8">
        <v>5.15</v>
      </c>
      <c r="U211" s="24">
        <f t="shared" si="70"/>
        <v>199.59611650485436</v>
      </c>
      <c r="W211" s="2">
        <v>44715</v>
      </c>
      <c r="X211" s="1">
        <v>1089.7</v>
      </c>
      <c r="Y211" s="1">
        <v>0</v>
      </c>
      <c r="Z211" s="1">
        <f t="shared" si="71"/>
        <v>1089.7</v>
      </c>
      <c r="AA211" s="8">
        <v>5.15</v>
      </c>
      <c r="AB211" s="24">
        <f t="shared" si="72"/>
        <v>211.59223300970874</v>
      </c>
      <c r="AD211" s="2">
        <v>44715</v>
      </c>
      <c r="AE211" s="1">
        <v>1193</v>
      </c>
      <c r="AF211" s="1">
        <v>6114.61</v>
      </c>
      <c r="AG211" s="1">
        <v>50</v>
      </c>
      <c r="AH211" s="1">
        <v>274.5</v>
      </c>
      <c r="AI211" s="1">
        <v>0</v>
      </c>
      <c r="AJ211" s="1">
        <v>0</v>
      </c>
      <c r="AK211" s="1">
        <v>0</v>
      </c>
      <c r="AL211" s="58">
        <v>0</v>
      </c>
      <c r="AM211" s="1">
        <f>AE211+AG211+AI211+AK211</f>
        <v>1243</v>
      </c>
      <c r="AO211" s="2">
        <v>44715</v>
      </c>
      <c r="AP211" s="8">
        <v>1081</v>
      </c>
      <c r="AQ211" s="8">
        <v>5.15</v>
      </c>
      <c r="AR211" s="24">
        <f t="shared" si="73"/>
        <v>209.90291262135921</v>
      </c>
      <c r="AT211" s="2">
        <v>44715</v>
      </c>
      <c r="AU211" s="1">
        <v>2873.14</v>
      </c>
      <c r="AV211" s="1">
        <v>52.95</v>
      </c>
      <c r="AW211" s="1">
        <f t="shared" si="74"/>
        <v>2926.0899999999997</v>
      </c>
      <c r="AX211" s="8">
        <v>5.15</v>
      </c>
      <c r="AY211" s="24">
        <f t="shared" si="75"/>
        <v>568.1728155339805</v>
      </c>
      <c r="BA211" t="s">
        <v>52</v>
      </c>
      <c r="BB211">
        <v>280.45999999999998</v>
      </c>
      <c r="BD211" s="2">
        <v>44715</v>
      </c>
      <c r="BE211" s="181">
        <v>15536.86</v>
      </c>
      <c r="BF211" s="175">
        <v>5.15</v>
      </c>
      <c r="BG211" s="24">
        <f t="shared" si="76"/>
        <v>3016.8660194174759</v>
      </c>
    </row>
    <row r="212" spans="2:59" x14ac:dyDescent="0.25">
      <c r="B212" s="2">
        <v>44717</v>
      </c>
      <c r="C212" s="1">
        <v>3118.89</v>
      </c>
      <c r="D212" s="1">
        <v>74.010000000000005</v>
      </c>
      <c r="E212" s="8">
        <f>C212+D212</f>
        <v>3192.9</v>
      </c>
      <c r="F212" s="8">
        <v>5.15</v>
      </c>
      <c r="G212" s="8">
        <f>E212/F212</f>
        <v>619.98058252427177</v>
      </c>
      <c r="I212" s="2">
        <v>44717</v>
      </c>
      <c r="J212" s="13">
        <v>2261.61</v>
      </c>
      <c r="K212" s="15">
        <v>115.12</v>
      </c>
      <c r="L212" s="13">
        <f t="shared" si="66"/>
        <v>2376.73</v>
      </c>
      <c r="M212" s="13">
        <v>5.15</v>
      </c>
      <c r="N212" s="30">
        <f t="shared" si="68"/>
        <v>461.5009708737864</v>
      </c>
      <c r="P212" s="2">
        <v>44716</v>
      </c>
      <c r="Q212" s="1">
        <v>1646.63</v>
      </c>
      <c r="R212" s="1">
        <v>1086.04</v>
      </c>
      <c r="S212" s="1">
        <f t="shared" si="69"/>
        <v>2732.67</v>
      </c>
      <c r="T212" s="8">
        <v>5.15</v>
      </c>
      <c r="U212" s="24">
        <f t="shared" si="70"/>
        <v>530.61553398058254</v>
      </c>
      <c r="W212" s="2">
        <v>44716</v>
      </c>
      <c r="X212" s="1">
        <v>1467.38</v>
      </c>
      <c r="Y212" s="1">
        <v>30.88</v>
      </c>
      <c r="Z212" s="1">
        <f t="shared" si="71"/>
        <v>1498.2600000000002</v>
      </c>
      <c r="AA212" s="8">
        <v>5.15</v>
      </c>
      <c r="AB212" s="24">
        <f t="shared" si="72"/>
        <v>290.92427184466021</v>
      </c>
      <c r="AD212" s="2">
        <v>44716</v>
      </c>
      <c r="AE212" s="1">
        <v>1497</v>
      </c>
      <c r="AF212" s="1">
        <v>7709.55</v>
      </c>
      <c r="AG212" s="1">
        <v>0</v>
      </c>
      <c r="AH212" s="1">
        <v>0</v>
      </c>
      <c r="AI212" s="1">
        <v>0</v>
      </c>
      <c r="AJ212" s="1">
        <v>0</v>
      </c>
      <c r="AK212" s="63">
        <v>38.75</v>
      </c>
      <c r="AL212" s="58">
        <v>199.5625</v>
      </c>
      <c r="AM212" s="1">
        <f t="shared" ref="AM212:AM238" si="77">AE212+AG212+AI212+AK212</f>
        <v>1535.75</v>
      </c>
      <c r="AO212" s="2">
        <v>44716</v>
      </c>
      <c r="AP212" s="8">
        <v>1812.4</v>
      </c>
      <c r="AQ212" s="8">
        <v>5.15</v>
      </c>
      <c r="AR212" s="24">
        <f t="shared" si="73"/>
        <v>351.92233009708735</v>
      </c>
      <c r="AT212" s="2">
        <v>44716</v>
      </c>
      <c r="AU212" s="1">
        <v>1739.34</v>
      </c>
      <c r="AV212" s="1">
        <v>118.72</v>
      </c>
      <c r="AW212" s="1">
        <f t="shared" si="74"/>
        <v>1858.06</v>
      </c>
      <c r="AX212" s="8">
        <v>5.15</v>
      </c>
      <c r="AY212" s="24">
        <f t="shared" si="75"/>
        <v>360.78834951456309</v>
      </c>
      <c r="BA212" t="s">
        <v>90</v>
      </c>
      <c r="BB212">
        <v>307.91000000000003</v>
      </c>
      <c r="BD212" s="2">
        <v>44716</v>
      </c>
      <c r="BE212" s="79">
        <v>20141</v>
      </c>
      <c r="BF212" s="175">
        <v>5.15</v>
      </c>
      <c r="BG212" s="24">
        <f t="shared" si="76"/>
        <v>3910.8737864077666</v>
      </c>
    </row>
    <row r="213" spans="2:59" ht="30" x14ac:dyDescent="0.25">
      <c r="B213" s="2">
        <v>44718</v>
      </c>
      <c r="C213" s="1">
        <v>2964.17</v>
      </c>
      <c r="D213" s="1">
        <v>26.23</v>
      </c>
      <c r="E213" s="1">
        <f t="shared" si="67"/>
        <v>2990.4</v>
      </c>
      <c r="F213" s="8">
        <v>5.15</v>
      </c>
      <c r="G213" s="8">
        <f t="shared" si="65"/>
        <v>580.66019417475729</v>
      </c>
      <c r="I213" s="2">
        <v>44718</v>
      </c>
      <c r="J213" s="13">
        <v>0</v>
      </c>
      <c r="K213" s="15">
        <v>0</v>
      </c>
      <c r="L213" s="13">
        <f t="shared" si="66"/>
        <v>0</v>
      </c>
      <c r="M213" s="13">
        <v>5.15</v>
      </c>
      <c r="N213" s="30">
        <f>L213/M213</f>
        <v>0</v>
      </c>
      <c r="P213" s="2">
        <v>44717</v>
      </c>
      <c r="Q213" s="1">
        <v>693.96</v>
      </c>
      <c r="R213" s="1">
        <v>409.02</v>
      </c>
      <c r="S213" s="1">
        <f t="shared" si="69"/>
        <v>1102.98</v>
      </c>
      <c r="T213" s="8">
        <v>5.15</v>
      </c>
      <c r="U213" s="24">
        <f t="shared" si="70"/>
        <v>214.17087378640775</v>
      </c>
      <c r="W213" s="2">
        <v>44717</v>
      </c>
      <c r="X213" s="1">
        <v>2402.35</v>
      </c>
      <c r="Y213" s="1">
        <v>64.83</v>
      </c>
      <c r="Z213" s="1">
        <f t="shared" si="71"/>
        <v>2467.1799999999998</v>
      </c>
      <c r="AA213" s="8">
        <v>5.15</v>
      </c>
      <c r="AB213" s="24">
        <f t="shared" si="72"/>
        <v>479.06407766990287</v>
      </c>
      <c r="AD213" s="2">
        <v>44717</v>
      </c>
      <c r="AE213" s="1">
        <v>1539</v>
      </c>
      <c r="AF213" s="1">
        <v>7925.85</v>
      </c>
      <c r="AG213" s="1">
        <v>0</v>
      </c>
      <c r="AH213" s="1">
        <v>0</v>
      </c>
      <c r="AI213" s="1">
        <v>0</v>
      </c>
      <c r="AJ213" s="1">
        <v>0</v>
      </c>
      <c r="AK213" s="8">
        <v>0</v>
      </c>
      <c r="AL213" s="58">
        <v>0</v>
      </c>
      <c r="AM213" s="1">
        <f t="shared" si="77"/>
        <v>1539</v>
      </c>
      <c r="AO213" s="2">
        <v>44717</v>
      </c>
      <c r="AP213" s="8">
        <v>1942.2</v>
      </c>
      <c r="AQ213" s="8">
        <v>5.15</v>
      </c>
      <c r="AR213" s="24">
        <f t="shared" si="73"/>
        <v>377.126213592233</v>
      </c>
      <c r="AT213" s="2">
        <v>44717</v>
      </c>
      <c r="AU213" s="1">
        <v>1391.13</v>
      </c>
      <c r="AV213" s="1">
        <v>41.95</v>
      </c>
      <c r="AW213" s="1">
        <f t="shared" si="74"/>
        <v>1433.0800000000002</v>
      </c>
      <c r="AX213" s="8">
        <v>5.15</v>
      </c>
      <c r="AY213" s="24">
        <f t="shared" si="75"/>
        <v>278.26796116504858</v>
      </c>
      <c r="BA213" s="180" t="s">
        <v>28</v>
      </c>
      <c r="BB213" s="42">
        <v>12419.4</v>
      </c>
      <c r="BD213" s="2">
        <v>44717</v>
      </c>
      <c r="BE213" s="79">
        <v>20422.689999999999</v>
      </c>
      <c r="BF213" s="175">
        <v>5.15</v>
      </c>
      <c r="BG213" s="24">
        <f t="shared" si="76"/>
        <v>3965.5708737864074</v>
      </c>
    </row>
    <row r="214" spans="2:59" ht="30" x14ac:dyDescent="0.25">
      <c r="B214" s="2">
        <v>44719</v>
      </c>
      <c r="C214" s="1">
        <v>2643.93</v>
      </c>
      <c r="D214" s="1"/>
      <c r="E214" s="1">
        <f t="shared" si="67"/>
        <v>2643.93</v>
      </c>
      <c r="F214" s="1">
        <v>5.16</v>
      </c>
      <c r="G214" s="8">
        <f t="shared" si="65"/>
        <v>512.3895348837209</v>
      </c>
      <c r="I214" s="2">
        <v>44719</v>
      </c>
      <c r="J214" s="13">
        <v>0</v>
      </c>
      <c r="K214" s="15">
        <v>0</v>
      </c>
      <c r="L214" s="13">
        <f t="shared" si="66"/>
        <v>0</v>
      </c>
      <c r="M214" s="10">
        <v>5.16</v>
      </c>
      <c r="N214" s="30">
        <f t="shared" si="68"/>
        <v>0</v>
      </c>
      <c r="P214" s="2">
        <v>44718</v>
      </c>
      <c r="Q214" s="1">
        <v>273.2</v>
      </c>
      <c r="R214" s="1">
        <v>365.46</v>
      </c>
      <c r="S214" s="1">
        <f t="shared" si="69"/>
        <v>638.66</v>
      </c>
      <c r="T214" s="8">
        <v>5.15</v>
      </c>
      <c r="U214" s="24">
        <f t="shared" si="70"/>
        <v>124.01165048543687</v>
      </c>
      <c r="W214" s="2">
        <v>44718</v>
      </c>
      <c r="X214" s="1">
        <v>0</v>
      </c>
      <c r="Y214" s="1">
        <v>0</v>
      </c>
      <c r="Z214" s="1">
        <f t="shared" si="71"/>
        <v>0</v>
      </c>
      <c r="AA214" s="8">
        <v>5.15</v>
      </c>
      <c r="AB214" s="24">
        <f t="shared" si="72"/>
        <v>0</v>
      </c>
      <c r="AD214" s="2">
        <v>44718</v>
      </c>
      <c r="AE214" s="1">
        <v>862</v>
      </c>
      <c r="AF214" s="1">
        <v>4439.3</v>
      </c>
      <c r="AG214" s="1">
        <v>0</v>
      </c>
      <c r="AH214" s="1">
        <v>0</v>
      </c>
      <c r="AI214" s="1">
        <v>0</v>
      </c>
      <c r="AJ214" s="1">
        <v>0</v>
      </c>
      <c r="AK214" s="1">
        <v>29.11</v>
      </c>
      <c r="AL214" s="58">
        <v>149.91650000000001</v>
      </c>
      <c r="AM214" s="1">
        <f t="shared" si="77"/>
        <v>891.11</v>
      </c>
      <c r="AO214" s="2">
        <v>44718</v>
      </c>
      <c r="AP214" s="8">
        <v>1105.2</v>
      </c>
      <c r="AQ214" s="8">
        <v>5.15</v>
      </c>
      <c r="AR214" s="24">
        <f t="shared" si="73"/>
        <v>214.60194174757282</v>
      </c>
      <c r="AT214" s="2">
        <v>44718</v>
      </c>
      <c r="AU214" s="1">
        <v>1372.93</v>
      </c>
      <c r="AV214" s="1">
        <v>0</v>
      </c>
      <c r="AW214" s="1">
        <f t="shared" si="74"/>
        <v>1372.93</v>
      </c>
      <c r="AX214" s="8">
        <v>5.15</v>
      </c>
      <c r="AY214" s="24">
        <f t="shared" si="75"/>
        <v>266.58834951456311</v>
      </c>
      <c r="BA214" s="180" t="s">
        <v>6</v>
      </c>
      <c r="BB214" s="42">
        <v>9416.15</v>
      </c>
      <c r="BD214" s="2">
        <v>44718</v>
      </c>
      <c r="BE214" s="79">
        <v>10677</v>
      </c>
      <c r="BF214" s="175">
        <v>5.15</v>
      </c>
      <c r="BG214" s="24">
        <f t="shared" si="76"/>
        <v>2073.2038834951454</v>
      </c>
    </row>
    <row r="215" spans="2:59" ht="30" x14ac:dyDescent="0.25">
      <c r="B215" s="2">
        <v>44720</v>
      </c>
      <c r="C215" s="1">
        <v>69.41</v>
      </c>
      <c r="D215" s="1">
        <v>0</v>
      </c>
      <c r="E215" s="1">
        <f t="shared" si="67"/>
        <v>69.41</v>
      </c>
      <c r="F215" s="1">
        <v>5.16</v>
      </c>
      <c r="G215" s="8">
        <f t="shared" si="65"/>
        <v>13.451550387596898</v>
      </c>
      <c r="I215" s="2">
        <v>44720</v>
      </c>
      <c r="J215" s="13">
        <v>2405.87</v>
      </c>
      <c r="K215" s="15">
        <v>78.73</v>
      </c>
      <c r="L215" s="13">
        <f t="shared" si="66"/>
        <v>2484.6</v>
      </c>
      <c r="M215" s="10">
        <v>5.16</v>
      </c>
      <c r="N215" s="30">
        <f t="shared" si="68"/>
        <v>481.51162790697674</v>
      </c>
      <c r="P215" s="2">
        <v>44719</v>
      </c>
      <c r="Q215" s="1">
        <v>346.26</v>
      </c>
      <c r="R215" s="1">
        <v>416.77</v>
      </c>
      <c r="S215" s="1">
        <f t="shared" si="69"/>
        <v>763.03</v>
      </c>
      <c r="T215" s="1">
        <v>5.16</v>
      </c>
      <c r="U215" s="24">
        <f t="shared" si="70"/>
        <v>147.87403100775194</v>
      </c>
      <c r="W215" s="2">
        <v>44719</v>
      </c>
      <c r="X215" s="1">
        <v>0</v>
      </c>
      <c r="Y215" s="1">
        <v>0</v>
      </c>
      <c r="Z215" s="1">
        <f t="shared" si="71"/>
        <v>0</v>
      </c>
      <c r="AA215" s="1">
        <v>5.16</v>
      </c>
      <c r="AB215" s="24">
        <f t="shared" si="72"/>
        <v>0</v>
      </c>
      <c r="AD215" s="2">
        <v>44719</v>
      </c>
      <c r="AE215" s="1">
        <v>999</v>
      </c>
      <c r="AF215" s="1">
        <v>5151.79</v>
      </c>
      <c r="AG215" s="1">
        <v>0</v>
      </c>
      <c r="AH215" s="1">
        <v>0</v>
      </c>
      <c r="AI215" s="1">
        <v>0</v>
      </c>
      <c r="AJ215" s="1">
        <v>0</v>
      </c>
      <c r="AK215" s="8">
        <v>90.12</v>
      </c>
      <c r="AL215" s="58">
        <v>465.01920000000001</v>
      </c>
      <c r="AM215" s="1">
        <f t="shared" si="77"/>
        <v>1089.1199999999999</v>
      </c>
      <c r="AO215" s="2">
        <v>44719</v>
      </c>
      <c r="AP215" s="8">
        <v>866.5</v>
      </c>
      <c r="AQ215" s="1">
        <v>5.16</v>
      </c>
      <c r="AR215" s="24">
        <f t="shared" si="73"/>
        <v>167.92635658914728</v>
      </c>
      <c r="AT215" s="2">
        <v>44719</v>
      </c>
      <c r="AU215" s="1">
        <v>2293.14</v>
      </c>
      <c r="AV215" s="1">
        <v>81.05</v>
      </c>
      <c r="AW215" s="1">
        <f t="shared" si="74"/>
        <v>2374.19</v>
      </c>
      <c r="AX215" s="1">
        <v>5.16</v>
      </c>
      <c r="AY215" s="24">
        <f t="shared" si="75"/>
        <v>460.11434108527129</v>
      </c>
      <c r="BA215" s="180" t="s">
        <v>10</v>
      </c>
      <c r="BB215" s="42">
        <v>4379.67</v>
      </c>
      <c r="BD215" s="2">
        <v>44719</v>
      </c>
      <c r="BE215" s="79">
        <v>12260.18</v>
      </c>
      <c r="BF215" s="176">
        <v>5.16</v>
      </c>
      <c r="BG215" s="24">
        <f t="shared" si="76"/>
        <v>2376.0038759689924</v>
      </c>
    </row>
    <row r="216" spans="2:59" ht="30" x14ac:dyDescent="0.25">
      <c r="B216" s="2">
        <v>44721</v>
      </c>
      <c r="C216" s="1">
        <v>790.06</v>
      </c>
      <c r="D216" s="1">
        <v>0</v>
      </c>
      <c r="E216" s="1">
        <f t="shared" si="67"/>
        <v>790.06</v>
      </c>
      <c r="F216" s="1">
        <v>5.25</v>
      </c>
      <c r="G216" s="8">
        <f t="shared" si="65"/>
        <v>150.48761904761903</v>
      </c>
      <c r="I216" s="2">
        <v>44721</v>
      </c>
      <c r="J216" s="13">
        <v>1298.01</v>
      </c>
      <c r="K216" s="15">
        <v>0</v>
      </c>
      <c r="L216" s="13">
        <f t="shared" si="66"/>
        <v>1298.01</v>
      </c>
      <c r="M216" s="10">
        <v>5.25</v>
      </c>
      <c r="N216" s="30">
        <f t="shared" si="68"/>
        <v>247.24</v>
      </c>
      <c r="P216" s="2">
        <v>44720</v>
      </c>
      <c r="Q216" s="1">
        <v>319.3</v>
      </c>
      <c r="R216" s="1">
        <v>203.09</v>
      </c>
      <c r="S216" s="1">
        <f t="shared" si="69"/>
        <v>522.39</v>
      </c>
      <c r="T216" s="1">
        <v>5.16</v>
      </c>
      <c r="U216" s="24">
        <f t="shared" si="70"/>
        <v>101.23837209302324</v>
      </c>
      <c r="W216" s="2">
        <v>44720</v>
      </c>
      <c r="X216" s="1">
        <v>0</v>
      </c>
      <c r="Y216" s="1">
        <v>0</v>
      </c>
      <c r="Z216" s="1">
        <f t="shared" si="71"/>
        <v>0</v>
      </c>
      <c r="AA216" s="1">
        <v>5.16</v>
      </c>
      <c r="AB216" s="24">
        <f t="shared" si="72"/>
        <v>0</v>
      </c>
      <c r="AD216" s="2">
        <v>44720</v>
      </c>
      <c r="AE216" s="1">
        <v>818</v>
      </c>
      <c r="AF216" s="1">
        <v>4234.32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58">
        <v>0</v>
      </c>
      <c r="AM216" s="1">
        <f t="shared" si="77"/>
        <v>818</v>
      </c>
      <c r="AO216" s="2">
        <v>44720</v>
      </c>
      <c r="AP216" s="8">
        <v>1385.9</v>
      </c>
      <c r="AQ216" s="1">
        <v>5.16</v>
      </c>
      <c r="AR216" s="24">
        <f t="shared" si="73"/>
        <v>268.58527131782949</v>
      </c>
      <c r="AT216" s="2">
        <v>44720</v>
      </c>
      <c r="AU216" s="1">
        <v>1504.37</v>
      </c>
      <c r="AV216" s="1">
        <v>445.53</v>
      </c>
      <c r="AW216" s="1">
        <f t="shared" si="74"/>
        <v>1949.8999999999999</v>
      </c>
      <c r="AX216" s="1">
        <v>5.16</v>
      </c>
      <c r="AY216" s="24">
        <f t="shared" si="75"/>
        <v>377.88759689922477</v>
      </c>
      <c r="BA216" s="180" t="s">
        <v>112</v>
      </c>
      <c r="BB216" s="42">
        <v>15942.18</v>
      </c>
      <c r="BD216" s="2">
        <v>44720</v>
      </c>
      <c r="BE216" s="79">
        <v>10637.3</v>
      </c>
      <c r="BF216" s="176">
        <v>5.16</v>
      </c>
      <c r="BG216" s="24">
        <f t="shared" si="76"/>
        <v>2061.4922480620153</v>
      </c>
    </row>
    <row r="217" spans="2:59" x14ac:dyDescent="0.25">
      <c r="B217" s="2">
        <v>44722</v>
      </c>
      <c r="C217" s="1">
        <v>1430.89</v>
      </c>
      <c r="D217" s="1">
        <v>0</v>
      </c>
      <c r="E217" s="1">
        <f t="shared" si="67"/>
        <v>1430.89</v>
      </c>
      <c r="F217" s="1">
        <v>5.31</v>
      </c>
      <c r="G217" s="8">
        <f t="shared" si="65"/>
        <v>269.47080979284374</v>
      </c>
      <c r="I217" s="2">
        <v>44722</v>
      </c>
      <c r="J217" s="8">
        <v>2147.71</v>
      </c>
      <c r="K217" s="16">
        <v>0</v>
      </c>
      <c r="L217" s="13">
        <f t="shared" si="66"/>
        <v>2147.71</v>
      </c>
      <c r="M217" s="8">
        <v>5.31</v>
      </c>
      <c r="N217" s="30">
        <f t="shared" si="68"/>
        <v>404.46516007532961</v>
      </c>
      <c r="P217" s="2">
        <v>44721</v>
      </c>
      <c r="Q217" s="1">
        <v>355.34</v>
      </c>
      <c r="R217" s="1">
        <v>197.83</v>
      </c>
      <c r="S217" s="1">
        <f t="shared" si="69"/>
        <v>553.16999999999996</v>
      </c>
      <c r="T217" s="1">
        <v>5.25</v>
      </c>
      <c r="U217" s="24">
        <f t="shared" si="70"/>
        <v>105.36571428571428</v>
      </c>
      <c r="W217" s="2">
        <v>44721</v>
      </c>
      <c r="X217" s="1">
        <v>0</v>
      </c>
      <c r="Y217" s="1">
        <v>0</v>
      </c>
      <c r="Z217" s="1">
        <f t="shared" si="71"/>
        <v>0</v>
      </c>
      <c r="AA217" s="1">
        <v>5.25</v>
      </c>
      <c r="AB217" s="24">
        <f t="shared" si="72"/>
        <v>0</v>
      </c>
      <c r="AD217" s="2">
        <v>44721</v>
      </c>
      <c r="AE217" s="1">
        <v>516</v>
      </c>
      <c r="AF217" s="1">
        <v>2693.5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58">
        <v>0</v>
      </c>
      <c r="AM217" s="1">
        <f t="shared" si="77"/>
        <v>516</v>
      </c>
      <c r="AO217" s="2">
        <v>44721</v>
      </c>
      <c r="AP217" s="8">
        <v>534</v>
      </c>
      <c r="AQ217" s="1">
        <v>5.25</v>
      </c>
      <c r="AR217" s="24">
        <f t="shared" si="73"/>
        <v>101.71428571428571</v>
      </c>
      <c r="AT217" s="2">
        <v>44721</v>
      </c>
      <c r="AU217" s="1">
        <v>3077.86</v>
      </c>
      <c r="AV217" s="1">
        <v>81.08</v>
      </c>
      <c r="AW217" s="1">
        <f t="shared" si="74"/>
        <v>3158.94</v>
      </c>
      <c r="AX217" s="1">
        <v>5.25</v>
      </c>
      <c r="AY217" s="24">
        <f t="shared" si="75"/>
        <v>601.70285714285717</v>
      </c>
      <c r="BA217" s="180" t="s">
        <v>76</v>
      </c>
      <c r="BB217" s="42">
        <v>6440.82</v>
      </c>
      <c r="BD217" s="2">
        <v>44721</v>
      </c>
      <c r="BE217" s="79">
        <v>9020.84</v>
      </c>
      <c r="BF217" s="176">
        <v>5.25</v>
      </c>
      <c r="BG217" s="24">
        <f t="shared" si="76"/>
        <v>1718.2552380952382</v>
      </c>
    </row>
    <row r="218" spans="2:59" x14ac:dyDescent="0.25">
      <c r="B218" s="2">
        <v>44723</v>
      </c>
      <c r="C218" s="1">
        <v>2541.62</v>
      </c>
      <c r="D218" s="1">
        <v>50.67</v>
      </c>
      <c r="E218" s="1">
        <f t="shared" si="67"/>
        <v>2592.29</v>
      </c>
      <c r="F218" s="1">
        <v>5.31</v>
      </c>
      <c r="G218" s="8">
        <f t="shared" si="65"/>
        <v>488.19020715630887</v>
      </c>
      <c r="I218" s="2">
        <v>44723</v>
      </c>
      <c r="J218" s="8">
        <v>2156.56</v>
      </c>
      <c r="K218" s="8"/>
      <c r="L218" s="13">
        <f t="shared" si="66"/>
        <v>2156.56</v>
      </c>
      <c r="M218" s="8">
        <v>5.31</v>
      </c>
      <c r="N218" s="30">
        <f t="shared" si="68"/>
        <v>406.13182674199624</v>
      </c>
      <c r="P218" s="2">
        <v>44722</v>
      </c>
      <c r="Q218" s="1">
        <v>1039.03</v>
      </c>
      <c r="R218" s="1">
        <v>199.25</v>
      </c>
      <c r="S218" s="1">
        <f t="shared" si="69"/>
        <v>1238.28</v>
      </c>
      <c r="T218" s="1">
        <v>5.31</v>
      </c>
      <c r="U218" s="24">
        <f t="shared" si="70"/>
        <v>233.19774011299435</v>
      </c>
      <c r="W218" s="2">
        <v>44722</v>
      </c>
      <c r="X218" s="1">
        <v>1452.43</v>
      </c>
      <c r="Y218" s="1">
        <v>30</v>
      </c>
      <c r="Z218" s="1">
        <f t="shared" si="71"/>
        <v>1482.43</v>
      </c>
      <c r="AA218" s="1">
        <v>5.31</v>
      </c>
      <c r="AB218" s="24">
        <f t="shared" si="72"/>
        <v>279.17702448210929</v>
      </c>
      <c r="AD218" s="2">
        <v>44722</v>
      </c>
      <c r="AE218" s="1">
        <v>944</v>
      </c>
      <c r="AF218" s="1">
        <v>4982.5200000000004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58">
        <v>0</v>
      </c>
      <c r="AM218" s="1">
        <f t="shared" si="77"/>
        <v>944</v>
      </c>
      <c r="AO218" s="2">
        <v>44722</v>
      </c>
      <c r="AP218" s="8">
        <v>935.5</v>
      </c>
      <c r="AQ218" s="1">
        <v>5.31</v>
      </c>
      <c r="AR218" s="24">
        <f t="shared" si="73"/>
        <v>176.17702448210923</v>
      </c>
      <c r="AT218" s="2">
        <v>44722</v>
      </c>
      <c r="AU218" s="1">
        <v>2794.8</v>
      </c>
      <c r="AV218" s="1">
        <v>56.39</v>
      </c>
      <c r="AW218" s="1">
        <f t="shared" si="74"/>
        <v>2851.19</v>
      </c>
      <c r="AX218" s="1">
        <v>5.31</v>
      </c>
      <c r="AY218" s="24">
        <f t="shared" si="75"/>
        <v>536.94726930320155</v>
      </c>
      <c r="BD218" s="2">
        <v>44722</v>
      </c>
      <c r="BE218" s="79">
        <v>15063.11</v>
      </c>
      <c r="BF218" s="176">
        <v>5.31</v>
      </c>
      <c r="BG218" s="24">
        <f t="shared" si="76"/>
        <v>2836.7438794726932</v>
      </c>
    </row>
    <row r="219" spans="2:59" x14ac:dyDescent="0.25">
      <c r="B219" s="2">
        <v>44724</v>
      </c>
      <c r="C219" s="1">
        <v>1783.16</v>
      </c>
      <c r="D219" s="1">
        <v>0</v>
      </c>
      <c r="E219" s="1">
        <f t="shared" si="67"/>
        <v>1783.16</v>
      </c>
      <c r="F219" s="1">
        <v>5.31</v>
      </c>
      <c r="G219" s="8">
        <f t="shared" si="65"/>
        <v>335.81167608286256</v>
      </c>
      <c r="I219" s="2">
        <v>44724</v>
      </c>
      <c r="J219" s="8">
        <v>1750.56</v>
      </c>
      <c r="K219" s="8">
        <v>0</v>
      </c>
      <c r="L219" s="13">
        <f t="shared" si="66"/>
        <v>1750.56</v>
      </c>
      <c r="M219" s="8">
        <v>5.31</v>
      </c>
      <c r="N219" s="30">
        <f t="shared" si="68"/>
        <v>329.67231638418082</v>
      </c>
      <c r="P219" s="2">
        <v>44723</v>
      </c>
      <c r="Q219" s="1">
        <v>1010.05</v>
      </c>
      <c r="R219" s="1">
        <v>126.06</v>
      </c>
      <c r="S219" s="1">
        <f t="shared" si="69"/>
        <v>1136.1099999999999</v>
      </c>
      <c r="T219" s="1">
        <v>5.31</v>
      </c>
      <c r="U219" s="24">
        <f t="shared" si="70"/>
        <v>213.95668549905838</v>
      </c>
      <c r="W219" s="2">
        <v>44723</v>
      </c>
      <c r="X219" s="1">
        <v>999.02</v>
      </c>
      <c r="Y219" s="1">
        <v>55.39</v>
      </c>
      <c r="Z219" s="1">
        <f t="shared" si="71"/>
        <v>1054.4100000000001</v>
      </c>
      <c r="AA219" s="1">
        <v>5.31</v>
      </c>
      <c r="AB219" s="24">
        <f t="shared" si="72"/>
        <v>198.57062146892659</v>
      </c>
      <c r="AD219" s="2">
        <v>44723</v>
      </c>
      <c r="AE219" s="1">
        <v>1582</v>
      </c>
      <c r="AF219" s="1">
        <v>8400.42</v>
      </c>
      <c r="AG219" s="1">
        <v>0</v>
      </c>
      <c r="AH219" s="1">
        <v>0</v>
      </c>
      <c r="AI219" s="1">
        <v>0</v>
      </c>
      <c r="AJ219" s="1">
        <v>0</v>
      </c>
      <c r="AK219" s="1">
        <v>74.38</v>
      </c>
      <c r="AL219" s="58">
        <v>394.95779999999996</v>
      </c>
      <c r="AM219" s="1">
        <f t="shared" si="77"/>
        <v>1656.38</v>
      </c>
      <c r="AO219" s="2">
        <v>44723</v>
      </c>
      <c r="AP219" s="8">
        <v>1192</v>
      </c>
      <c r="AQ219" s="1">
        <v>5.31</v>
      </c>
      <c r="AR219" s="24">
        <f t="shared" si="73"/>
        <v>224.48210922787194</v>
      </c>
      <c r="AT219" s="2">
        <v>44723</v>
      </c>
      <c r="AU219" s="1">
        <v>2919</v>
      </c>
      <c r="AV219" s="1">
        <v>323.33</v>
      </c>
      <c r="AW219" s="1">
        <f t="shared" si="74"/>
        <v>3242.33</v>
      </c>
      <c r="AX219" s="1">
        <v>5.31</v>
      </c>
      <c r="AY219" s="24">
        <f t="shared" si="75"/>
        <v>610.60828625235411</v>
      </c>
      <c r="BB219" s="37">
        <f>SUM(BB208:BB218)</f>
        <v>90133.960000000021</v>
      </c>
      <c r="BD219" s="2">
        <v>44723</v>
      </c>
      <c r="BE219" s="79">
        <v>20147.810000000001</v>
      </c>
      <c r="BF219" s="176">
        <v>5.31</v>
      </c>
      <c r="BG219" s="24">
        <f t="shared" si="76"/>
        <v>3794.3145009416203</v>
      </c>
    </row>
    <row r="220" spans="2:59" x14ac:dyDescent="0.25">
      <c r="B220" s="2">
        <v>44725</v>
      </c>
      <c r="C220" s="1">
        <v>1821.09</v>
      </c>
      <c r="D220" s="1">
        <v>42.62</v>
      </c>
      <c r="E220" s="1">
        <f t="shared" si="67"/>
        <v>1863.7099999999998</v>
      </c>
      <c r="F220" s="1">
        <v>5.31</v>
      </c>
      <c r="G220" s="8">
        <f t="shared" si="65"/>
        <v>350.98116760828623</v>
      </c>
      <c r="I220" s="2">
        <v>44725</v>
      </c>
      <c r="J220" s="8">
        <v>461.97</v>
      </c>
      <c r="K220" s="16">
        <v>0</v>
      </c>
      <c r="L220" s="13">
        <f t="shared" si="66"/>
        <v>461.97</v>
      </c>
      <c r="M220" s="8">
        <v>5.31</v>
      </c>
      <c r="N220" s="30">
        <f t="shared" si="68"/>
        <v>87.000000000000014</v>
      </c>
      <c r="P220" s="2">
        <v>44724</v>
      </c>
      <c r="Q220" s="1">
        <v>1166.4000000000001</v>
      </c>
      <c r="R220" s="1">
        <v>107.82</v>
      </c>
      <c r="S220" s="1">
        <f t="shared" si="69"/>
        <v>1274.22</v>
      </c>
      <c r="T220" s="1">
        <v>5.31</v>
      </c>
      <c r="U220" s="24">
        <f t="shared" si="70"/>
        <v>239.96610169491527</v>
      </c>
      <c r="W220" s="2">
        <v>44724</v>
      </c>
      <c r="X220" s="1">
        <v>2218.6</v>
      </c>
      <c r="Y220" s="1">
        <v>7.02</v>
      </c>
      <c r="Z220" s="1">
        <f t="shared" si="71"/>
        <v>2225.62</v>
      </c>
      <c r="AA220" s="1">
        <v>5.31</v>
      </c>
      <c r="AB220" s="24">
        <f t="shared" si="72"/>
        <v>419.13747645951037</v>
      </c>
      <c r="AD220" s="2">
        <v>44724</v>
      </c>
      <c r="AE220" s="1">
        <v>1531</v>
      </c>
      <c r="AF220" s="1">
        <v>8129.61</v>
      </c>
      <c r="AG220" s="1">
        <v>0</v>
      </c>
      <c r="AH220" s="1">
        <v>0</v>
      </c>
      <c r="AI220" s="1">
        <v>0</v>
      </c>
      <c r="AJ220" s="1">
        <v>0</v>
      </c>
      <c r="AK220" s="1">
        <v>15</v>
      </c>
      <c r="AL220" s="58">
        <v>79.649999999999991</v>
      </c>
      <c r="AM220" s="1">
        <f t="shared" si="77"/>
        <v>1546</v>
      </c>
      <c r="AO220" s="2">
        <v>44724</v>
      </c>
      <c r="AP220" s="8">
        <v>2420.5</v>
      </c>
      <c r="AQ220" s="1">
        <v>5.31</v>
      </c>
      <c r="AR220" s="24">
        <f t="shared" si="73"/>
        <v>455.83804143126179</v>
      </c>
      <c r="AT220" s="2">
        <v>44724</v>
      </c>
      <c r="AU220" s="1">
        <v>2216.14</v>
      </c>
      <c r="AV220" s="1">
        <v>0</v>
      </c>
      <c r="AW220" s="1">
        <f t="shared" si="74"/>
        <v>2216.14</v>
      </c>
      <c r="AX220" s="1">
        <v>5.31</v>
      </c>
      <c r="AY220" s="24">
        <f t="shared" si="75"/>
        <v>417.35216572504709</v>
      </c>
      <c r="BD220" s="2">
        <v>44724</v>
      </c>
      <c r="BE220" s="79">
        <v>19847.580000000002</v>
      </c>
      <c r="BF220" s="176">
        <v>5.31</v>
      </c>
      <c r="BG220" s="24">
        <f t="shared" si="76"/>
        <v>3737.7740112994356</v>
      </c>
    </row>
    <row r="221" spans="2:59" x14ac:dyDescent="0.25">
      <c r="B221" s="2">
        <v>44726</v>
      </c>
      <c r="C221" s="1">
        <v>2310.35</v>
      </c>
      <c r="D221" s="1">
        <v>0</v>
      </c>
      <c r="E221" s="1">
        <f t="shared" si="67"/>
        <v>2310.35</v>
      </c>
      <c r="F221" s="1">
        <v>5.31</v>
      </c>
      <c r="G221" s="8">
        <f t="shared" si="65"/>
        <v>435.09416195856875</v>
      </c>
      <c r="I221" s="2">
        <v>44726</v>
      </c>
      <c r="J221" s="8">
        <v>3424.76</v>
      </c>
      <c r="K221" s="16">
        <v>24.86</v>
      </c>
      <c r="L221" s="13">
        <f t="shared" si="66"/>
        <v>3449.6200000000003</v>
      </c>
      <c r="M221" s="8">
        <v>5.31</v>
      </c>
      <c r="N221" s="30">
        <f t="shared" si="68"/>
        <v>649.64595103578165</v>
      </c>
      <c r="P221" s="2">
        <v>44725</v>
      </c>
      <c r="Q221" s="1">
        <v>374.29</v>
      </c>
      <c r="R221" s="1">
        <v>135.34</v>
      </c>
      <c r="S221" s="1">
        <f t="shared" si="69"/>
        <v>509.63</v>
      </c>
      <c r="T221" s="1">
        <v>5.31</v>
      </c>
      <c r="U221" s="24">
        <f t="shared" si="70"/>
        <v>95.975517890772139</v>
      </c>
      <c r="W221" s="2">
        <v>44725</v>
      </c>
      <c r="X221" s="1">
        <v>0</v>
      </c>
      <c r="Y221" s="1">
        <v>0</v>
      </c>
      <c r="Z221" s="1">
        <f t="shared" si="71"/>
        <v>0</v>
      </c>
      <c r="AA221" s="1">
        <v>5.31</v>
      </c>
      <c r="AB221" s="24">
        <f t="shared" si="72"/>
        <v>0</v>
      </c>
      <c r="AD221" s="2">
        <v>44725</v>
      </c>
      <c r="AE221" s="1">
        <v>890</v>
      </c>
      <c r="AF221" s="1">
        <v>4725.8999999999996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58">
        <v>0</v>
      </c>
      <c r="AM221" s="1">
        <f t="shared" si="77"/>
        <v>890</v>
      </c>
      <c r="AO221" s="2">
        <v>44725</v>
      </c>
      <c r="AP221" s="8">
        <v>1353.7</v>
      </c>
      <c r="AQ221" s="1">
        <v>5.31</v>
      </c>
      <c r="AR221" s="24">
        <f t="shared" si="73"/>
        <v>254.93408662900191</v>
      </c>
      <c r="AT221" s="2">
        <v>44725</v>
      </c>
      <c r="AU221" s="1">
        <v>2358.5</v>
      </c>
      <c r="AV221" s="1">
        <v>0</v>
      </c>
      <c r="AW221" s="1">
        <f t="shared" si="74"/>
        <v>2358.5</v>
      </c>
      <c r="AX221" s="1">
        <v>5.31</v>
      </c>
      <c r="AY221" s="24">
        <f t="shared" si="75"/>
        <v>444.16195856873827</v>
      </c>
      <c r="BD221" s="2">
        <v>44725</v>
      </c>
      <c r="BE221" s="79">
        <v>11256.68</v>
      </c>
      <c r="BF221" s="176">
        <v>5.31</v>
      </c>
      <c r="BG221" s="24">
        <f t="shared" si="76"/>
        <v>2119.9020715630886</v>
      </c>
    </row>
    <row r="222" spans="2:59" x14ac:dyDescent="0.25">
      <c r="B222" s="2">
        <v>44727</v>
      </c>
      <c r="C222" s="1">
        <v>2611.8000000000002</v>
      </c>
      <c r="D222" s="1">
        <v>128.19</v>
      </c>
      <c r="E222" s="1">
        <f t="shared" si="67"/>
        <v>2739.9900000000002</v>
      </c>
      <c r="F222" s="1">
        <v>5.31</v>
      </c>
      <c r="G222" s="8">
        <f t="shared" si="65"/>
        <v>516.00564971751419</v>
      </c>
      <c r="I222" s="2">
        <v>44727</v>
      </c>
      <c r="J222" s="8">
        <v>1542.64</v>
      </c>
      <c r="K222" s="8">
        <v>0</v>
      </c>
      <c r="L222" s="13">
        <f t="shared" si="66"/>
        <v>1542.64</v>
      </c>
      <c r="M222" s="8">
        <v>5.31</v>
      </c>
      <c r="N222" s="30">
        <f t="shared" si="68"/>
        <v>290.51600753295673</v>
      </c>
      <c r="P222" s="2">
        <v>44726</v>
      </c>
      <c r="Q222" s="1">
        <v>1014.47</v>
      </c>
      <c r="R222" s="1">
        <v>58.74</v>
      </c>
      <c r="S222" s="1">
        <f t="shared" si="69"/>
        <v>1073.21</v>
      </c>
      <c r="T222" s="1">
        <v>5.31</v>
      </c>
      <c r="U222" s="24">
        <f t="shared" si="70"/>
        <v>202.11111111111114</v>
      </c>
      <c r="W222" s="2">
        <v>44726</v>
      </c>
      <c r="X222" s="1">
        <v>0</v>
      </c>
      <c r="Y222" s="1">
        <v>0</v>
      </c>
      <c r="Z222" s="1">
        <f t="shared" si="71"/>
        <v>0</v>
      </c>
      <c r="AA222" s="1">
        <v>5.31</v>
      </c>
      <c r="AB222" s="24">
        <f t="shared" si="72"/>
        <v>0</v>
      </c>
      <c r="AD222" s="2">
        <v>44726</v>
      </c>
      <c r="AE222" s="1">
        <v>999</v>
      </c>
      <c r="AF222" s="1">
        <v>5304.69</v>
      </c>
      <c r="AG222" s="1">
        <v>0</v>
      </c>
      <c r="AH222" s="1">
        <v>0</v>
      </c>
      <c r="AI222" s="1">
        <v>30</v>
      </c>
      <c r="AJ222" s="1">
        <v>159.29999999999998</v>
      </c>
      <c r="AK222" s="1">
        <v>0</v>
      </c>
      <c r="AL222" s="58">
        <v>0</v>
      </c>
      <c r="AM222" s="1">
        <f t="shared" si="77"/>
        <v>1029</v>
      </c>
      <c r="AO222" s="2">
        <v>44726</v>
      </c>
      <c r="AP222" s="8">
        <v>1657.5</v>
      </c>
      <c r="AQ222" s="1">
        <v>5.31</v>
      </c>
      <c r="AR222" s="24">
        <f t="shared" si="73"/>
        <v>312.14689265536725</v>
      </c>
      <c r="AT222" s="2">
        <v>44726</v>
      </c>
      <c r="AU222" s="1">
        <v>2039.8</v>
      </c>
      <c r="AV222" s="1">
        <v>32.81</v>
      </c>
      <c r="AW222" s="1">
        <f t="shared" si="74"/>
        <v>2072.61</v>
      </c>
      <c r="AX222" s="1">
        <v>5.31</v>
      </c>
      <c r="AY222" s="24">
        <f t="shared" si="75"/>
        <v>390.32203389830516</v>
      </c>
      <c r="BD222" s="2">
        <v>44726</v>
      </c>
      <c r="BE222" s="79">
        <v>16015.29</v>
      </c>
      <c r="BF222" s="176">
        <v>5.31</v>
      </c>
      <c r="BG222" s="24">
        <f t="shared" si="76"/>
        <v>3016.0621468926556</v>
      </c>
    </row>
    <row r="223" spans="2:59" x14ac:dyDescent="0.25">
      <c r="B223" s="2">
        <v>44728</v>
      </c>
      <c r="C223" s="1">
        <v>2445.8000000000002</v>
      </c>
      <c r="D223" s="1">
        <v>0</v>
      </c>
      <c r="E223" s="1">
        <f t="shared" si="67"/>
        <v>2445.8000000000002</v>
      </c>
      <c r="F223" s="1">
        <v>5.36</v>
      </c>
      <c r="G223" s="8">
        <f t="shared" si="65"/>
        <v>456.30597014925371</v>
      </c>
      <c r="I223" s="2">
        <v>44728</v>
      </c>
      <c r="J223" s="8">
        <v>1278.83</v>
      </c>
      <c r="K223" s="18">
        <v>0</v>
      </c>
      <c r="L223" s="13">
        <f t="shared" si="66"/>
        <v>1278.83</v>
      </c>
      <c r="M223" s="8">
        <v>5.36</v>
      </c>
      <c r="N223" s="30">
        <f t="shared" si="68"/>
        <v>238.58768656716416</v>
      </c>
      <c r="P223" s="2">
        <v>44727</v>
      </c>
      <c r="Q223" s="1">
        <v>704.55</v>
      </c>
      <c r="R223" s="1">
        <v>269.54000000000002</v>
      </c>
      <c r="S223" s="1">
        <f t="shared" si="69"/>
        <v>974.08999999999992</v>
      </c>
      <c r="T223" s="1">
        <v>5.31</v>
      </c>
      <c r="U223" s="24">
        <f t="shared" si="70"/>
        <v>183.44444444444443</v>
      </c>
      <c r="W223" s="2">
        <v>44727</v>
      </c>
      <c r="X223" s="1">
        <v>0</v>
      </c>
      <c r="Y223" s="1">
        <v>0</v>
      </c>
      <c r="Z223" s="1">
        <f t="shared" si="71"/>
        <v>0</v>
      </c>
      <c r="AA223" s="1">
        <v>5.31</v>
      </c>
      <c r="AB223" s="24">
        <f t="shared" si="72"/>
        <v>0</v>
      </c>
      <c r="AD223" s="2">
        <v>44727</v>
      </c>
      <c r="AE223" s="1">
        <v>663</v>
      </c>
      <c r="AF223" s="1">
        <v>3527.58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58">
        <v>0</v>
      </c>
      <c r="AM223" s="1">
        <f t="shared" si="77"/>
        <v>663</v>
      </c>
      <c r="AO223" s="2">
        <v>44727</v>
      </c>
      <c r="AP223" s="8">
        <v>854.9</v>
      </c>
      <c r="AQ223" s="1">
        <v>5.31</v>
      </c>
      <c r="AR223" s="24">
        <f t="shared" si="73"/>
        <v>160.99811676082862</v>
      </c>
      <c r="AT223" s="2">
        <v>44727</v>
      </c>
      <c r="AU223" s="8">
        <v>2458.35</v>
      </c>
      <c r="AV223" s="1">
        <v>0</v>
      </c>
      <c r="AW223" s="1">
        <f t="shared" si="74"/>
        <v>2458.35</v>
      </c>
      <c r="AX223" s="1">
        <v>5.31</v>
      </c>
      <c r="AY223" s="24">
        <f t="shared" si="75"/>
        <v>462.96610169491527</v>
      </c>
      <c r="BD223" s="2">
        <v>44727</v>
      </c>
      <c r="BE223" s="79">
        <v>12122.79</v>
      </c>
      <c r="BF223" s="176">
        <v>5.31</v>
      </c>
      <c r="BG223" s="24">
        <f t="shared" si="76"/>
        <v>2283.0112994350284</v>
      </c>
    </row>
    <row r="224" spans="2:59" x14ac:dyDescent="0.25">
      <c r="B224" s="2">
        <v>44729</v>
      </c>
      <c r="C224" s="8">
        <v>1714.94</v>
      </c>
      <c r="D224" s="1">
        <v>0</v>
      </c>
      <c r="E224" s="1">
        <f t="shared" si="67"/>
        <v>1714.94</v>
      </c>
      <c r="F224" s="1">
        <v>5.42</v>
      </c>
      <c r="G224" s="8">
        <f t="shared" si="65"/>
        <v>316.40959409594097</v>
      </c>
      <c r="I224" s="2">
        <v>44729</v>
      </c>
      <c r="J224" s="8">
        <v>1169.5</v>
      </c>
      <c r="K224" s="8">
        <v>0</v>
      </c>
      <c r="L224" s="13">
        <f t="shared" si="66"/>
        <v>1169.5</v>
      </c>
      <c r="M224" s="8">
        <v>5.42</v>
      </c>
      <c r="N224" s="30">
        <f t="shared" si="68"/>
        <v>215.7749077490775</v>
      </c>
      <c r="P224" s="2">
        <v>44728</v>
      </c>
      <c r="Q224" s="1">
        <v>964.2</v>
      </c>
      <c r="R224" s="1">
        <v>397.41</v>
      </c>
      <c r="S224" s="1">
        <f t="shared" si="69"/>
        <v>1361.6100000000001</v>
      </c>
      <c r="T224" s="1">
        <v>5.36</v>
      </c>
      <c r="U224" s="24">
        <f t="shared" si="70"/>
        <v>254.03171641791045</v>
      </c>
      <c r="W224" s="2">
        <v>44728</v>
      </c>
      <c r="X224" s="1">
        <v>0</v>
      </c>
      <c r="Y224" s="1">
        <v>0</v>
      </c>
      <c r="Z224" s="1">
        <f t="shared" si="71"/>
        <v>0</v>
      </c>
      <c r="AA224" s="1">
        <v>5.36</v>
      </c>
      <c r="AB224" s="24">
        <f t="shared" si="72"/>
        <v>0</v>
      </c>
      <c r="AD224" s="2">
        <v>44728</v>
      </c>
      <c r="AE224" s="1">
        <v>893</v>
      </c>
      <c r="AF224" s="1">
        <v>4807.72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58">
        <v>0</v>
      </c>
      <c r="AM224" s="1">
        <f t="shared" si="77"/>
        <v>893</v>
      </c>
      <c r="AO224" s="2">
        <v>44728</v>
      </c>
      <c r="AP224" s="8">
        <v>1178.9000000000001</v>
      </c>
      <c r="AQ224" s="1">
        <v>5.36</v>
      </c>
      <c r="AR224" s="24">
        <f t="shared" si="73"/>
        <v>219.94402985074626</v>
      </c>
      <c r="AT224" s="2">
        <v>44728</v>
      </c>
      <c r="AU224" s="8">
        <v>2417.41</v>
      </c>
      <c r="AV224" s="1">
        <v>0</v>
      </c>
      <c r="AW224" s="1">
        <f t="shared" si="74"/>
        <v>2417.41</v>
      </c>
      <c r="AX224" s="1">
        <v>5.36</v>
      </c>
      <c r="AY224" s="24">
        <f t="shared" si="75"/>
        <v>451.0093283582089</v>
      </c>
      <c r="BD224" s="2">
        <v>44728</v>
      </c>
      <c r="BE224" s="79">
        <v>13477.63</v>
      </c>
      <c r="BF224" s="176">
        <v>5.36</v>
      </c>
      <c r="BG224" s="24">
        <f t="shared" si="76"/>
        <v>2514.4832089552237</v>
      </c>
    </row>
    <row r="225" spans="2:59" x14ac:dyDescent="0.25">
      <c r="B225" s="2">
        <v>44730</v>
      </c>
      <c r="C225" s="1">
        <v>4235.82</v>
      </c>
      <c r="D225" s="1">
        <v>0</v>
      </c>
      <c r="E225" s="1">
        <f t="shared" si="67"/>
        <v>4235.82</v>
      </c>
      <c r="F225" s="1">
        <v>5.47</v>
      </c>
      <c r="G225" s="8">
        <f t="shared" si="65"/>
        <v>774.37294332723945</v>
      </c>
      <c r="I225" s="2">
        <v>44730</v>
      </c>
      <c r="J225" s="8">
        <v>1755.68</v>
      </c>
      <c r="K225" s="8">
        <v>0</v>
      </c>
      <c r="L225" s="13">
        <f t="shared" si="66"/>
        <v>1755.68</v>
      </c>
      <c r="M225" s="8">
        <v>5.47</v>
      </c>
      <c r="N225" s="30">
        <f t="shared" si="68"/>
        <v>320.96526508226691</v>
      </c>
      <c r="P225" s="2">
        <v>44729</v>
      </c>
      <c r="Q225" s="1">
        <v>748.43</v>
      </c>
      <c r="R225" s="1">
        <v>606.28</v>
      </c>
      <c r="S225" s="1">
        <f t="shared" si="69"/>
        <v>1354.71</v>
      </c>
      <c r="T225" s="1">
        <v>5.42</v>
      </c>
      <c r="U225" s="24">
        <f t="shared" si="70"/>
        <v>249.94649446494466</v>
      </c>
      <c r="W225" s="2">
        <v>44729</v>
      </c>
      <c r="X225" s="1">
        <v>1726.42</v>
      </c>
      <c r="Y225" s="1">
        <v>31.9</v>
      </c>
      <c r="Z225" s="1">
        <f t="shared" si="71"/>
        <v>1758.3200000000002</v>
      </c>
      <c r="AA225" s="8">
        <v>5.42</v>
      </c>
      <c r="AB225" s="24">
        <f t="shared" si="72"/>
        <v>324.41328413284134</v>
      </c>
      <c r="AD225" s="2">
        <v>44729</v>
      </c>
      <c r="AE225" s="1">
        <v>993</v>
      </c>
      <c r="AF225" s="1">
        <v>5393.66</v>
      </c>
      <c r="AG225" s="1">
        <v>0</v>
      </c>
      <c r="AH225" s="1">
        <v>0</v>
      </c>
      <c r="AI225" s="1">
        <v>0</v>
      </c>
      <c r="AJ225" s="1">
        <v>0</v>
      </c>
      <c r="AK225" s="8">
        <v>0</v>
      </c>
      <c r="AL225" s="58">
        <v>0</v>
      </c>
      <c r="AM225" s="1">
        <f t="shared" si="77"/>
        <v>993</v>
      </c>
      <c r="AO225" s="2">
        <v>44729</v>
      </c>
      <c r="AP225" s="8">
        <v>1308.5</v>
      </c>
      <c r="AQ225" s="8">
        <v>5.42</v>
      </c>
      <c r="AR225" s="24">
        <f t="shared" si="73"/>
        <v>241.42066420664207</v>
      </c>
      <c r="AT225" s="2">
        <v>44729</v>
      </c>
      <c r="AU225" s="8">
        <v>1946.77</v>
      </c>
      <c r="AV225" s="1">
        <v>11</v>
      </c>
      <c r="AW225" s="1">
        <f t="shared" si="74"/>
        <v>1957.77</v>
      </c>
      <c r="AX225" s="8">
        <v>5.42</v>
      </c>
      <c r="AY225" s="24">
        <f t="shared" si="75"/>
        <v>361.21217712177122</v>
      </c>
      <c r="BD225" s="2">
        <v>44729</v>
      </c>
      <c r="BE225" s="79">
        <v>14598.54</v>
      </c>
      <c r="BF225" s="175">
        <v>5.42</v>
      </c>
      <c r="BG225" s="24">
        <f t="shared" si="76"/>
        <v>2693.4575645756458</v>
      </c>
    </row>
    <row r="226" spans="2:59" x14ac:dyDescent="0.25">
      <c r="B226" s="2">
        <v>44731</v>
      </c>
      <c r="C226" s="1">
        <v>2865.77</v>
      </c>
      <c r="D226" s="1">
        <v>0</v>
      </c>
      <c r="E226" s="1">
        <f t="shared" si="67"/>
        <v>2865.77</v>
      </c>
      <c r="F226" s="1">
        <v>5.47</v>
      </c>
      <c r="G226" s="8">
        <f t="shared" si="65"/>
        <v>523.90676416819019</v>
      </c>
      <c r="I226" s="2">
        <v>44731</v>
      </c>
      <c r="J226" s="8">
        <v>3167.83</v>
      </c>
      <c r="K226" s="8">
        <v>34.61</v>
      </c>
      <c r="L226" s="13">
        <f t="shared" si="66"/>
        <v>3202.44</v>
      </c>
      <c r="M226" s="8">
        <v>5.47</v>
      </c>
      <c r="N226" s="30">
        <f t="shared" si="68"/>
        <v>585.45521023766003</v>
      </c>
      <c r="P226" s="2">
        <v>44730</v>
      </c>
      <c r="Q226" s="1">
        <v>939.43</v>
      </c>
      <c r="R226" s="1">
        <v>634.92999999999995</v>
      </c>
      <c r="S226" s="1">
        <f t="shared" si="69"/>
        <v>1574.36</v>
      </c>
      <c r="T226" s="1">
        <v>5.47</v>
      </c>
      <c r="U226" s="24">
        <f t="shared" si="70"/>
        <v>287.81718464351007</v>
      </c>
      <c r="W226" s="2">
        <v>44730</v>
      </c>
      <c r="X226" s="1">
        <v>1518.92</v>
      </c>
      <c r="Y226" s="1">
        <v>0</v>
      </c>
      <c r="Z226" s="1">
        <f t="shared" si="71"/>
        <v>1518.92</v>
      </c>
      <c r="AA226" s="1">
        <v>5.47</v>
      </c>
      <c r="AB226" s="24">
        <f t="shared" si="72"/>
        <v>277.68190127970752</v>
      </c>
      <c r="AD226" s="2">
        <v>44730</v>
      </c>
      <c r="AE226" s="1">
        <v>1782</v>
      </c>
      <c r="AF226" s="1">
        <v>9747.5399999999991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58">
        <v>0</v>
      </c>
      <c r="AM226" s="1">
        <f t="shared" si="77"/>
        <v>1782</v>
      </c>
      <c r="AO226" s="2">
        <v>44730</v>
      </c>
      <c r="AP226" s="8">
        <v>1565.5</v>
      </c>
      <c r="AQ226" s="1">
        <v>5.47</v>
      </c>
      <c r="AR226" s="24">
        <f t="shared" si="73"/>
        <v>286.19744058500913</v>
      </c>
      <c r="AT226" s="2">
        <v>44730</v>
      </c>
      <c r="AU226" s="8">
        <v>4103.8599999999997</v>
      </c>
      <c r="AV226" s="1">
        <v>86.27</v>
      </c>
      <c r="AW226" s="1">
        <f t="shared" si="74"/>
        <v>4190.13</v>
      </c>
      <c r="AX226" s="1">
        <v>5.47</v>
      </c>
      <c r="AY226" s="24">
        <f t="shared" si="75"/>
        <v>766.020109689214</v>
      </c>
      <c r="BD226" s="2">
        <v>44730</v>
      </c>
      <c r="BE226" s="79">
        <v>24675.59</v>
      </c>
      <c r="BF226" s="176">
        <v>5.47</v>
      </c>
      <c r="BG226" s="24">
        <f t="shared" si="76"/>
        <v>4511.0767824497261</v>
      </c>
    </row>
    <row r="227" spans="2:59" x14ac:dyDescent="0.25">
      <c r="B227" s="2">
        <v>44732</v>
      </c>
      <c r="C227" s="1">
        <v>1630.86</v>
      </c>
      <c r="D227" s="1">
        <v>0</v>
      </c>
      <c r="E227" s="1">
        <f t="shared" si="67"/>
        <v>1630.86</v>
      </c>
      <c r="F227" s="1">
        <v>5.47</v>
      </c>
      <c r="G227" s="8">
        <f t="shared" si="65"/>
        <v>298.14625228519196</v>
      </c>
      <c r="I227" s="2">
        <v>44732</v>
      </c>
      <c r="J227" s="8">
        <v>580.16999999999996</v>
      </c>
      <c r="K227" s="8">
        <v>0</v>
      </c>
      <c r="L227" s="13">
        <f t="shared" si="66"/>
        <v>580.16999999999996</v>
      </c>
      <c r="M227" s="8">
        <v>5.47</v>
      </c>
      <c r="N227" s="30">
        <f t="shared" si="68"/>
        <v>106.06398537477148</v>
      </c>
      <c r="P227" s="2">
        <v>44731</v>
      </c>
      <c r="Q227" s="1">
        <v>635.89</v>
      </c>
      <c r="R227" s="1">
        <v>512.92999999999995</v>
      </c>
      <c r="S227" s="1">
        <f t="shared" si="69"/>
        <v>1148.82</v>
      </c>
      <c r="T227" s="1">
        <v>5.47</v>
      </c>
      <c r="U227" s="24">
        <f t="shared" si="70"/>
        <v>210.02193784277878</v>
      </c>
      <c r="W227" s="2">
        <v>44731</v>
      </c>
      <c r="X227" s="1">
        <v>4977.2</v>
      </c>
      <c r="Y227" s="1">
        <v>140.43</v>
      </c>
      <c r="Z227" s="1">
        <f t="shared" si="71"/>
        <v>5117.63</v>
      </c>
      <c r="AA227" s="8">
        <v>5.47</v>
      </c>
      <c r="AB227" s="24">
        <f t="shared" si="72"/>
        <v>935.58135283363811</v>
      </c>
      <c r="AD227" s="2">
        <v>44731</v>
      </c>
      <c r="AE227" s="1">
        <v>2706</v>
      </c>
      <c r="AF227" s="1">
        <v>14801.82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58">
        <v>0</v>
      </c>
      <c r="AM227" s="1">
        <f t="shared" si="77"/>
        <v>2706</v>
      </c>
      <c r="AO227" s="2">
        <v>44731</v>
      </c>
      <c r="AP227" s="8">
        <v>2330</v>
      </c>
      <c r="AQ227" s="8">
        <v>5.47</v>
      </c>
      <c r="AR227" s="24">
        <f t="shared" si="73"/>
        <v>425.95978062157224</v>
      </c>
      <c r="AT227" s="2">
        <v>44731</v>
      </c>
      <c r="AU227" s="8">
        <v>3681.37</v>
      </c>
      <c r="AV227" s="1">
        <v>37.31</v>
      </c>
      <c r="AW227" s="1">
        <f t="shared" si="74"/>
        <v>3718.68</v>
      </c>
      <c r="AX227" s="8">
        <v>5.47</v>
      </c>
      <c r="AY227" s="24">
        <f t="shared" si="75"/>
        <v>679.83180987202923</v>
      </c>
      <c r="BD227" s="2">
        <v>44731</v>
      </c>
      <c r="BE227" s="79">
        <v>33132.93</v>
      </c>
      <c r="BF227" s="175">
        <v>5.47</v>
      </c>
      <c r="BG227" s="24">
        <f t="shared" si="76"/>
        <v>6057.2084095063992</v>
      </c>
    </row>
    <row r="228" spans="2:59" x14ac:dyDescent="0.25">
      <c r="B228" s="2">
        <v>44733</v>
      </c>
      <c r="C228" s="8">
        <v>2821.46</v>
      </c>
      <c r="D228" s="1">
        <v>0</v>
      </c>
      <c r="E228" s="1">
        <f t="shared" si="67"/>
        <v>2821.46</v>
      </c>
      <c r="F228" s="1">
        <v>5.47</v>
      </c>
      <c r="G228" s="8">
        <f t="shared" si="65"/>
        <v>515.80621572212067</v>
      </c>
      <c r="I228" s="2">
        <v>44733</v>
      </c>
      <c r="J228" s="8">
        <v>1969.39</v>
      </c>
      <c r="K228" s="8">
        <v>87.37</v>
      </c>
      <c r="L228" s="13">
        <f t="shared" si="66"/>
        <v>2056.7600000000002</v>
      </c>
      <c r="M228" s="8">
        <v>5.47</v>
      </c>
      <c r="N228" s="30">
        <f t="shared" si="68"/>
        <v>376.00731261425966</v>
      </c>
      <c r="P228" s="2">
        <v>44732</v>
      </c>
      <c r="Q228" s="1">
        <v>398.89</v>
      </c>
      <c r="R228" s="1">
        <v>436.02</v>
      </c>
      <c r="S228" s="1">
        <f t="shared" si="69"/>
        <v>834.91</v>
      </c>
      <c r="T228" s="1">
        <v>5.47</v>
      </c>
      <c r="U228" s="24">
        <f t="shared" si="70"/>
        <v>152.63436928702012</v>
      </c>
      <c r="W228" s="2">
        <v>44732</v>
      </c>
      <c r="X228" s="1">
        <v>0</v>
      </c>
      <c r="Y228" s="1">
        <v>0</v>
      </c>
      <c r="Z228" s="1">
        <f t="shared" si="71"/>
        <v>0</v>
      </c>
      <c r="AA228" s="1">
        <v>5.47</v>
      </c>
      <c r="AB228" s="24">
        <f t="shared" si="72"/>
        <v>0</v>
      </c>
      <c r="AD228" s="2">
        <v>44732</v>
      </c>
      <c r="AE228" s="1">
        <v>855</v>
      </c>
      <c r="AF228" s="1">
        <v>4676.8499999999995</v>
      </c>
      <c r="AG228" s="1">
        <v>0</v>
      </c>
      <c r="AH228" s="1">
        <v>0</v>
      </c>
      <c r="AI228" s="1">
        <v>0</v>
      </c>
      <c r="AJ228" s="1">
        <v>0</v>
      </c>
      <c r="AK228" s="8">
        <v>0</v>
      </c>
      <c r="AL228" s="58">
        <v>0</v>
      </c>
      <c r="AM228" s="1">
        <f t="shared" si="77"/>
        <v>855</v>
      </c>
      <c r="AO228" s="2">
        <v>44732</v>
      </c>
      <c r="AP228" s="8">
        <v>812.5</v>
      </c>
      <c r="AQ228" s="1">
        <v>5.47</v>
      </c>
      <c r="AR228" s="24">
        <f t="shared" si="73"/>
        <v>148.53747714808046</v>
      </c>
      <c r="AT228" s="2">
        <v>44732</v>
      </c>
      <c r="AU228" s="8">
        <v>1840.01</v>
      </c>
      <c r="AV228" s="1">
        <v>55.63</v>
      </c>
      <c r="AW228" s="1">
        <f t="shared" si="74"/>
        <v>1895.64</v>
      </c>
      <c r="AX228" s="1">
        <v>5.47</v>
      </c>
      <c r="AY228" s="24">
        <f t="shared" si="75"/>
        <v>346.55210237659969</v>
      </c>
      <c r="BD228" s="2">
        <v>44732</v>
      </c>
      <c r="BE228" s="79">
        <v>10417.709999999999</v>
      </c>
      <c r="BF228" s="176">
        <v>5.47</v>
      </c>
      <c r="BG228" s="24">
        <f t="shared" si="76"/>
        <v>1904.5173674588664</v>
      </c>
    </row>
    <row r="229" spans="2:59" x14ac:dyDescent="0.25">
      <c r="B229" s="2">
        <v>44734</v>
      </c>
      <c r="C229" s="1">
        <v>2906.2</v>
      </c>
      <c r="D229" s="1">
        <v>0</v>
      </c>
      <c r="E229" s="1">
        <f t="shared" si="67"/>
        <v>2906.2</v>
      </c>
      <c r="F229" s="1">
        <v>5.47</v>
      </c>
      <c r="G229" s="8">
        <f t="shared" si="65"/>
        <v>531.2979890310786</v>
      </c>
      <c r="I229" s="2">
        <v>44734</v>
      </c>
      <c r="J229" s="8">
        <v>1517.89</v>
      </c>
      <c r="K229" s="16">
        <v>0</v>
      </c>
      <c r="L229" s="13">
        <f t="shared" si="66"/>
        <v>1517.89</v>
      </c>
      <c r="M229" s="8">
        <v>5.47</v>
      </c>
      <c r="N229" s="30">
        <f t="shared" si="68"/>
        <v>277.49360146252286</v>
      </c>
      <c r="P229" s="2">
        <v>44733</v>
      </c>
      <c r="Q229" s="1">
        <v>342.82</v>
      </c>
      <c r="R229" s="1">
        <v>625.73</v>
      </c>
      <c r="S229" s="1">
        <f t="shared" si="69"/>
        <v>968.55</v>
      </c>
      <c r="T229" s="1">
        <v>5.47</v>
      </c>
      <c r="U229" s="24">
        <f t="shared" si="70"/>
        <v>177.06581352833638</v>
      </c>
      <c r="W229" s="2">
        <v>44733</v>
      </c>
      <c r="X229" s="8">
        <v>0</v>
      </c>
      <c r="Y229" s="8">
        <v>0</v>
      </c>
      <c r="Z229" s="8">
        <f t="shared" si="71"/>
        <v>0</v>
      </c>
      <c r="AA229" s="1">
        <v>5.47</v>
      </c>
      <c r="AB229" s="24">
        <f t="shared" si="72"/>
        <v>0</v>
      </c>
      <c r="AD229" s="2">
        <v>44733</v>
      </c>
      <c r="AE229" s="1">
        <v>695</v>
      </c>
      <c r="AF229" s="1">
        <v>3801.6499999999996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58">
        <v>0</v>
      </c>
      <c r="AM229" s="1">
        <f t="shared" si="77"/>
        <v>695</v>
      </c>
      <c r="AO229" s="2">
        <v>44733</v>
      </c>
      <c r="AP229" s="8">
        <v>1355.5</v>
      </c>
      <c r="AQ229" s="1">
        <v>5.47</v>
      </c>
      <c r="AR229" s="24">
        <f t="shared" si="73"/>
        <v>247.80621572212067</v>
      </c>
      <c r="AT229" s="2">
        <v>44733</v>
      </c>
      <c r="AU229" s="8">
        <v>4376.8100000000004</v>
      </c>
      <c r="AV229" s="8">
        <v>0</v>
      </c>
      <c r="AW229" s="1">
        <f t="shared" si="74"/>
        <v>4376.8100000000004</v>
      </c>
      <c r="AX229" s="1">
        <v>5.47</v>
      </c>
      <c r="AY229" s="24">
        <f t="shared" si="75"/>
        <v>800.14808043875701</v>
      </c>
      <c r="BD229" s="2">
        <v>44733</v>
      </c>
      <c r="BE229" s="181">
        <v>15491.98</v>
      </c>
      <c r="BF229" s="176">
        <v>5.47</v>
      </c>
      <c r="BG229" s="24">
        <f t="shared" si="76"/>
        <v>2832.1718464351006</v>
      </c>
    </row>
    <row r="230" spans="2:59" x14ac:dyDescent="0.25">
      <c r="B230" s="2">
        <v>44735</v>
      </c>
      <c r="C230" s="8">
        <v>920.89</v>
      </c>
      <c r="D230" s="1">
        <v>0</v>
      </c>
      <c r="E230" s="1">
        <f t="shared" si="67"/>
        <v>920.89</v>
      </c>
      <c r="F230" s="1">
        <v>5.51</v>
      </c>
      <c r="G230" s="8">
        <f t="shared" si="65"/>
        <v>167.13067150635209</v>
      </c>
      <c r="I230" s="2">
        <v>44735</v>
      </c>
      <c r="J230" s="8">
        <v>3444.83</v>
      </c>
      <c r="K230" s="30">
        <v>0</v>
      </c>
      <c r="L230" s="13">
        <f t="shared" si="66"/>
        <v>3444.83</v>
      </c>
      <c r="M230" s="8">
        <v>5.51</v>
      </c>
      <c r="N230" s="30">
        <f t="shared" si="68"/>
        <v>625.19600725952819</v>
      </c>
      <c r="P230" s="2">
        <v>44734</v>
      </c>
      <c r="Q230" s="1">
        <v>813.41</v>
      </c>
      <c r="R230" s="1">
        <v>412.48</v>
      </c>
      <c r="S230" s="1">
        <f t="shared" si="69"/>
        <v>1225.8899999999999</v>
      </c>
      <c r="T230" s="1">
        <v>5.47</v>
      </c>
      <c r="U230" s="24">
        <f t="shared" si="70"/>
        <v>224.11151736745884</v>
      </c>
      <c r="W230" s="2">
        <v>44734</v>
      </c>
      <c r="X230" s="1">
        <v>0</v>
      </c>
      <c r="Y230" s="1">
        <v>0</v>
      </c>
      <c r="Z230" s="1">
        <f t="shared" si="71"/>
        <v>0</v>
      </c>
      <c r="AA230" s="1">
        <v>5.47</v>
      </c>
      <c r="AB230" s="24">
        <f t="shared" si="72"/>
        <v>0</v>
      </c>
      <c r="AD230" s="2">
        <v>44734</v>
      </c>
      <c r="AE230" s="1">
        <v>822</v>
      </c>
      <c r="AF230" s="1">
        <v>4496.34</v>
      </c>
      <c r="AG230" s="1">
        <v>0</v>
      </c>
      <c r="AH230" s="1">
        <v>0</v>
      </c>
      <c r="AI230" s="1">
        <v>0</v>
      </c>
      <c r="AJ230" s="1">
        <v>0</v>
      </c>
      <c r="AK230" s="1">
        <v>60.55</v>
      </c>
      <c r="AL230" s="58">
        <v>331.20849999999996</v>
      </c>
      <c r="AM230" s="1">
        <f t="shared" si="77"/>
        <v>882.55</v>
      </c>
      <c r="AO230" s="2">
        <v>44734</v>
      </c>
      <c r="AP230" s="8">
        <v>1266.0999999999999</v>
      </c>
      <c r="AQ230" s="1">
        <v>5.47</v>
      </c>
      <c r="AR230" s="24">
        <f t="shared" si="73"/>
        <v>231.46252285191954</v>
      </c>
      <c r="AT230" s="2">
        <v>44734</v>
      </c>
      <c r="AU230" s="8">
        <v>2953.77</v>
      </c>
      <c r="AV230" s="1">
        <v>0</v>
      </c>
      <c r="AW230" s="1">
        <f t="shared" si="74"/>
        <v>2953.77</v>
      </c>
      <c r="AX230" s="1">
        <v>5.47</v>
      </c>
      <c r="AY230" s="24">
        <f t="shared" si="75"/>
        <v>539.99451553930533</v>
      </c>
      <c r="BD230" s="2">
        <v>44734</v>
      </c>
      <c r="BE230" s="181">
        <v>14668.29</v>
      </c>
      <c r="BF230" s="176">
        <v>5.47</v>
      </c>
      <c r="BG230" s="24">
        <f t="shared" si="76"/>
        <v>2681.5886654478977</v>
      </c>
    </row>
    <row r="231" spans="2:59" x14ac:dyDescent="0.25">
      <c r="B231" s="2">
        <v>44736</v>
      </c>
      <c r="C231" s="8">
        <v>2983.18</v>
      </c>
      <c r="D231" s="1">
        <v>0</v>
      </c>
      <c r="E231" s="1">
        <f t="shared" si="67"/>
        <v>2983.18</v>
      </c>
      <c r="F231" s="1">
        <v>5.51</v>
      </c>
      <c r="G231" s="8">
        <f t="shared" si="65"/>
        <v>541.41197822141555</v>
      </c>
      <c r="I231" s="2">
        <v>44736</v>
      </c>
      <c r="J231" s="8">
        <v>2011.57</v>
      </c>
      <c r="K231" s="164">
        <v>0</v>
      </c>
      <c r="L231" s="13">
        <f t="shared" si="66"/>
        <v>2011.57</v>
      </c>
      <c r="M231" s="8">
        <v>5.51</v>
      </c>
      <c r="N231" s="30">
        <f t="shared" si="68"/>
        <v>365.07622504537204</v>
      </c>
      <c r="P231" s="2">
        <v>44735</v>
      </c>
      <c r="Q231" s="1">
        <v>694.09</v>
      </c>
      <c r="R231" s="1">
        <v>262.91000000000003</v>
      </c>
      <c r="S231" s="1">
        <f t="shared" si="69"/>
        <v>957</v>
      </c>
      <c r="T231" s="1">
        <v>5.51</v>
      </c>
      <c r="U231" s="24">
        <f t="shared" si="70"/>
        <v>173.68421052631581</v>
      </c>
      <c r="W231" s="2">
        <v>44735</v>
      </c>
      <c r="X231" s="1">
        <v>58.22</v>
      </c>
      <c r="Y231" s="1">
        <v>0</v>
      </c>
      <c r="Z231" s="1">
        <f t="shared" si="71"/>
        <v>58.22</v>
      </c>
      <c r="AA231" s="1">
        <v>5.51</v>
      </c>
      <c r="AB231" s="24">
        <f t="shared" si="72"/>
        <v>10.566243194192378</v>
      </c>
      <c r="AD231" s="2">
        <v>44735</v>
      </c>
      <c r="AE231" s="1">
        <v>656</v>
      </c>
      <c r="AF231" s="1">
        <v>3596.2</v>
      </c>
      <c r="AG231" s="1">
        <v>0</v>
      </c>
      <c r="AH231" s="1">
        <v>0</v>
      </c>
      <c r="AI231" s="1">
        <v>150</v>
      </c>
      <c r="AJ231" s="1">
        <v>820.5</v>
      </c>
      <c r="AK231" s="1">
        <v>0</v>
      </c>
      <c r="AL231" s="58">
        <v>0</v>
      </c>
      <c r="AM231" s="1">
        <f t="shared" si="77"/>
        <v>806</v>
      </c>
      <c r="AO231" s="2">
        <v>44735</v>
      </c>
      <c r="AP231" s="8">
        <v>1260.5</v>
      </c>
      <c r="AQ231" s="1">
        <v>5.51</v>
      </c>
      <c r="AR231" s="24">
        <f t="shared" si="73"/>
        <v>228.76588021778585</v>
      </c>
      <c r="AT231" s="2">
        <v>44735</v>
      </c>
      <c r="AU231" s="8">
        <v>4538.5600000000004</v>
      </c>
      <c r="AV231" s="1">
        <v>0</v>
      </c>
      <c r="AW231" s="1">
        <f t="shared" si="74"/>
        <v>4538.5600000000004</v>
      </c>
      <c r="AX231" s="1">
        <v>5.51</v>
      </c>
      <c r="AY231" s="24">
        <f t="shared" si="75"/>
        <v>823.69509981851195</v>
      </c>
      <c r="BD231" s="2">
        <v>44735</v>
      </c>
      <c r="BE231" s="181">
        <v>15579.66</v>
      </c>
      <c r="BF231" s="176">
        <v>5.51</v>
      </c>
      <c r="BG231" s="24">
        <f t="shared" si="76"/>
        <v>2827.5245009074411</v>
      </c>
    </row>
    <row r="232" spans="2:59" x14ac:dyDescent="0.25">
      <c r="B232" s="2">
        <v>44737</v>
      </c>
      <c r="C232" s="8">
        <v>3526.05</v>
      </c>
      <c r="D232" s="1">
        <v>0</v>
      </c>
      <c r="E232" s="1">
        <f t="shared" si="67"/>
        <v>3526.05</v>
      </c>
      <c r="F232" s="1">
        <v>5.51</v>
      </c>
      <c r="G232" s="8">
        <f t="shared" si="65"/>
        <v>639.93647912885672</v>
      </c>
      <c r="I232" s="2">
        <v>44737</v>
      </c>
      <c r="J232" s="8">
        <v>1543.13</v>
      </c>
      <c r="K232" s="8">
        <v>291.77</v>
      </c>
      <c r="L232" s="13">
        <f t="shared" si="66"/>
        <v>1834.9</v>
      </c>
      <c r="M232" s="1">
        <v>5.51</v>
      </c>
      <c r="N232" s="30">
        <f t="shared" si="68"/>
        <v>333.0127041742287</v>
      </c>
      <c r="P232" s="2">
        <v>44736</v>
      </c>
      <c r="Q232" s="1">
        <v>825.58</v>
      </c>
      <c r="R232" s="1">
        <v>189.2</v>
      </c>
      <c r="S232" s="1">
        <f t="shared" si="69"/>
        <v>1014.78</v>
      </c>
      <c r="T232" s="1">
        <v>5.51</v>
      </c>
      <c r="U232" s="24">
        <f t="shared" si="70"/>
        <v>184.17059891107078</v>
      </c>
      <c r="W232" s="2">
        <v>44736</v>
      </c>
      <c r="X232" s="1">
        <v>1587.87</v>
      </c>
      <c r="Y232" s="1">
        <v>0</v>
      </c>
      <c r="Z232" s="1">
        <f t="shared" si="71"/>
        <v>1587.87</v>
      </c>
      <c r="AA232" s="1">
        <v>5.51</v>
      </c>
      <c r="AB232" s="24">
        <f t="shared" si="72"/>
        <v>288.17967332123413</v>
      </c>
      <c r="AD232" s="2">
        <v>44736</v>
      </c>
      <c r="AE232" s="1">
        <v>1318</v>
      </c>
      <c r="AF232" s="1">
        <v>7262.1799999999994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58">
        <v>0</v>
      </c>
      <c r="AM232" s="1">
        <f t="shared" si="77"/>
        <v>1318</v>
      </c>
      <c r="AO232" s="2">
        <v>44736</v>
      </c>
      <c r="AP232" s="8">
        <v>1836.5</v>
      </c>
      <c r="AQ232" s="1">
        <v>5.51</v>
      </c>
      <c r="AR232" s="24">
        <f t="shared" si="73"/>
        <v>333.30308529945557</v>
      </c>
      <c r="AT232" s="2">
        <v>44736</v>
      </c>
      <c r="AU232" s="8">
        <v>3724.17</v>
      </c>
      <c r="AV232" s="1">
        <v>197.21</v>
      </c>
      <c r="AW232" s="1">
        <f t="shared" si="74"/>
        <v>3921.38</v>
      </c>
      <c r="AX232" s="1">
        <v>5.51</v>
      </c>
      <c r="AY232" s="24">
        <f t="shared" si="75"/>
        <v>711.68421052631584</v>
      </c>
      <c r="BD232" s="2">
        <v>44736</v>
      </c>
      <c r="BE232" s="181">
        <v>20634.23</v>
      </c>
      <c r="BF232" s="176">
        <v>5.51</v>
      </c>
      <c r="BG232" s="24">
        <f t="shared" si="76"/>
        <v>3744.869328493648</v>
      </c>
    </row>
    <row r="233" spans="2:59" x14ac:dyDescent="0.25">
      <c r="B233" s="2">
        <v>44738</v>
      </c>
      <c r="C233" s="8">
        <v>3101.51</v>
      </c>
      <c r="D233" s="1">
        <v>0</v>
      </c>
      <c r="E233" s="1">
        <f t="shared" si="67"/>
        <v>3101.51</v>
      </c>
      <c r="F233" s="1">
        <v>5.51</v>
      </c>
      <c r="G233" s="8">
        <f t="shared" si="65"/>
        <v>562.88747731397461</v>
      </c>
      <c r="I233" s="2">
        <v>44738</v>
      </c>
      <c r="J233" s="8">
        <v>1841.64</v>
      </c>
      <c r="K233" s="8">
        <v>0</v>
      </c>
      <c r="L233" s="13">
        <f t="shared" si="66"/>
        <v>1841.64</v>
      </c>
      <c r="M233" s="1">
        <v>5.51</v>
      </c>
      <c r="N233" s="30">
        <f t="shared" si="68"/>
        <v>334.23593466424683</v>
      </c>
      <c r="P233" s="2">
        <v>44737</v>
      </c>
      <c r="Q233" s="1">
        <v>820.94</v>
      </c>
      <c r="R233" s="1">
        <v>590.72</v>
      </c>
      <c r="S233" s="1">
        <f t="shared" si="69"/>
        <v>1411.66</v>
      </c>
      <c r="T233" s="1">
        <v>5.51</v>
      </c>
      <c r="U233" s="24">
        <f t="shared" si="70"/>
        <v>256.19963702359348</v>
      </c>
      <c r="W233" s="2">
        <v>44737</v>
      </c>
      <c r="X233" s="1">
        <v>1644.4</v>
      </c>
      <c r="Y233" s="1">
        <v>59.84</v>
      </c>
      <c r="Z233" s="1">
        <f t="shared" si="71"/>
        <v>1704.24</v>
      </c>
      <c r="AA233" s="1">
        <v>5.51</v>
      </c>
      <c r="AB233" s="24">
        <f t="shared" si="72"/>
        <v>309.29945553539022</v>
      </c>
      <c r="AD233" s="2">
        <v>44737</v>
      </c>
      <c r="AE233" s="1">
        <v>1569</v>
      </c>
      <c r="AF233" s="1">
        <v>8645.19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58">
        <v>0</v>
      </c>
      <c r="AM233" s="1">
        <f t="shared" si="77"/>
        <v>1569</v>
      </c>
      <c r="AO233" s="2">
        <v>44737</v>
      </c>
      <c r="AP233" s="8">
        <v>2031</v>
      </c>
      <c r="AQ233" s="1">
        <v>5.51</v>
      </c>
      <c r="AR233" s="24">
        <f t="shared" si="73"/>
        <v>368.60254083484574</v>
      </c>
      <c r="AT233" s="2">
        <v>44737</v>
      </c>
      <c r="AU233" s="1">
        <v>2698.41</v>
      </c>
      <c r="AV233" s="1">
        <v>0</v>
      </c>
      <c r="AW233" s="1">
        <f t="shared" si="74"/>
        <v>2698.41</v>
      </c>
      <c r="AX233" s="1">
        <v>5.51</v>
      </c>
      <c r="AY233" s="24">
        <f t="shared" si="75"/>
        <v>489.72958257713248</v>
      </c>
      <c r="BD233" s="2">
        <v>44737</v>
      </c>
      <c r="BE233" s="181">
        <v>21814.09</v>
      </c>
      <c r="BF233" s="176">
        <v>5.51</v>
      </c>
      <c r="BG233" s="24">
        <f t="shared" si="76"/>
        <v>3959</v>
      </c>
    </row>
    <row r="234" spans="2:59" x14ac:dyDescent="0.25">
      <c r="B234" s="2">
        <v>44739</v>
      </c>
      <c r="C234" s="8">
        <v>1732.67</v>
      </c>
      <c r="D234" s="1">
        <v>0</v>
      </c>
      <c r="E234" s="1">
        <f t="shared" si="67"/>
        <v>1732.67</v>
      </c>
      <c r="F234" s="1">
        <v>5.51</v>
      </c>
      <c r="G234" s="8">
        <f t="shared" si="65"/>
        <v>314.45916515426501</v>
      </c>
      <c r="I234" s="2">
        <v>44739</v>
      </c>
      <c r="J234" s="8">
        <v>1062.57</v>
      </c>
      <c r="K234" s="30">
        <v>0</v>
      </c>
      <c r="L234" s="13">
        <f t="shared" si="66"/>
        <v>1062.57</v>
      </c>
      <c r="M234" s="1">
        <v>5.51</v>
      </c>
      <c r="N234" s="30">
        <f t="shared" si="68"/>
        <v>192.84392014519057</v>
      </c>
      <c r="P234" s="2">
        <v>44738</v>
      </c>
      <c r="Q234" s="1">
        <v>1085.24</v>
      </c>
      <c r="R234" s="1">
        <v>337.21</v>
      </c>
      <c r="S234" s="1">
        <f t="shared" si="69"/>
        <v>1422.45</v>
      </c>
      <c r="T234" s="1">
        <v>5.51</v>
      </c>
      <c r="U234" s="24">
        <f t="shared" si="70"/>
        <v>258.15789473684214</v>
      </c>
      <c r="W234" s="2">
        <v>44738</v>
      </c>
      <c r="X234" s="1">
        <v>1938.73</v>
      </c>
      <c r="Y234" s="1">
        <v>20</v>
      </c>
      <c r="Z234" s="1">
        <f t="shared" si="71"/>
        <v>1958.73</v>
      </c>
      <c r="AA234" s="1">
        <v>5.51</v>
      </c>
      <c r="AB234" s="24">
        <f t="shared" si="72"/>
        <v>355.486388384755</v>
      </c>
      <c r="AD234" s="2">
        <v>44738</v>
      </c>
      <c r="AE234" s="1">
        <v>1637</v>
      </c>
      <c r="AF234" s="1">
        <v>9019.869999999999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58">
        <v>0</v>
      </c>
      <c r="AM234" s="1">
        <f t="shared" si="77"/>
        <v>1637</v>
      </c>
      <c r="AO234" s="2">
        <v>44738</v>
      </c>
      <c r="AP234" s="8">
        <v>1453</v>
      </c>
      <c r="AQ234" s="1">
        <v>5.51</v>
      </c>
      <c r="AR234" s="24">
        <f t="shared" si="73"/>
        <v>263.70235934664248</v>
      </c>
      <c r="AT234" s="2">
        <v>44738</v>
      </c>
      <c r="AU234" s="8">
        <v>3108.62</v>
      </c>
      <c r="AV234" s="1">
        <v>42.21</v>
      </c>
      <c r="AW234" s="1">
        <f t="shared" si="74"/>
        <v>3150.83</v>
      </c>
      <c r="AX234" s="1">
        <v>5.51</v>
      </c>
      <c r="AY234" s="24">
        <f t="shared" si="75"/>
        <v>571.83847549909262</v>
      </c>
      <c r="BD234" s="2">
        <v>44738</v>
      </c>
      <c r="BE234" s="181">
        <v>21915.34</v>
      </c>
      <c r="BF234" s="176">
        <v>5.51</v>
      </c>
      <c r="BG234" s="24">
        <f t="shared" si="76"/>
        <v>3977.3756805807625</v>
      </c>
    </row>
    <row r="235" spans="2:59" x14ac:dyDescent="0.25">
      <c r="B235" s="2">
        <v>44740</v>
      </c>
      <c r="C235" s="1">
        <v>2232.62</v>
      </c>
      <c r="D235" s="1">
        <v>11.13</v>
      </c>
      <c r="E235" s="1">
        <f t="shared" si="67"/>
        <v>2243.75</v>
      </c>
      <c r="F235" s="1">
        <v>5.51</v>
      </c>
      <c r="G235" s="8">
        <f t="shared" si="65"/>
        <v>407.21415607985483</v>
      </c>
      <c r="I235" s="2">
        <v>44740</v>
      </c>
      <c r="J235" s="1">
        <v>1121.1300000000001</v>
      </c>
      <c r="K235" s="8">
        <v>0</v>
      </c>
      <c r="L235" s="13">
        <f t="shared" si="66"/>
        <v>1121.1300000000001</v>
      </c>
      <c r="M235" s="8">
        <v>5.51</v>
      </c>
      <c r="N235" s="30">
        <f t="shared" si="68"/>
        <v>203.47186932849368</v>
      </c>
      <c r="P235" s="2">
        <v>44739</v>
      </c>
      <c r="Q235" s="1">
        <v>518.83000000000004</v>
      </c>
      <c r="R235" s="1">
        <v>719.19</v>
      </c>
      <c r="S235" s="1">
        <f t="shared" si="69"/>
        <v>1238.02</v>
      </c>
      <c r="T235" s="1">
        <v>5.51</v>
      </c>
      <c r="U235" s="24">
        <f t="shared" si="70"/>
        <v>224.68602540834846</v>
      </c>
      <c r="W235" s="2">
        <v>44739</v>
      </c>
      <c r="X235" s="1">
        <v>0</v>
      </c>
      <c r="Y235" s="1">
        <v>0</v>
      </c>
      <c r="Z235" s="1">
        <f t="shared" si="71"/>
        <v>0</v>
      </c>
      <c r="AA235" s="1">
        <v>5.51</v>
      </c>
      <c r="AB235" s="24">
        <f t="shared" si="72"/>
        <v>0</v>
      </c>
      <c r="AD235" s="2">
        <v>44739</v>
      </c>
      <c r="AE235" s="1">
        <v>837</v>
      </c>
      <c r="AF235" s="1">
        <v>4611.87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58">
        <v>0</v>
      </c>
      <c r="AM235" s="1">
        <f t="shared" si="77"/>
        <v>837</v>
      </c>
      <c r="AO235" s="2">
        <v>44739</v>
      </c>
      <c r="AP235" s="8">
        <v>1616</v>
      </c>
      <c r="AQ235" s="1">
        <v>5.51</v>
      </c>
      <c r="AR235" s="24">
        <f t="shared" si="73"/>
        <v>293.28493647912887</v>
      </c>
      <c r="AT235" s="2">
        <v>44739</v>
      </c>
      <c r="AU235" s="8">
        <v>3116.91</v>
      </c>
      <c r="AV235" s="1">
        <v>86.38</v>
      </c>
      <c r="AW235" s="1">
        <f t="shared" si="74"/>
        <v>3203.29</v>
      </c>
      <c r="AX235" s="1">
        <v>5.51</v>
      </c>
      <c r="AY235" s="24">
        <f t="shared" si="75"/>
        <v>581.35934664246827</v>
      </c>
      <c r="BD235" s="2">
        <v>44739</v>
      </c>
      <c r="BE235" s="181">
        <v>13425.54</v>
      </c>
      <c r="BF235" s="176">
        <v>5.51</v>
      </c>
      <c r="BG235" s="24">
        <f t="shared" si="76"/>
        <v>2436.5771324863886</v>
      </c>
    </row>
    <row r="236" spans="2:59" x14ac:dyDescent="0.25">
      <c r="B236" s="2">
        <v>44741</v>
      </c>
      <c r="C236" s="1">
        <v>1603.49</v>
      </c>
      <c r="D236" s="30">
        <v>0</v>
      </c>
      <c r="E236" s="1">
        <f t="shared" si="67"/>
        <v>1603.49</v>
      </c>
      <c r="F236" s="1">
        <v>5.53</v>
      </c>
      <c r="G236" s="8">
        <f t="shared" si="65"/>
        <v>289.96202531645571</v>
      </c>
      <c r="I236" s="2">
        <v>44741</v>
      </c>
      <c r="J236" s="1">
        <v>2241.66</v>
      </c>
      <c r="K236" s="30">
        <v>0</v>
      </c>
      <c r="L236" s="13">
        <f t="shared" si="66"/>
        <v>2241.66</v>
      </c>
      <c r="M236" s="1">
        <v>5.53</v>
      </c>
      <c r="N236" s="30">
        <f t="shared" si="68"/>
        <v>405.36347197106687</v>
      </c>
      <c r="P236" s="2">
        <v>44740</v>
      </c>
      <c r="Q236" s="1">
        <v>685.76</v>
      </c>
      <c r="R236" s="1">
        <v>888.89</v>
      </c>
      <c r="S236" s="1">
        <f t="shared" si="69"/>
        <v>1574.65</v>
      </c>
      <c r="T236" s="1">
        <v>5.51</v>
      </c>
      <c r="U236" s="24">
        <f t="shared" si="70"/>
        <v>285.78039927404723</v>
      </c>
      <c r="W236" s="2">
        <v>44740</v>
      </c>
      <c r="X236" s="1">
        <v>0</v>
      </c>
      <c r="Y236" s="1">
        <v>0</v>
      </c>
      <c r="Z236" s="1">
        <f>X236+Y236</f>
        <v>0</v>
      </c>
      <c r="AA236" s="1">
        <v>5.51</v>
      </c>
      <c r="AB236" s="24">
        <f t="shared" si="72"/>
        <v>0</v>
      </c>
      <c r="AD236" s="2">
        <v>44740</v>
      </c>
      <c r="AE236" s="1">
        <v>832</v>
      </c>
      <c r="AF236" s="1">
        <v>4565.45</v>
      </c>
      <c r="AG236" s="1">
        <v>50</v>
      </c>
      <c r="AH236" s="1">
        <v>290</v>
      </c>
      <c r="AI236" s="1">
        <v>0</v>
      </c>
      <c r="AJ236" s="1">
        <v>0</v>
      </c>
      <c r="AK236" s="1">
        <v>0</v>
      </c>
      <c r="AL236" s="58">
        <v>0</v>
      </c>
      <c r="AM236" s="1">
        <f t="shared" si="77"/>
        <v>882</v>
      </c>
      <c r="AO236" s="2">
        <v>44740</v>
      </c>
      <c r="AP236" s="8">
        <v>1182</v>
      </c>
      <c r="AQ236" s="1">
        <v>5.51</v>
      </c>
      <c r="AR236" s="24">
        <f t="shared" si="73"/>
        <v>214.51905626134302</v>
      </c>
      <c r="AT236" s="2">
        <v>44740</v>
      </c>
      <c r="AU236" s="8">
        <v>2384.62</v>
      </c>
      <c r="AV236" s="1">
        <v>0</v>
      </c>
      <c r="AW236" s="1">
        <f>AU236+AV236</f>
        <v>2384.62</v>
      </c>
      <c r="AX236" s="1">
        <v>5.51</v>
      </c>
      <c r="AY236" s="24">
        <f t="shared" si="75"/>
        <v>432.78039927404717</v>
      </c>
      <c r="BD236" s="2">
        <v>44740</v>
      </c>
      <c r="BE236" s="181">
        <v>13316.55</v>
      </c>
      <c r="BF236" s="176">
        <v>5.51</v>
      </c>
      <c r="BG236" s="24">
        <f t="shared" si="76"/>
        <v>2416.7967332123412</v>
      </c>
    </row>
    <row r="237" spans="2:59" x14ac:dyDescent="0.25">
      <c r="B237" s="2">
        <v>44742</v>
      </c>
      <c r="C237" s="1">
        <v>1399.62</v>
      </c>
      <c r="D237" s="16">
        <v>0</v>
      </c>
      <c r="E237" s="1">
        <f t="shared" si="67"/>
        <v>1399.62</v>
      </c>
      <c r="F237" s="1">
        <v>5.54</v>
      </c>
      <c r="G237" s="8">
        <f t="shared" si="65"/>
        <v>252.63898916967506</v>
      </c>
      <c r="I237" s="2">
        <v>44742</v>
      </c>
      <c r="J237" s="1">
        <v>1684.11</v>
      </c>
      <c r="K237" s="30">
        <v>177.41</v>
      </c>
      <c r="L237" s="13">
        <f t="shared" si="66"/>
        <v>1861.52</v>
      </c>
      <c r="M237" s="1">
        <v>5.54</v>
      </c>
      <c r="N237" s="30">
        <f t="shared" si="68"/>
        <v>336.014440433213</v>
      </c>
      <c r="P237" s="2">
        <v>44741</v>
      </c>
      <c r="Q237" s="1">
        <v>976.9</v>
      </c>
      <c r="R237" s="1">
        <v>876.57</v>
      </c>
      <c r="S237" s="1">
        <f t="shared" si="69"/>
        <v>1853.47</v>
      </c>
      <c r="T237" s="1">
        <v>5.53</v>
      </c>
      <c r="U237" s="24">
        <f t="shared" si="70"/>
        <v>335.16636528028931</v>
      </c>
      <c r="W237" s="2">
        <v>44741</v>
      </c>
      <c r="X237" s="1">
        <v>0</v>
      </c>
      <c r="Y237" s="1"/>
      <c r="Z237" s="1">
        <f t="shared" ref="Z237:Z239" si="78">X237+Y237</f>
        <v>0</v>
      </c>
      <c r="AA237" s="1">
        <v>5.53</v>
      </c>
      <c r="AB237" s="24">
        <f t="shared" si="72"/>
        <v>0</v>
      </c>
      <c r="AD237" s="2">
        <v>44741</v>
      </c>
      <c r="AE237" s="1">
        <v>1044</v>
      </c>
      <c r="AF237" s="1">
        <v>5752.44</v>
      </c>
      <c r="AG237" s="1">
        <v>0</v>
      </c>
      <c r="AH237" s="1">
        <v>0</v>
      </c>
      <c r="AI237" s="1">
        <v>50</v>
      </c>
      <c r="AJ237" s="1">
        <v>276.5</v>
      </c>
      <c r="AK237" s="1">
        <v>0</v>
      </c>
      <c r="AL237" s="58">
        <v>0</v>
      </c>
      <c r="AM237" s="1">
        <f t="shared" si="77"/>
        <v>1094</v>
      </c>
      <c r="AO237" s="2">
        <v>44741</v>
      </c>
      <c r="AP237" s="8">
        <v>1038</v>
      </c>
      <c r="AQ237" s="1">
        <v>5.53</v>
      </c>
      <c r="AR237" s="24">
        <f t="shared" si="73"/>
        <v>187.70343580470163</v>
      </c>
      <c r="AT237" s="2">
        <v>44741</v>
      </c>
      <c r="AU237" s="8">
        <v>4210.87</v>
      </c>
      <c r="AV237" s="8">
        <v>0</v>
      </c>
      <c r="AW237" s="1">
        <f t="shared" ref="AW237:AW238" si="79">AU237+AV237</f>
        <v>4210.87</v>
      </c>
      <c r="AX237" s="1">
        <v>5.53</v>
      </c>
      <c r="AY237" s="24">
        <f t="shared" si="75"/>
        <v>761.45931283905963</v>
      </c>
      <c r="BD237" s="2">
        <v>44741</v>
      </c>
      <c r="BE237" s="181">
        <v>16993.09</v>
      </c>
      <c r="BF237" s="176">
        <v>5.53</v>
      </c>
      <c r="BG237" s="24">
        <f t="shared" si="76"/>
        <v>3072.8915009041589</v>
      </c>
    </row>
    <row r="238" spans="2:59" x14ac:dyDescent="0.25">
      <c r="B238" s="2"/>
      <c r="C238" s="19"/>
      <c r="D238" s="31"/>
      <c r="E238" s="1">
        <f t="shared" si="67"/>
        <v>0</v>
      </c>
      <c r="F238" s="1"/>
      <c r="G238" s="8"/>
      <c r="I238" s="2"/>
      <c r="J238" s="24"/>
      <c r="K238" s="1"/>
      <c r="L238" s="13">
        <f t="shared" si="66"/>
        <v>0</v>
      </c>
      <c r="M238" s="1"/>
      <c r="N238" s="30"/>
      <c r="P238" s="2">
        <v>44742</v>
      </c>
      <c r="Q238" s="1">
        <v>564.04999999999995</v>
      </c>
      <c r="R238" s="1">
        <v>476.62</v>
      </c>
      <c r="S238" s="1">
        <f>Q238+R238</f>
        <v>1040.67</v>
      </c>
      <c r="T238" s="1">
        <v>5.54</v>
      </c>
      <c r="U238" s="24">
        <f t="shared" si="70"/>
        <v>187.84657039711192</v>
      </c>
      <c r="W238" s="2">
        <v>44742</v>
      </c>
      <c r="X238" s="1">
        <v>0</v>
      </c>
      <c r="Y238" s="1"/>
      <c r="Z238" s="1">
        <f t="shared" si="78"/>
        <v>0</v>
      </c>
      <c r="AA238" s="1">
        <v>5.54</v>
      </c>
      <c r="AB238" s="24">
        <f t="shared" si="72"/>
        <v>0</v>
      </c>
      <c r="AD238" s="2">
        <v>44742</v>
      </c>
      <c r="AE238" s="1">
        <v>772</v>
      </c>
      <c r="AF238" s="1">
        <v>4272.6400000000003</v>
      </c>
      <c r="AG238" s="1">
        <v>50</v>
      </c>
      <c r="AH238" s="1">
        <v>290</v>
      </c>
      <c r="AI238" s="1">
        <v>50.46</v>
      </c>
      <c r="AJ238" s="1">
        <v>279.54840000000002</v>
      </c>
      <c r="AK238" s="1">
        <v>0</v>
      </c>
      <c r="AL238" s="58">
        <v>0</v>
      </c>
      <c r="AM238" s="1">
        <f t="shared" si="77"/>
        <v>872.46</v>
      </c>
      <c r="AO238" s="2">
        <v>44742</v>
      </c>
      <c r="AP238" s="8">
        <v>1516.5</v>
      </c>
      <c r="AQ238" s="1">
        <v>5.54</v>
      </c>
      <c r="AR238" s="24">
        <f t="shared" si="73"/>
        <v>273.73646209386283</v>
      </c>
      <c r="AT238" s="2">
        <v>44742</v>
      </c>
      <c r="AU238" s="8">
        <v>4561.42</v>
      </c>
      <c r="AV238" s="1">
        <v>5.92</v>
      </c>
      <c r="AW238" s="1">
        <f t="shared" si="79"/>
        <v>4567.34</v>
      </c>
      <c r="AX238" s="1">
        <v>5.54</v>
      </c>
      <c r="AY238" s="24">
        <f t="shared" si="75"/>
        <v>824.42960288808672</v>
      </c>
      <c r="BD238" s="2">
        <v>44742</v>
      </c>
      <c r="BE238" s="181">
        <v>15173.7</v>
      </c>
      <c r="BF238" s="176">
        <v>5.54</v>
      </c>
      <c r="BG238" s="24">
        <f t="shared" si="76"/>
        <v>2738.9350180505417</v>
      </c>
    </row>
    <row r="239" spans="2:59" x14ac:dyDescent="0.25">
      <c r="C239" s="42">
        <f>SUM(C208:C238)</f>
        <v>66106.499999999985</v>
      </c>
      <c r="D239">
        <f>SUM(D208:D238)</f>
        <v>400.26</v>
      </c>
      <c r="E239" s="60">
        <f>SUM(E208:E238)</f>
        <v>66506.759999999995</v>
      </c>
      <c r="F239" s="1"/>
      <c r="G239" s="45">
        <f>SUM(G208:G238)</f>
        <v>12419.39584315793</v>
      </c>
      <c r="L239" s="45">
        <f>SUM(L208:L238)</f>
        <v>50522.109999999993</v>
      </c>
      <c r="N239" s="80">
        <f>SUM(N208:N238)</f>
        <v>9416.1505660756884</v>
      </c>
      <c r="P239" s="2"/>
      <c r="Q239" s="10"/>
      <c r="R239" s="10"/>
      <c r="S239" s="10">
        <f>Q239+R239</f>
        <v>0</v>
      </c>
      <c r="T239" s="1"/>
      <c r="U239" s="24"/>
      <c r="W239" s="2"/>
      <c r="X239" s="1"/>
      <c r="Y239" s="1"/>
      <c r="Z239" s="1">
        <f t="shared" si="78"/>
        <v>0</v>
      </c>
      <c r="AA239" s="1"/>
      <c r="AB239" s="24"/>
      <c r="AD239" s="2"/>
      <c r="AE239" s="8"/>
      <c r="AF239" s="1"/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57"/>
      <c r="AM239" s="13">
        <f>AE239+AG239+AI239+AK239</f>
        <v>0</v>
      </c>
      <c r="AO239" s="2"/>
      <c r="AP239" s="8"/>
      <c r="AQ239" s="1"/>
      <c r="AR239" s="24"/>
      <c r="AT239" s="2"/>
      <c r="AU239" s="8"/>
      <c r="AV239" s="1"/>
      <c r="AW239" s="24">
        <f>AU239+AV239</f>
        <v>0</v>
      </c>
      <c r="AX239" s="1"/>
      <c r="AY239" s="24"/>
      <c r="BD239" s="2"/>
      <c r="BE239" s="1"/>
      <c r="BF239" s="176"/>
      <c r="BG239" s="24"/>
    </row>
    <row r="240" spans="2:59" x14ac:dyDescent="0.25">
      <c r="S240" s="60">
        <f>SUM(S209:S239)</f>
        <v>34507.61</v>
      </c>
      <c r="U240" s="45">
        <f>SUM(U209:U239)</f>
        <v>6440.8188152917646</v>
      </c>
      <c r="X240" s="54">
        <v>0</v>
      </c>
      <c r="Z240" s="60">
        <f>SUM(Z209:Z239)</f>
        <v>23521.53</v>
      </c>
      <c r="AB240" s="45">
        <f>SUM(AB209:AB239)</f>
        <v>4379.6740036165766</v>
      </c>
      <c r="AD240">
        <v>0</v>
      </c>
      <c r="AE240" s="70">
        <f>SUM(AE209:AE239)</f>
        <v>33153</v>
      </c>
      <c r="AG240" s="36">
        <f>SUM(AG209:AG239)</f>
        <v>150</v>
      </c>
      <c r="AI240" s="36">
        <f>SUM(AI209:AI239)</f>
        <v>280.45999999999998</v>
      </c>
      <c r="AK240" s="36">
        <f>SUM(AK209:AK239)</f>
        <v>307.91000000000003</v>
      </c>
      <c r="AM240" s="60">
        <f>SUM(AM209:AM239)</f>
        <v>33891.370000000003</v>
      </c>
      <c r="AP240" s="50">
        <f>SUM(AP209:AP239)</f>
        <v>40948.400000000001</v>
      </c>
      <c r="AR240" s="44">
        <f>SUM(AR209:AR239)</f>
        <v>7644.3727880311671</v>
      </c>
      <c r="AU240" s="54">
        <v>0</v>
      </c>
      <c r="AW240" s="60">
        <f>SUM(AW209:AW239)</f>
        <v>85688.809999999954</v>
      </c>
      <c r="AY240" s="45">
        <f>SUM(AY209:AY239)</f>
        <v>15942.182714556066</v>
      </c>
      <c r="BE240" s="42">
        <f>SUM(BE209:BE239)</f>
        <v>482850.62</v>
      </c>
      <c r="BG240" s="25">
        <f>SUM(BG209:BG239)</f>
        <v>90054.585938434786</v>
      </c>
    </row>
    <row r="241" spans="2:59" x14ac:dyDescent="0.25">
      <c r="AF241" s="42">
        <f>SUM(AF209:AF240)</f>
        <v>177493.81000000003</v>
      </c>
      <c r="AH241">
        <f>SUM(AH209:AH240)</f>
        <v>854.5</v>
      </c>
      <c r="AJ241">
        <f>SUM(AJ209:AJ240)</f>
        <v>1535.8483999999999</v>
      </c>
      <c r="AL241" s="43">
        <f>SUM(AL209:AL240)</f>
        <v>1620.3145</v>
      </c>
    </row>
    <row r="245" spans="2:59" x14ac:dyDescent="0.25">
      <c r="C245" s="187" t="s">
        <v>39</v>
      </c>
      <c r="D245" s="187"/>
      <c r="K245" s="187" t="s">
        <v>42</v>
      </c>
      <c r="L245" s="187"/>
      <c r="M245" s="187"/>
    </row>
    <row r="246" spans="2:59" ht="30" x14ac:dyDescent="0.25">
      <c r="B246" s="83" t="s">
        <v>0</v>
      </c>
      <c r="C246" s="83" t="s">
        <v>12</v>
      </c>
      <c r="D246" s="83" t="s">
        <v>11</v>
      </c>
      <c r="E246" s="78" t="s">
        <v>33</v>
      </c>
      <c r="F246" s="78" t="s">
        <v>38</v>
      </c>
      <c r="G246" s="78" t="s">
        <v>40</v>
      </c>
      <c r="I246" s="78" t="s">
        <v>0</v>
      </c>
      <c r="J246" s="81" t="s">
        <v>12</v>
      </c>
      <c r="K246" s="81" t="s">
        <v>11</v>
      </c>
      <c r="L246" s="82" t="s">
        <v>33</v>
      </c>
      <c r="M246" s="82" t="s">
        <v>4</v>
      </c>
      <c r="N246" s="78" t="s">
        <v>41</v>
      </c>
      <c r="Q246" s="187" t="s">
        <v>44</v>
      </c>
      <c r="R246" s="187"/>
      <c r="S246" s="187"/>
      <c r="X246" s="187" t="s">
        <v>46</v>
      </c>
      <c r="Y246" s="187"/>
      <c r="Z246" s="187"/>
      <c r="AA246" s="187"/>
      <c r="AG246" s="184" t="s">
        <v>56</v>
      </c>
      <c r="AH246" s="184"/>
      <c r="AI246" s="184"/>
      <c r="AJ246" s="184"/>
      <c r="AP246" t="s">
        <v>60</v>
      </c>
      <c r="AU246" s="187" t="s">
        <v>104</v>
      </c>
      <c r="AV246" s="187"/>
      <c r="AW246" s="187"/>
      <c r="AX246" s="187"/>
    </row>
    <row r="247" spans="2:59" ht="30" x14ac:dyDescent="0.25">
      <c r="B247" s="2">
        <v>44743</v>
      </c>
      <c r="C247" s="1">
        <v>1730.72</v>
      </c>
      <c r="D247" s="1">
        <v>0</v>
      </c>
      <c r="E247" s="1">
        <f>C247+D247</f>
        <v>1730.72</v>
      </c>
      <c r="F247" s="13">
        <v>5.54</v>
      </c>
      <c r="G247" s="8">
        <f>E247/F247</f>
        <v>312.4043321299639</v>
      </c>
      <c r="I247" s="2">
        <v>44743</v>
      </c>
      <c r="J247" s="13">
        <v>973.12</v>
      </c>
      <c r="K247" s="15">
        <v>0</v>
      </c>
      <c r="L247" s="13">
        <f>J247+K247</f>
        <v>973.12</v>
      </c>
      <c r="M247" s="13">
        <v>5.54</v>
      </c>
      <c r="N247" s="30">
        <f>L247/M247</f>
        <v>175.65342960288808</v>
      </c>
      <c r="P247" s="83" t="s">
        <v>0</v>
      </c>
      <c r="Q247" s="81" t="s">
        <v>15</v>
      </c>
      <c r="R247" s="81" t="s">
        <v>16</v>
      </c>
      <c r="S247" s="78" t="s">
        <v>33</v>
      </c>
      <c r="T247" s="83" t="s">
        <v>4</v>
      </c>
      <c r="U247" s="83" t="s">
        <v>43</v>
      </c>
      <c r="W247" s="78" t="s">
        <v>0</v>
      </c>
      <c r="X247" s="81" t="s">
        <v>23</v>
      </c>
      <c r="Y247" s="81" t="s">
        <v>20</v>
      </c>
      <c r="Z247" s="78" t="s">
        <v>33</v>
      </c>
      <c r="AA247" s="78" t="s">
        <v>4</v>
      </c>
      <c r="AB247" s="78" t="s">
        <v>45</v>
      </c>
      <c r="AD247" s="78" t="s">
        <v>47</v>
      </c>
      <c r="AE247" s="78" t="s">
        <v>48</v>
      </c>
      <c r="AF247" s="78" t="s">
        <v>49</v>
      </c>
      <c r="AG247" s="85" t="s">
        <v>50</v>
      </c>
      <c r="AH247" s="85" t="s">
        <v>51</v>
      </c>
      <c r="AI247" s="76" t="s">
        <v>52</v>
      </c>
      <c r="AJ247" s="86" t="s">
        <v>53</v>
      </c>
      <c r="AK247" s="87" t="s">
        <v>54</v>
      </c>
      <c r="AL247" s="87" t="s">
        <v>55</v>
      </c>
      <c r="AM247" s="78" t="s">
        <v>45</v>
      </c>
      <c r="AO247" s="83" t="s">
        <v>47</v>
      </c>
      <c r="AP247" s="83" t="s">
        <v>57</v>
      </c>
      <c r="AQ247" s="83" t="s">
        <v>58</v>
      </c>
      <c r="AR247" s="88" t="s">
        <v>59</v>
      </c>
      <c r="AT247" s="78" t="s">
        <v>0</v>
      </c>
      <c r="AU247" s="81" t="s">
        <v>23</v>
      </c>
      <c r="AV247" s="81" t="s">
        <v>20</v>
      </c>
      <c r="AW247" s="78" t="s">
        <v>33</v>
      </c>
      <c r="AX247" s="78" t="s">
        <v>4</v>
      </c>
      <c r="AY247" s="78" t="s">
        <v>45</v>
      </c>
      <c r="BA247" s="179" t="s">
        <v>92</v>
      </c>
      <c r="BB247" s="42"/>
      <c r="BD247" s="83" t="s">
        <v>73</v>
      </c>
      <c r="BE247" s="83" t="s">
        <v>105</v>
      </c>
      <c r="BF247" s="83" t="s">
        <v>72</v>
      </c>
      <c r="BG247" s="83" t="s">
        <v>106</v>
      </c>
    </row>
    <row r="248" spans="2:59" x14ac:dyDescent="0.25">
      <c r="B248" s="2">
        <v>44744</v>
      </c>
      <c r="C248" s="1">
        <v>1877.18</v>
      </c>
      <c r="D248" s="1"/>
      <c r="E248" s="1">
        <f>C248+D248</f>
        <v>1877.18</v>
      </c>
      <c r="F248" s="13">
        <v>5.54</v>
      </c>
      <c r="G248" s="8">
        <f t="shared" ref="G248:G250" si="80">E248/F248</f>
        <v>338.84115523465704</v>
      </c>
      <c r="I248" s="2">
        <v>44744</v>
      </c>
      <c r="J248" s="13">
        <v>1511.14</v>
      </c>
      <c r="K248" s="13">
        <v>8.9499999999999993</v>
      </c>
      <c r="L248" s="13">
        <f t="shared" ref="L248:L277" si="81">J248+K248</f>
        <v>1520.0900000000001</v>
      </c>
      <c r="M248" s="13">
        <v>5.54</v>
      </c>
      <c r="N248" s="30">
        <f>L248/M248</f>
        <v>274.38447653429603</v>
      </c>
      <c r="P248" s="2">
        <v>44743</v>
      </c>
      <c r="Q248" s="1">
        <v>284.39</v>
      </c>
      <c r="R248" s="1">
        <v>298.31</v>
      </c>
      <c r="S248" s="1">
        <f>Q248+R248</f>
        <v>582.70000000000005</v>
      </c>
      <c r="T248" s="8">
        <v>5.54</v>
      </c>
      <c r="U248" s="24">
        <f>S248/T248</f>
        <v>105.18050541516246</v>
      </c>
      <c r="W248" s="2">
        <v>44743</v>
      </c>
      <c r="X248" s="1">
        <v>1170.79</v>
      </c>
      <c r="Y248" s="1">
        <v>112.05</v>
      </c>
      <c r="Z248" s="1">
        <f>X248+Y248</f>
        <v>1282.8399999999999</v>
      </c>
      <c r="AA248" s="8">
        <v>5.54</v>
      </c>
      <c r="AB248" s="24">
        <f>Z248/AA248</f>
        <v>231.5595667870036</v>
      </c>
      <c r="AD248" s="2">
        <v>44743</v>
      </c>
      <c r="AE248" s="1"/>
      <c r="AF248" s="1"/>
      <c r="AG248" s="1"/>
      <c r="AH248" s="8"/>
      <c r="AI248" s="1"/>
      <c r="AJ248" s="1"/>
      <c r="AK248" s="1"/>
      <c r="AL248" s="58"/>
      <c r="AM248" s="1">
        <f>AE248+AG248+AI248+AK248</f>
        <v>0</v>
      </c>
      <c r="AO248" s="2">
        <v>44743</v>
      </c>
      <c r="AP248" s="8">
        <v>1586.5</v>
      </c>
      <c r="AQ248" s="13">
        <v>5.54</v>
      </c>
      <c r="AR248" s="24">
        <f>AP248/AQ248</f>
        <v>286.37184115523468</v>
      </c>
      <c r="AT248" s="2">
        <v>44743</v>
      </c>
      <c r="AU248" s="8">
        <v>1170.79</v>
      </c>
      <c r="AV248" s="1">
        <v>112.05</v>
      </c>
      <c r="AW248" s="1">
        <f>AU248+AV248</f>
        <v>1282.8399999999999</v>
      </c>
      <c r="AX248" s="8">
        <v>5.54</v>
      </c>
      <c r="AY248" s="24">
        <f>AW248/AX248</f>
        <v>231.5595667870036</v>
      </c>
      <c r="BA248" t="s">
        <v>93</v>
      </c>
      <c r="BB248" s="42"/>
      <c r="BD248" s="2">
        <v>44743</v>
      </c>
      <c r="BE248" s="10"/>
      <c r="BF248" s="13"/>
      <c r="BG248" s="24" t="e">
        <f>BE248/BF248</f>
        <v>#DIV/0!</v>
      </c>
    </row>
    <row r="249" spans="2:59" x14ac:dyDescent="0.25">
      <c r="B249" s="2">
        <v>44745</v>
      </c>
      <c r="C249" s="1">
        <v>3133.96</v>
      </c>
      <c r="D249" s="1">
        <v>59.27</v>
      </c>
      <c r="E249" s="1">
        <f t="shared" ref="E249:E250" si="82">C249+D249</f>
        <v>3193.23</v>
      </c>
      <c r="F249" s="13">
        <v>5.56</v>
      </c>
      <c r="G249" s="8">
        <f t="shared" si="80"/>
        <v>574.32194244604318</v>
      </c>
      <c r="I249" s="2">
        <v>44745</v>
      </c>
      <c r="J249" s="10">
        <v>1575.77</v>
      </c>
      <c r="K249" s="15">
        <v>0</v>
      </c>
      <c r="L249" s="13">
        <f t="shared" si="81"/>
        <v>1575.77</v>
      </c>
      <c r="M249" s="13">
        <v>5.56</v>
      </c>
      <c r="N249" s="30">
        <f t="shared" ref="N249:N251" si="83">L249/M249</f>
        <v>283.41187050359713</v>
      </c>
      <c r="P249" s="2">
        <v>44744</v>
      </c>
      <c r="Q249" s="1">
        <v>832.32</v>
      </c>
      <c r="R249" s="1">
        <v>378.08</v>
      </c>
      <c r="S249" s="1">
        <f t="shared" ref="S249:S276" si="84">Q249+R249</f>
        <v>1210.4000000000001</v>
      </c>
      <c r="T249" s="8">
        <v>5.54</v>
      </c>
      <c r="U249" s="24">
        <f t="shared" ref="U249:U277" si="85">S249/T249</f>
        <v>218.48375451263539</v>
      </c>
      <c r="W249" s="2">
        <v>44744</v>
      </c>
      <c r="X249" s="1">
        <v>2023.02</v>
      </c>
      <c r="Y249" s="1">
        <v>109.13</v>
      </c>
      <c r="Z249" s="1">
        <f t="shared" ref="Z249:Z274" si="86">X249+Y249</f>
        <v>2132.15</v>
      </c>
      <c r="AA249" s="8">
        <v>5.54</v>
      </c>
      <c r="AB249" s="24">
        <f t="shared" ref="AB249:AB277" si="87">Z249/AA249</f>
        <v>384.86462093862815</v>
      </c>
      <c r="AD249" s="2">
        <v>44744</v>
      </c>
      <c r="AE249" s="1"/>
      <c r="AF249" s="1"/>
      <c r="AG249" s="1"/>
      <c r="AH249" s="1"/>
      <c r="AI249" s="1"/>
      <c r="AJ249" s="1"/>
      <c r="AK249" s="1"/>
      <c r="AL249" s="58"/>
      <c r="AM249" s="1">
        <f>AE249+AG249+AI249+AK249</f>
        <v>0</v>
      </c>
      <c r="AO249" s="2">
        <v>44744</v>
      </c>
      <c r="AP249" s="8">
        <v>2130</v>
      </c>
      <c r="AQ249" s="13">
        <v>5.54</v>
      </c>
      <c r="AR249" s="24">
        <f t="shared" ref="AR249:AR277" si="88">AP249/AQ249</f>
        <v>384.47653429602889</v>
      </c>
      <c r="AT249" s="2">
        <v>44744</v>
      </c>
      <c r="AU249" s="8">
        <v>2023.02</v>
      </c>
      <c r="AV249" s="1">
        <v>109.13</v>
      </c>
      <c r="AW249" s="1">
        <f t="shared" ref="AW249:AW274" si="89">AU249+AV249</f>
        <v>2132.15</v>
      </c>
      <c r="AX249" s="8">
        <v>5.54</v>
      </c>
      <c r="AY249" s="24">
        <f t="shared" ref="AY249:AY277" si="90">AW249/AX249</f>
        <v>384.86462093862815</v>
      </c>
      <c r="BA249" t="s">
        <v>91</v>
      </c>
      <c r="BD249" s="2">
        <v>44744</v>
      </c>
      <c r="BE249" s="10"/>
      <c r="BF249" s="13"/>
      <c r="BG249" s="24" t="e">
        <f t="shared" ref="BG249:BG277" si="91">BE249/BF249</f>
        <v>#DIV/0!</v>
      </c>
    </row>
    <row r="250" spans="2:59" x14ac:dyDescent="0.25">
      <c r="B250" s="2">
        <v>44746</v>
      </c>
      <c r="C250" s="1">
        <v>1669.61</v>
      </c>
      <c r="D250" s="1">
        <v>0</v>
      </c>
      <c r="E250" s="1">
        <f t="shared" si="82"/>
        <v>1669.61</v>
      </c>
      <c r="F250" s="13">
        <v>5.56</v>
      </c>
      <c r="G250" s="8">
        <f t="shared" si="80"/>
        <v>300.28956834532374</v>
      </c>
      <c r="I250" s="2">
        <v>44746</v>
      </c>
      <c r="J250" s="13">
        <v>1002.93</v>
      </c>
      <c r="K250" s="15">
        <v>0</v>
      </c>
      <c r="L250" s="13">
        <f t="shared" si="81"/>
        <v>1002.93</v>
      </c>
      <c r="M250" s="13">
        <v>5.56</v>
      </c>
      <c r="N250" s="30">
        <f t="shared" si="83"/>
        <v>180.38309352517987</v>
      </c>
      <c r="P250" s="2">
        <v>44745</v>
      </c>
      <c r="Q250" s="1">
        <v>1341.31</v>
      </c>
      <c r="R250" s="1">
        <v>350.99</v>
      </c>
      <c r="S250" s="1">
        <f t="shared" si="84"/>
        <v>1692.3</v>
      </c>
      <c r="T250" s="8">
        <v>5.56</v>
      </c>
      <c r="U250" s="24">
        <f t="shared" si="85"/>
        <v>304.37050359712231</v>
      </c>
      <c r="W250" s="2">
        <v>44745</v>
      </c>
      <c r="X250" s="1">
        <v>4306.1899999999996</v>
      </c>
      <c r="Y250" s="1">
        <v>193.74</v>
      </c>
      <c r="Z250" s="1">
        <f t="shared" si="86"/>
        <v>4499.9299999999994</v>
      </c>
      <c r="AA250" s="8">
        <v>5.56</v>
      </c>
      <c r="AB250" s="24">
        <f t="shared" si="87"/>
        <v>809.33992805755395</v>
      </c>
      <c r="AD250" s="2">
        <v>44745</v>
      </c>
      <c r="AE250" s="1"/>
      <c r="AF250" s="1"/>
      <c r="AG250" s="1"/>
      <c r="AH250" s="1"/>
      <c r="AI250" s="1"/>
      <c r="AJ250" s="1"/>
      <c r="AK250" s="1"/>
      <c r="AL250" s="58"/>
      <c r="AM250" s="1">
        <f>AE250+AG250+AI250+AK250</f>
        <v>0</v>
      </c>
      <c r="AO250" s="2">
        <v>44745</v>
      </c>
      <c r="AP250" s="8">
        <v>1939.5</v>
      </c>
      <c r="AQ250" s="13">
        <v>5.56</v>
      </c>
      <c r="AR250" s="24">
        <f t="shared" si="88"/>
        <v>348.83093525179856</v>
      </c>
      <c r="AT250" s="2">
        <v>44745</v>
      </c>
      <c r="AU250" s="8">
        <v>4306.1899999999996</v>
      </c>
      <c r="AV250" s="1">
        <v>193.74</v>
      </c>
      <c r="AW250" s="1">
        <f t="shared" si="89"/>
        <v>4499.9299999999994</v>
      </c>
      <c r="AX250" s="8">
        <v>5.56</v>
      </c>
      <c r="AY250" s="24">
        <f t="shared" si="90"/>
        <v>809.33992805755395</v>
      </c>
      <c r="BA250" t="s">
        <v>52</v>
      </c>
      <c r="BD250" s="2">
        <v>44745</v>
      </c>
      <c r="BE250" s="10"/>
      <c r="BF250" s="182"/>
      <c r="BG250" s="24" t="e">
        <f t="shared" si="91"/>
        <v>#DIV/0!</v>
      </c>
    </row>
    <row r="251" spans="2:59" x14ac:dyDescent="0.25">
      <c r="B251" s="2">
        <v>44747</v>
      </c>
      <c r="C251" s="1">
        <v>2192.44</v>
      </c>
      <c r="D251" s="1">
        <v>0</v>
      </c>
      <c r="E251" s="8">
        <f>C251+D251</f>
        <v>2192.44</v>
      </c>
      <c r="F251" s="13">
        <v>5.56</v>
      </c>
      <c r="G251" s="8">
        <f>E251/F251</f>
        <v>394.32374100719426</v>
      </c>
      <c r="I251" s="2">
        <v>44747</v>
      </c>
      <c r="J251" s="13">
        <v>915.51</v>
      </c>
      <c r="K251" s="15">
        <v>0</v>
      </c>
      <c r="L251" s="13">
        <f t="shared" si="81"/>
        <v>915.51</v>
      </c>
      <c r="M251" s="13">
        <v>5.56</v>
      </c>
      <c r="N251" s="30">
        <f t="shared" si="83"/>
        <v>164.66007194244605</v>
      </c>
      <c r="P251" s="2">
        <v>44746</v>
      </c>
      <c r="Q251" s="1">
        <v>489.06</v>
      </c>
      <c r="R251" s="1">
        <v>155.88999999999999</v>
      </c>
      <c r="S251" s="1">
        <f t="shared" si="84"/>
        <v>644.95000000000005</v>
      </c>
      <c r="T251" s="8">
        <v>5.56</v>
      </c>
      <c r="U251" s="24">
        <f t="shared" si="85"/>
        <v>115.99820143884894</v>
      </c>
      <c r="W251" s="2">
        <v>44746</v>
      </c>
      <c r="X251" s="1">
        <v>2811.84</v>
      </c>
      <c r="Y251" s="1">
        <v>30</v>
      </c>
      <c r="Z251" s="1">
        <f t="shared" si="86"/>
        <v>2841.84</v>
      </c>
      <c r="AA251" s="8">
        <v>5.56</v>
      </c>
      <c r="AB251" s="24">
        <f t="shared" si="87"/>
        <v>511.12230215827344</v>
      </c>
      <c r="AD251" s="2">
        <v>44746</v>
      </c>
      <c r="AE251" s="1"/>
      <c r="AF251" s="1"/>
      <c r="AG251" s="1"/>
      <c r="AH251" s="1"/>
      <c r="AI251" s="1"/>
      <c r="AJ251" s="1"/>
      <c r="AK251" s="63"/>
      <c r="AL251" s="58"/>
      <c r="AM251" s="1">
        <f t="shared" ref="AM251:AM277" si="92">AE251+AG251+AI251+AK251</f>
        <v>0</v>
      </c>
      <c r="AO251" s="2">
        <v>44746</v>
      </c>
      <c r="AP251" s="8">
        <v>1070</v>
      </c>
      <c r="AQ251" s="13">
        <v>5.56</v>
      </c>
      <c r="AR251" s="24">
        <f t="shared" si="88"/>
        <v>192.44604316546764</v>
      </c>
      <c r="AT251" s="2">
        <v>44746</v>
      </c>
      <c r="AU251" s="8">
        <v>2811.84</v>
      </c>
      <c r="AV251" s="1">
        <v>30</v>
      </c>
      <c r="AW251" s="1">
        <f t="shared" si="89"/>
        <v>2841.84</v>
      </c>
      <c r="AX251" s="8">
        <v>5.56</v>
      </c>
      <c r="AY251" s="24">
        <f t="shared" si="90"/>
        <v>511.12230215827344</v>
      </c>
      <c r="BA251" t="s">
        <v>90</v>
      </c>
      <c r="BD251" s="2">
        <v>44746</v>
      </c>
      <c r="BE251" s="13"/>
      <c r="BF251" s="182"/>
      <c r="BG251" s="24" t="e">
        <f t="shared" si="91"/>
        <v>#DIV/0!</v>
      </c>
    </row>
    <row r="252" spans="2:59" ht="30" x14ac:dyDescent="0.25">
      <c r="B252" s="2">
        <v>44748</v>
      </c>
      <c r="C252" s="1">
        <v>2235.9299999999998</v>
      </c>
      <c r="D252" s="1"/>
      <c r="E252" s="1">
        <f t="shared" ref="E252:E277" si="93">C252+D252</f>
        <v>2235.9299999999998</v>
      </c>
      <c r="F252" s="13">
        <v>5.56</v>
      </c>
      <c r="G252" s="8">
        <f t="shared" ref="G252:G276" si="94">E252/F252</f>
        <v>402.14568345323738</v>
      </c>
      <c r="I252" s="2">
        <v>44748</v>
      </c>
      <c r="J252" s="13">
        <v>602.59</v>
      </c>
      <c r="K252" s="15">
        <v>0</v>
      </c>
      <c r="L252" s="13">
        <f t="shared" si="81"/>
        <v>602.59</v>
      </c>
      <c r="M252" s="13">
        <v>5.56</v>
      </c>
      <c r="N252" s="30">
        <f>L252/M252</f>
        <v>108.37949640287771</v>
      </c>
      <c r="P252" s="2">
        <v>44747</v>
      </c>
      <c r="Q252" s="1">
        <v>395.24</v>
      </c>
      <c r="R252" s="1">
        <v>422.11</v>
      </c>
      <c r="S252" s="1">
        <f t="shared" si="84"/>
        <v>817.35</v>
      </c>
      <c r="T252" s="8">
        <v>5.56</v>
      </c>
      <c r="U252" s="24">
        <f t="shared" si="85"/>
        <v>147.00539568345326</v>
      </c>
      <c r="W252" s="2">
        <v>44747</v>
      </c>
      <c r="X252" s="1">
        <v>4035.83</v>
      </c>
      <c r="Y252" s="1">
        <v>137.54</v>
      </c>
      <c r="Z252" s="1">
        <f t="shared" si="86"/>
        <v>4173.37</v>
      </c>
      <c r="AA252" s="8">
        <v>5.56</v>
      </c>
      <c r="AB252" s="24">
        <f t="shared" si="87"/>
        <v>750.60611510791375</v>
      </c>
      <c r="AD252" s="2">
        <v>44747</v>
      </c>
      <c r="AE252" s="1"/>
      <c r="AF252" s="1"/>
      <c r="AG252" s="1"/>
      <c r="AH252" s="1"/>
      <c r="AI252" s="1"/>
      <c r="AJ252" s="1"/>
      <c r="AK252" s="8"/>
      <c r="AL252" s="58"/>
      <c r="AM252" s="1">
        <f t="shared" si="92"/>
        <v>0</v>
      </c>
      <c r="AO252" s="2">
        <v>44747</v>
      </c>
      <c r="AP252" s="8">
        <v>2059.5</v>
      </c>
      <c r="AQ252" s="13">
        <v>5.56</v>
      </c>
      <c r="AR252" s="24">
        <f t="shared" si="88"/>
        <v>370.41366906474821</v>
      </c>
      <c r="AT252" s="2">
        <v>44747</v>
      </c>
      <c r="AU252" s="8">
        <v>4035.83</v>
      </c>
      <c r="AV252" s="8">
        <v>137.54</v>
      </c>
      <c r="AW252" s="1">
        <f t="shared" si="89"/>
        <v>4173.37</v>
      </c>
      <c r="AX252" s="8">
        <v>5.56</v>
      </c>
      <c r="AY252" s="24">
        <f t="shared" si="90"/>
        <v>750.60611510791375</v>
      </c>
      <c r="BA252" s="180" t="s">
        <v>28</v>
      </c>
      <c r="BB252" s="42"/>
      <c r="BD252" s="2">
        <v>44747</v>
      </c>
      <c r="BE252" s="13"/>
      <c r="BF252" s="182"/>
      <c r="BG252" s="24" t="e">
        <f t="shared" si="91"/>
        <v>#DIV/0!</v>
      </c>
    </row>
    <row r="253" spans="2:59" ht="30" x14ac:dyDescent="0.25">
      <c r="B253" s="2">
        <v>44749</v>
      </c>
      <c r="C253" s="1">
        <v>1676.81</v>
      </c>
      <c r="D253" s="1">
        <v>0</v>
      </c>
      <c r="E253" s="1">
        <f t="shared" si="93"/>
        <v>1676.81</v>
      </c>
      <c r="F253" s="10">
        <v>5.56</v>
      </c>
      <c r="G253" s="8">
        <f t="shared" si="94"/>
        <v>301.58453237410072</v>
      </c>
      <c r="I253" s="2">
        <v>44749</v>
      </c>
      <c r="J253" s="13">
        <v>1490.86</v>
      </c>
      <c r="K253" s="15">
        <v>120.75</v>
      </c>
      <c r="L253" s="13">
        <f t="shared" si="81"/>
        <v>1611.61</v>
      </c>
      <c r="M253" s="10">
        <v>5.56</v>
      </c>
      <c r="N253" s="30">
        <f t="shared" ref="N253:N276" si="95">L253/M253</f>
        <v>289.85791366906477</v>
      </c>
      <c r="P253" s="2">
        <v>44748</v>
      </c>
      <c r="Q253" s="1">
        <v>599.1</v>
      </c>
      <c r="R253" s="1">
        <v>542.94000000000005</v>
      </c>
      <c r="S253" s="1">
        <f t="shared" si="84"/>
        <v>1142.04</v>
      </c>
      <c r="T253" s="8">
        <v>5.56</v>
      </c>
      <c r="U253" s="24">
        <f t="shared" si="85"/>
        <v>205.40287769784175</v>
      </c>
      <c r="W253" s="2">
        <v>44748</v>
      </c>
      <c r="X253" s="1">
        <v>3165.05</v>
      </c>
      <c r="Y253" s="1">
        <v>13.01</v>
      </c>
      <c r="Z253" s="1">
        <f t="shared" si="86"/>
        <v>3178.0600000000004</v>
      </c>
      <c r="AA253" s="8">
        <v>5.56</v>
      </c>
      <c r="AB253" s="24">
        <f t="shared" si="87"/>
        <v>571.59352517985621</v>
      </c>
      <c r="AD253" s="2">
        <v>44748</v>
      </c>
      <c r="AE253" s="1"/>
      <c r="AF253" s="1"/>
      <c r="AG253" s="1"/>
      <c r="AH253" s="1"/>
      <c r="AI253" s="1"/>
      <c r="AJ253" s="1"/>
      <c r="AK253" s="1"/>
      <c r="AL253" s="58"/>
      <c r="AM253" s="1">
        <f t="shared" si="92"/>
        <v>0</v>
      </c>
      <c r="AO253" s="2">
        <v>44748</v>
      </c>
      <c r="AP253" s="8">
        <v>1625</v>
      </c>
      <c r="AQ253" s="13">
        <v>5.56</v>
      </c>
      <c r="AR253" s="24">
        <f t="shared" si="88"/>
        <v>292.26618705035975</v>
      </c>
      <c r="AT253" s="2">
        <v>44748</v>
      </c>
      <c r="AU253" s="8">
        <v>3165.05</v>
      </c>
      <c r="AV253" s="1">
        <v>13.01</v>
      </c>
      <c r="AW253" s="1">
        <f t="shared" si="89"/>
        <v>3178.0600000000004</v>
      </c>
      <c r="AX253" s="8">
        <v>5.56</v>
      </c>
      <c r="AY253" s="24">
        <f t="shared" si="90"/>
        <v>571.59352517985621</v>
      </c>
      <c r="BA253" s="180" t="s">
        <v>6</v>
      </c>
      <c r="BB253" s="42"/>
      <c r="BD253" s="2">
        <v>44748</v>
      </c>
      <c r="BE253" s="13"/>
      <c r="BF253" s="182"/>
      <c r="BG253" s="24" t="e">
        <f t="shared" si="91"/>
        <v>#DIV/0!</v>
      </c>
    </row>
    <row r="254" spans="2:59" ht="30" x14ac:dyDescent="0.25">
      <c r="B254" s="2">
        <v>44750</v>
      </c>
      <c r="C254" s="1">
        <v>3486.25</v>
      </c>
      <c r="D254" s="1">
        <v>0</v>
      </c>
      <c r="E254" s="1">
        <f t="shared" si="93"/>
        <v>3486.25</v>
      </c>
      <c r="F254" s="10">
        <v>5.56</v>
      </c>
      <c r="G254" s="8">
        <f t="shared" si="94"/>
        <v>627.02338129496411</v>
      </c>
      <c r="I254" s="2">
        <v>44750</v>
      </c>
      <c r="J254" s="13">
        <v>1988.19</v>
      </c>
      <c r="K254" s="15">
        <v>0</v>
      </c>
      <c r="L254" s="13">
        <f t="shared" si="81"/>
        <v>1988.19</v>
      </c>
      <c r="M254" s="10">
        <v>5.56</v>
      </c>
      <c r="N254" s="30">
        <f t="shared" si="95"/>
        <v>357.58812949640293</v>
      </c>
      <c r="P254" s="2">
        <v>44749</v>
      </c>
      <c r="Q254" s="1">
        <v>953.89</v>
      </c>
      <c r="R254" s="1">
        <v>1030.8499999999999</v>
      </c>
      <c r="S254" s="1">
        <f t="shared" si="84"/>
        <v>1984.7399999999998</v>
      </c>
      <c r="T254" s="1">
        <v>5.56</v>
      </c>
      <c r="U254" s="24">
        <f t="shared" si="85"/>
        <v>356.96762589928056</v>
      </c>
      <c r="W254" s="2">
        <v>44749</v>
      </c>
      <c r="X254" s="1">
        <v>2904.72</v>
      </c>
      <c r="Y254" s="1">
        <v>76.11</v>
      </c>
      <c r="Z254" s="1">
        <f t="shared" si="86"/>
        <v>2980.83</v>
      </c>
      <c r="AA254" s="1">
        <v>5.56</v>
      </c>
      <c r="AB254" s="24">
        <f t="shared" si="87"/>
        <v>536.12050359712237</v>
      </c>
      <c r="AD254" s="2">
        <v>44749</v>
      </c>
      <c r="AE254" s="1"/>
      <c r="AF254" s="1"/>
      <c r="AG254" s="1"/>
      <c r="AH254" s="1"/>
      <c r="AI254" s="1"/>
      <c r="AJ254" s="1"/>
      <c r="AK254" s="8"/>
      <c r="AL254" s="58"/>
      <c r="AM254" s="1">
        <f t="shared" si="92"/>
        <v>0</v>
      </c>
      <c r="AO254" s="2">
        <v>44749</v>
      </c>
      <c r="AP254" s="8">
        <v>1759.5</v>
      </c>
      <c r="AQ254" s="10">
        <v>5.56</v>
      </c>
      <c r="AR254" s="24">
        <f t="shared" si="88"/>
        <v>316.4568345323741</v>
      </c>
      <c r="AT254" s="2">
        <v>44749</v>
      </c>
      <c r="AU254" s="8">
        <v>2904.72</v>
      </c>
      <c r="AV254" s="1">
        <v>76.11</v>
      </c>
      <c r="AW254" s="1">
        <f t="shared" si="89"/>
        <v>2980.83</v>
      </c>
      <c r="AX254" s="1">
        <v>5.56</v>
      </c>
      <c r="AY254" s="24">
        <f t="shared" si="90"/>
        <v>536.12050359712237</v>
      </c>
      <c r="BA254" s="180" t="s">
        <v>10</v>
      </c>
      <c r="BB254" s="42"/>
      <c r="BD254" s="2">
        <v>44749</v>
      </c>
      <c r="BE254" s="13"/>
      <c r="BF254" s="183"/>
      <c r="BG254" s="24" t="e">
        <f t="shared" si="91"/>
        <v>#DIV/0!</v>
      </c>
    </row>
    <row r="255" spans="2:59" ht="30" x14ac:dyDescent="0.25">
      <c r="B255" s="2">
        <v>44751</v>
      </c>
      <c r="C255" s="1">
        <v>2588.3200000000002</v>
      </c>
      <c r="D255" s="1">
        <v>0</v>
      </c>
      <c r="E255" s="1">
        <f t="shared" si="93"/>
        <v>2588.3200000000002</v>
      </c>
      <c r="F255" s="10">
        <v>5.61</v>
      </c>
      <c r="G255" s="8">
        <f t="shared" si="94"/>
        <v>461.37611408199643</v>
      </c>
      <c r="I255" s="2">
        <v>44751</v>
      </c>
      <c r="J255" s="13">
        <v>3304.86</v>
      </c>
      <c r="K255" s="15">
        <v>0</v>
      </c>
      <c r="L255" s="13">
        <f t="shared" si="81"/>
        <v>3304.86</v>
      </c>
      <c r="M255" s="10">
        <v>5.61</v>
      </c>
      <c r="N255" s="30">
        <f t="shared" si="95"/>
        <v>589.10160427807489</v>
      </c>
      <c r="P255" s="2">
        <v>44750</v>
      </c>
      <c r="Q255" s="1">
        <v>750.6</v>
      </c>
      <c r="R255" s="1">
        <v>903.12</v>
      </c>
      <c r="S255" s="1">
        <f t="shared" si="84"/>
        <v>1653.72</v>
      </c>
      <c r="T255" s="1">
        <v>5.56</v>
      </c>
      <c r="U255" s="24">
        <f t="shared" si="85"/>
        <v>297.43165467625903</v>
      </c>
      <c r="W255" s="2">
        <v>44750</v>
      </c>
      <c r="X255" s="1">
        <v>2588.6</v>
      </c>
      <c r="Y255" s="1">
        <v>0</v>
      </c>
      <c r="Z255" s="1">
        <f t="shared" si="86"/>
        <v>2588.6</v>
      </c>
      <c r="AA255" s="1">
        <v>5.56</v>
      </c>
      <c r="AB255" s="24">
        <f t="shared" si="87"/>
        <v>465.57553956834533</v>
      </c>
      <c r="AD255" s="2">
        <v>44750</v>
      </c>
      <c r="AE255" s="1"/>
      <c r="AF255" s="1"/>
      <c r="AG255" s="1"/>
      <c r="AH255" s="1"/>
      <c r="AI255" s="1"/>
      <c r="AJ255" s="1"/>
      <c r="AK255" s="1"/>
      <c r="AL255" s="58"/>
      <c r="AM255" s="1">
        <f t="shared" si="92"/>
        <v>0</v>
      </c>
      <c r="AO255" s="2">
        <v>44750</v>
      </c>
      <c r="AP255" s="8">
        <v>1323</v>
      </c>
      <c r="AQ255" s="10">
        <v>5.56</v>
      </c>
      <c r="AR255" s="24">
        <f t="shared" si="88"/>
        <v>237.9496402877698</v>
      </c>
      <c r="AT255" s="2">
        <v>44750</v>
      </c>
      <c r="AU255" s="8">
        <v>2588.6</v>
      </c>
      <c r="AV255" s="1">
        <v>0</v>
      </c>
      <c r="AW255" s="1">
        <f t="shared" si="89"/>
        <v>2588.6</v>
      </c>
      <c r="AX255" s="1">
        <v>5.56</v>
      </c>
      <c r="AY255" s="24">
        <f t="shared" si="90"/>
        <v>465.57553956834533</v>
      </c>
      <c r="BA255" s="180" t="s">
        <v>112</v>
      </c>
      <c r="BB255" s="42"/>
      <c r="BD255" s="2">
        <v>44750</v>
      </c>
      <c r="BE255" s="13"/>
      <c r="BF255" s="183"/>
      <c r="BG255" s="24" t="e">
        <f t="shared" si="91"/>
        <v>#DIV/0!</v>
      </c>
    </row>
    <row r="256" spans="2:59" x14ac:dyDescent="0.25">
      <c r="B256" s="2">
        <v>44752</v>
      </c>
      <c r="C256" s="1">
        <v>4242.93</v>
      </c>
      <c r="D256" s="1">
        <v>0</v>
      </c>
      <c r="E256" s="1">
        <f t="shared" si="93"/>
        <v>4242.93</v>
      </c>
      <c r="F256" s="10">
        <v>5.61</v>
      </c>
      <c r="G256" s="8">
        <f t="shared" si="94"/>
        <v>756.31550802139043</v>
      </c>
      <c r="I256" s="2">
        <v>44752</v>
      </c>
      <c r="J256" s="8">
        <v>1814.17</v>
      </c>
      <c r="K256" s="16">
        <v>154.30000000000001</v>
      </c>
      <c r="L256" s="13">
        <f t="shared" si="81"/>
        <v>1968.47</v>
      </c>
      <c r="M256" s="8">
        <v>5.61</v>
      </c>
      <c r="N256" s="30">
        <f t="shared" si="95"/>
        <v>350.88591800356505</v>
      </c>
      <c r="P256" s="2">
        <v>44751</v>
      </c>
      <c r="Q256" s="1">
        <v>467.68</v>
      </c>
      <c r="R256" s="1">
        <v>425.51</v>
      </c>
      <c r="S256" s="1">
        <f t="shared" si="84"/>
        <v>893.19</v>
      </c>
      <c r="T256" s="1">
        <v>5.61</v>
      </c>
      <c r="U256" s="24">
        <f t="shared" si="85"/>
        <v>159.21390374331551</v>
      </c>
      <c r="W256" s="2">
        <v>44751</v>
      </c>
      <c r="X256" s="1">
        <v>3655.98</v>
      </c>
      <c r="Y256" s="1">
        <v>0</v>
      </c>
      <c r="Z256" s="1">
        <f t="shared" si="86"/>
        <v>3655.98</v>
      </c>
      <c r="AA256" s="1">
        <v>5.61</v>
      </c>
      <c r="AB256" s="24">
        <f t="shared" si="87"/>
        <v>651.68983957219245</v>
      </c>
      <c r="AD256" s="2">
        <v>44751</v>
      </c>
      <c r="AE256" s="1"/>
      <c r="AF256" s="1"/>
      <c r="AG256" s="1"/>
      <c r="AH256" s="1"/>
      <c r="AI256" s="1"/>
      <c r="AJ256" s="1"/>
      <c r="AK256" s="1"/>
      <c r="AL256" s="58"/>
      <c r="AM256" s="1">
        <f t="shared" si="92"/>
        <v>0</v>
      </c>
      <c r="AO256" s="2">
        <v>44751</v>
      </c>
      <c r="AP256" s="8">
        <v>2301.5</v>
      </c>
      <c r="AQ256" s="13">
        <v>5.61</v>
      </c>
      <c r="AR256" s="24">
        <f t="shared" si="88"/>
        <v>410.24955436720143</v>
      </c>
      <c r="AT256" s="2">
        <v>44751</v>
      </c>
      <c r="AU256" s="8">
        <v>3655.98</v>
      </c>
      <c r="AV256" s="1">
        <v>0</v>
      </c>
      <c r="AW256" s="1">
        <f t="shared" si="89"/>
        <v>3655.98</v>
      </c>
      <c r="AX256" s="1">
        <v>5.61</v>
      </c>
      <c r="AY256" s="24">
        <f t="shared" si="90"/>
        <v>651.68983957219245</v>
      </c>
      <c r="BA256" s="180" t="s">
        <v>76</v>
      </c>
      <c r="BB256" s="42"/>
      <c r="BD256" s="2">
        <v>44751</v>
      </c>
      <c r="BE256" s="13"/>
      <c r="BF256" s="183"/>
      <c r="BG256" s="24" t="e">
        <f t="shared" si="91"/>
        <v>#DIV/0!</v>
      </c>
    </row>
    <row r="257" spans="2:59" x14ac:dyDescent="0.25">
      <c r="B257" s="2">
        <v>44753</v>
      </c>
      <c r="C257" s="1">
        <v>2092.94</v>
      </c>
      <c r="D257" s="1">
        <v>0</v>
      </c>
      <c r="E257" s="1">
        <f t="shared" si="93"/>
        <v>2092.94</v>
      </c>
      <c r="F257" s="1">
        <v>5.61</v>
      </c>
      <c r="G257" s="8">
        <f t="shared" si="94"/>
        <v>373.07308377896612</v>
      </c>
      <c r="I257" s="2">
        <v>44753</v>
      </c>
      <c r="J257" s="8">
        <v>1911.12</v>
      </c>
      <c r="K257" s="8">
        <v>0</v>
      </c>
      <c r="L257" s="13">
        <f t="shared" si="81"/>
        <v>1911.12</v>
      </c>
      <c r="M257" s="8">
        <v>5.61</v>
      </c>
      <c r="N257" s="30">
        <f t="shared" si="95"/>
        <v>340.66310160427804</v>
      </c>
      <c r="P257" s="2">
        <v>44752</v>
      </c>
      <c r="Q257" s="1">
        <v>1094.68</v>
      </c>
      <c r="R257" s="1">
        <v>362.19</v>
      </c>
      <c r="S257" s="1">
        <f t="shared" si="84"/>
        <v>1456.8700000000001</v>
      </c>
      <c r="T257" s="1">
        <v>5.61</v>
      </c>
      <c r="U257" s="24">
        <f t="shared" si="85"/>
        <v>259.69162210338681</v>
      </c>
      <c r="W257" s="2">
        <v>44752</v>
      </c>
      <c r="X257" s="1">
        <v>3736.26</v>
      </c>
      <c r="Y257" s="1">
        <v>18.27</v>
      </c>
      <c r="Z257" s="1">
        <f t="shared" si="86"/>
        <v>3754.53</v>
      </c>
      <c r="AA257" s="1">
        <v>5.61</v>
      </c>
      <c r="AB257" s="24">
        <f t="shared" si="87"/>
        <v>669.2566844919786</v>
      </c>
      <c r="AD257" s="2">
        <v>44752</v>
      </c>
      <c r="AE257" s="1"/>
      <c r="AF257" s="1"/>
      <c r="AG257" s="1"/>
      <c r="AH257" s="1"/>
      <c r="AI257" s="1"/>
      <c r="AJ257" s="1"/>
      <c r="AK257" s="1"/>
      <c r="AL257" s="58"/>
      <c r="AM257" s="1">
        <f t="shared" si="92"/>
        <v>0</v>
      </c>
      <c r="AO257" s="2">
        <v>44752</v>
      </c>
      <c r="AP257" s="8">
        <v>1569</v>
      </c>
      <c r="AQ257" s="13">
        <v>5.61</v>
      </c>
      <c r="AR257" s="24">
        <f t="shared" si="88"/>
        <v>279.67914438502675</v>
      </c>
      <c r="AT257" s="2">
        <v>44752</v>
      </c>
      <c r="AU257" s="1">
        <v>3736.26</v>
      </c>
      <c r="AV257" s="1">
        <v>18.27</v>
      </c>
      <c r="AW257" s="1">
        <f t="shared" si="89"/>
        <v>3754.53</v>
      </c>
      <c r="AX257" s="1">
        <v>5.61</v>
      </c>
      <c r="AY257" s="24">
        <f t="shared" si="90"/>
        <v>669.2566844919786</v>
      </c>
      <c r="BD257" s="2">
        <v>44752</v>
      </c>
      <c r="BE257" s="13"/>
      <c r="BF257" s="183"/>
      <c r="BG257" s="24" t="e">
        <f t="shared" si="91"/>
        <v>#DIV/0!</v>
      </c>
    </row>
    <row r="258" spans="2:59" x14ac:dyDescent="0.25">
      <c r="B258" s="2">
        <v>44754</v>
      </c>
      <c r="C258" s="1">
        <v>856.39</v>
      </c>
      <c r="D258" s="1">
        <v>45.15</v>
      </c>
      <c r="E258" s="1">
        <f t="shared" si="93"/>
        <v>901.54</v>
      </c>
      <c r="F258" s="8">
        <v>5.6</v>
      </c>
      <c r="G258" s="8">
        <f t="shared" si="94"/>
        <v>160.98928571428573</v>
      </c>
      <c r="I258" s="2">
        <v>44754</v>
      </c>
      <c r="J258" s="8">
        <v>1888.11</v>
      </c>
      <c r="K258" s="8">
        <v>0</v>
      </c>
      <c r="L258" s="13">
        <f t="shared" si="81"/>
        <v>1888.11</v>
      </c>
      <c r="M258" s="8">
        <v>5.6</v>
      </c>
      <c r="N258" s="30">
        <f t="shared" si="95"/>
        <v>337.16250000000002</v>
      </c>
      <c r="P258" s="2">
        <v>44753</v>
      </c>
      <c r="Q258" s="1">
        <v>485.18</v>
      </c>
      <c r="R258" s="1">
        <v>242.5</v>
      </c>
      <c r="S258" s="1">
        <f t="shared" si="84"/>
        <v>727.68000000000006</v>
      </c>
      <c r="T258" s="1">
        <v>5.61</v>
      </c>
      <c r="U258" s="24">
        <f t="shared" si="85"/>
        <v>129.71122994652407</v>
      </c>
      <c r="W258" s="2">
        <v>44753</v>
      </c>
      <c r="X258" s="1">
        <v>2372.8200000000002</v>
      </c>
      <c r="Y258" s="1">
        <v>16.21</v>
      </c>
      <c r="Z258" s="1">
        <f t="shared" si="86"/>
        <v>2389.0300000000002</v>
      </c>
      <c r="AA258" s="1">
        <v>5.61</v>
      </c>
      <c r="AB258" s="24">
        <f t="shared" si="87"/>
        <v>425.85204991087346</v>
      </c>
      <c r="AD258" s="2">
        <v>44753</v>
      </c>
      <c r="AE258" s="1"/>
      <c r="AF258" s="1"/>
      <c r="AG258" s="1"/>
      <c r="AH258" s="1"/>
      <c r="AI258" s="1"/>
      <c r="AJ258" s="1"/>
      <c r="AK258" s="1"/>
      <c r="AL258" s="58"/>
      <c r="AM258" s="1">
        <f t="shared" si="92"/>
        <v>0</v>
      </c>
      <c r="AO258" s="2">
        <v>44753</v>
      </c>
      <c r="AP258" s="8">
        <v>1518</v>
      </c>
      <c r="AQ258" s="1">
        <v>5.61</v>
      </c>
      <c r="AR258" s="24">
        <f t="shared" si="88"/>
        <v>270.58823529411762</v>
      </c>
      <c r="AT258" s="2">
        <v>44753</v>
      </c>
      <c r="AU258" s="8">
        <v>2372.8200000000002</v>
      </c>
      <c r="AV258" s="1">
        <v>16.21</v>
      </c>
      <c r="AW258" s="1">
        <f t="shared" si="89"/>
        <v>2389.0300000000002</v>
      </c>
      <c r="AX258" s="1">
        <v>5.61</v>
      </c>
      <c r="AY258" s="24">
        <f t="shared" si="90"/>
        <v>425.85204991087346</v>
      </c>
      <c r="BB258" s="37">
        <f>SUM(BB247:BB257)</f>
        <v>0</v>
      </c>
      <c r="BD258" s="2">
        <v>44753</v>
      </c>
      <c r="BE258" s="13"/>
      <c r="BF258" s="183"/>
      <c r="BG258" s="24" t="e">
        <f t="shared" si="91"/>
        <v>#DIV/0!</v>
      </c>
    </row>
    <row r="259" spans="2:59" x14ac:dyDescent="0.25">
      <c r="B259" s="2">
        <v>44755</v>
      </c>
      <c r="C259" s="1">
        <v>956.15</v>
      </c>
      <c r="D259" s="1">
        <v>0</v>
      </c>
      <c r="E259" s="1">
        <f t="shared" si="93"/>
        <v>956.15</v>
      </c>
      <c r="F259" s="1">
        <v>5.66</v>
      </c>
      <c r="G259" s="8">
        <f t="shared" si="94"/>
        <v>168.93109540636041</v>
      </c>
      <c r="I259" s="2">
        <v>44755</v>
      </c>
      <c r="J259" s="8">
        <v>2049.1</v>
      </c>
      <c r="K259" s="16">
        <v>0</v>
      </c>
      <c r="L259" s="13">
        <f t="shared" si="81"/>
        <v>2049.1</v>
      </c>
      <c r="M259" s="8">
        <v>5.66</v>
      </c>
      <c r="N259" s="30">
        <f t="shared" si="95"/>
        <v>362.03180212014132</v>
      </c>
      <c r="P259" s="2">
        <v>44754</v>
      </c>
      <c r="Q259" s="1">
        <v>449.9</v>
      </c>
      <c r="R259" s="1">
        <v>289.42</v>
      </c>
      <c r="S259" s="1">
        <f t="shared" si="84"/>
        <v>739.31999999999994</v>
      </c>
      <c r="T259" s="1">
        <v>5.6</v>
      </c>
      <c r="U259" s="24">
        <f t="shared" si="85"/>
        <v>132.02142857142857</v>
      </c>
      <c r="W259" s="2">
        <v>44754</v>
      </c>
      <c r="X259" s="1">
        <v>3205.09</v>
      </c>
      <c r="Y259" s="1">
        <v>169.05</v>
      </c>
      <c r="Z259" s="1">
        <f t="shared" si="86"/>
        <v>3374.1400000000003</v>
      </c>
      <c r="AA259" s="1">
        <v>5.6</v>
      </c>
      <c r="AB259" s="24">
        <f t="shared" si="87"/>
        <v>602.52500000000009</v>
      </c>
      <c r="AD259" s="2">
        <v>44754</v>
      </c>
      <c r="AE259" s="1"/>
      <c r="AF259" s="1"/>
      <c r="AG259" s="1"/>
      <c r="AH259" s="1"/>
      <c r="AI259" s="1"/>
      <c r="AJ259" s="1"/>
      <c r="AK259" s="1"/>
      <c r="AL259" s="58"/>
      <c r="AM259" s="1">
        <f t="shared" si="92"/>
        <v>0</v>
      </c>
      <c r="AO259" s="2">
        <v>44754</v>
      </c>
      <c r="AP259" s="8">
        <v>1218.5</v>
      </c>
      <c r="AQ259" s="1">
        <v>5.6</v>
      </c>
      <c r="AR259" s="24">
        <f t="shared" si="88"/>
        <v>217.58928571428572</v>
      </c>
      <c r="AT259" s="2">
        <v>44754</v>
      </c>
      <c r="AU259" s="8">
        <v>3205.09</v>
      </c>
      <c r="AV259" s="1">
        <v>169.05</v>
      </c>
      <c r="AW259" s="1">
        <f t="shared" si="89"/>
        <v>3374.1400000000003</v>
      </c>
      <c r="AX259" s="1">
        <v>5.6</v>
      </c>
      <c r="AY259" s="24">
        <f t="shared" si="90"/>
        <v>602.52500000000009</v>
      </c>
      <c r="BD259" s="2">
        <v>44754</v>
      </c>
      <c r="BE259" s="13"/>
      <c r="BF259" s="183"/>
      <c r="BG259" s="24" t="e">
        <f t="shared" si="91"/>
        <v>#DIV/0!</v>
      </c>
    </row>
    <row r="260" spans="2:59" x14ac:dyDescent="0.25">
      <c r="B260" s="2">
        <v>44756</v>
      </c>
      <c r="C260" s="1">
        <v>2066.91</v>
      </c>
      <c r="D260" s="1">
        <v>0</v>
      </c>
      <c r="E260" s="1">
        <f t="shared" si="93"/>
        <v>2066.91</v>
      </c>
      <c r="F260" s="1">
        <v>5.66</v>
      </c>
      <c r="G260" s="8">
        <f t="shared" si="94"/>
        <v>365.17844522968193</v>
      </c>
      <c r="I260" s="2">
        <v>44756</v>
      </c>
      <c r="J260" s="8">
        <v>2037.99</v>
      </c>
      <c r="K260" s="16">
        <v>0</v>
      </c>
      <c r="L260" s="13">
        <f t="shared" si="81"/>
        <v>2037.99</v>
      </c>
      <c r="M260" s="8">
        <v>5.66</v>
      </c>
      <c r="N260" s="30">
        <f t="shared" si="95"/>
        <v>360.06890459363956</v>
      </c>
      <c r="P260" s="2">
        <v>44755</v>
      </c>
      <c r="Q260" s="1">
        <v>488.61</v>
      </c>
      <c r="R260" s="1">
        <v>570.15</v>
      </c>
      <c r="S260" s="1">
        <f t="shared" si="84"/>
        <v>1058.76</v>
      </c>
      <c r="T260" s="1">
        <v>5.66</v>
      </c>
      <c r="U260" s="24">
        <f t="shared" si="85"/>
        <v>187.0600706713781</v>
      </c>
      <c r="W260" s="2">
        <v>44755</v>
      </c>
      <c r="X260" s="1">
        <v>3210.5</v>
      </c>
      <c r="Y260" s="1">
        <v>24.95</v>
      </c>
      <c r="Z260" s="1">
        <f t="shared" si="86"/>
        <v>3235.45</v>
      </c>
      <c r="AA260" s="1">
        <v>5.66</v>
      </c>
      <c r="AB260" s="24">
        <f t="shared" si="87"/>
        <v>571.63427561837455</v>
      </c>
      <c r="AD260" s="2">
        <v>44755</v>
      </c>
      <c r="AE260" s="1"/>
      <c r="AF260" s="1"/>
      <c r="AG260" s="1"/>
      <c r="AH260" s="1"/>
      <c r="AI260" s="1"/>
      <c r="AJ260" s="1"/>
      <c r="AK260" s="1"/>
      <c r="AL260" s="58"/>
      <c r="AM260" s="1">
        <f t="shared" si="92"/>
        <v>0</v>
      </c>
      <c r="AO260" s="2">
        <v>44755</v>
      </c>
      <c r="AP260" s="8">
        <v>1791.5</v>
      </c>
      <c r="AQ260" s="1">
        <v>5.66</v>
      </c>
      <c r="AR260" s="24">
        <f t="shared" si="88"/>
        <v>316.51943462897526</v>
      </c>
      <c r="AT260" s="2">
        <v>44755</v>
      </c>
      <c r="AU260" s="8">
        <v>3210.5</v>
      </c>
      <c r="AV260" s="1">
        <v>24.95</v>
      </c>
      <c r="AW260" s="1">
        <f t="shared" si="89"/>
        <v>3235.45</v>
      </c>
      <c r="AX260" s="1">
        <v>5.66</v>
      </c>
      <c r="AY260" s="24">
        <f t="shared" si="90"/>
        <v>571.63427561837455</v>
      </c>
      <c r="BD260" s="2">
        <v>44755</v>
      </c>
      <c r="BE260" s="13"/>
      <c r="BF260" s="183"/>
      <c r="BG260" s="24" t="e">
        <f t="shared" si="91"/>
        <v>#DIV/0!</v>
      </c>
    </row>
    <row r="261" spans="2:59" x14ac:dyDescent="0.25">
      <c r="B261" s="2">
        <v>44757</v>
      </c>
      <c r="C261" s="1">
        <v>2427.2600000000002</v>
      </c>
      <c r="D261" s="1">
        <v>46.68</v>
      </c>
      <c r="E261" s="1">
        <f t="shared" si="93"/>
        <v>2473.94</v>
      </c>
      <c r="F261" s="8">
        <v>5.7</v>
      </c>
      <c r="G261" s="8">
        <f t="shared" si="94"/>
        <v>434.02456140350876</v>
      </c>
      <c r="I261" s="2">
        <v>44757</v>
      </c>
      <c r="J261" s="8">
        <v>1846.96</v>
      </c>
      <c r="K261" s="8">
        <v>0</v>
      </c>
      <c r="L261" s="13">
        <f t="shared" si="81"/>
        <v>1846.96</v>
      </c>
      <c r="M261" s="8">
        <v>5.7</v>
      </c>
      <c r="N261" s="30">
        <f t="shared" si="95"/>
        <v>324.02807017543859</v>
      </c>
      <c r="P261" s="2">
        <v>44756</v>
      </c>
      <c r="Q261" s="1">
        <v>828.15</v>
      </c>
      <c r="R261" s="1">
        <v>508.54</v>
      </c>
      <c r="S261" s="1">
        <f t="shared" si="84"/>
        <v>1336.69</v>
      </c>
      <c r="T261" s="1">
        <v>5.66</v>
      </c>
      <c r="U261" s="24">
        <f t="shared" si="85"/>
        <v>236.16431095406361</v>
      </c>
      <c r="W261" s="2">
        <v>44756</v>
      </c>
      <c r="X261" s="1">
        <v>2955.55</v>
      </c>
      <c r="Y261" s="1">
        <v>106.31</v>
      </c>
      <c r="Z261" s="1">
        <f t="shared" si="86"/>
        <v>3061.86</v>
      </c>
      <c r="AA261" s="1">
        <v>5.66</v>
      </c>
      <c r="AB261" s="24">
        <f t="shared" si="87"/>
        <v>540.96466431095405</v>
      </c>
      <c r="AD261" s="2">
        <v>44756</v>
      </c>
      <c r="AE261" s="1"/>
      <c r="AF261" s="1"/>
      <c r="AG261" s="1"/>
      <c r="AH261" s="1"/>
      <c r="AI261" s="1"/>
      <c r="AJ261" s="1"/>
      <c r="AK261" s="1"/>
      <c r="AL261" s="58"/>
      <c r="AM261" s="1">
        <f t="shared" si="92"/>
        <v>0</v>
      </c>
      <c r="AO261" s="2">
        <v>44756</v>
      </c>
      <c r="AP261" s="8">
        <v>1447.5</v>
      </c>
      <c r="AQ261" s="1">
        <v>5.66</v>
      </c>
      <c r="AR261" s="24">
        <f t="shared" si="88"/>
        <v>255.74204946996466</v>
      </c>
      <c r="AT261" s="2">
        <v>44756</v>
      </c>
      <c r="AU261" s="8">
        <v>2955.55</v>
      </c>
      <c r="AV261" s="8">
        <v>106.31</v>
      </c>
      <c r="AW261" s="1">
        <f t="shared" si="89"/>
        <v>3061.86</v>
      </c>
      <c r="AX261" s="1">
        <v>5.66</v>
      </c>
      <c r="AY261" s="24">
        <f t="shared" si="90"/>
        <v>540.96466431095405</v>
      </c>
      <c r="BD261" s="2">
        <v>44756</v>
      </c>
      <c r="BE261" s="13"/>
      <c r="BF261" s="183"/>
      <c r="BG261" s="24" t="e">
        <f t="shared" si="91"/>
        <v>#DIV/0!</v>
      </c>
    </row>
    <row r="262" spans="2:59" x14ac:dyDescent="0.25">
      <c r="B262" s="2">
        <v>44758</v>
      </c>
      <c r="C262" s="1">
        <v>3526</v>
      </c>
      <c r="D262" s="1">
        <v>0</v>
      </c>
      <c r="E262" s="1">
        <f t="shared" si="93"/>
        <v>3526</v>
      </c>
      <c r="F262" s="8">
        <v>5.7</v>
      </c>
      <c r="G262" s="8">
        <f t="shared" si="94"/>
        <v>618.59649122807014</v>
      </c>
      <c r="I262" s="2">
        <v>44758</v>
      </c>
      <c r="J262" s="8">
        <v>2292.34</v>
      </c>
      <c r="K262" s="18">
        <v>0</v>
      </c>
      <c r="L262" s="13">
        <f t="shared" si="81"/>
        <v>2292.34</v>
      </c>
      <c r="M262" s="8">
        <v>5.7</v>
      </c>
      <c r="N262" s="30">
        <f t="shared" si="95"/>
        <v>402.16491228070174</v>
      </c>
      <c r="P262" s="2">
        <v>44757</v>
      </c>
      <c r="Q262" s="1">
        <v>778.23</v>
      </c>
      <c r="R262" s="1">
        <v>329.1</v>
      </c>
      <c r="S262" s="1">
        <f t="shared" si="84"/>
        <v>1107.33</v>
      </c>
      <c r="T262" s="1">
        <v>5.7</v>
      </c>
      <c r="U262" s="24">
        <f t="shared" si="85"/>
        <v>194.26842105263157</v>
      </c>
      <c r="W262" s="2">
        <v>44757</v>
      </c>
      <c r="X262" s="1">
        <v>2597.61</v>
      </c>
      <c r="Y262" s="1">
        <v>0</v>
      </c>
      <c r="Z262" s="1">
        <f t="shared" si="86"/>
        <v>2597.61</v>
      </c>
      <c r="AA262" s="1">
        <v>5.7</v>
      </c>
      <c r="AB262" s="24">
        <f t="shared" si="87"/>
        <v>455.72105263157897</v>
      </c>
      <c r="AD262" s="2">
        <v>44757</v>
      </c>
      <c r="AE262" s="1"/>
      <c r="AF262" s="1"/>
      <c r="AG262" s="1"/>
      <c r="AH262" s="1"/>
      <c r="AI262" s="1"/>
      <c r="AJ262" s="1"/>
      <c r="AK262" s="1"/>
      <c r="AL262" s="58"/>
      <c r="AM262" s="1">
        <f t="shared" si="92"/>
        <v>0</v>
      </c>
      <c r="AO262" s="2">
        <v>44757</v>
      </c>
      <c r="AP262" s="8">
        <v>1601.5</v>
      </c>
      <c r="AQ262" s="1">
        <v>5.7</v>
      </c>
      <c r="AR262" s="24">
        <f t="shared" si="88"/>
        <v>280.96491228070175</v>
      </c>
      <c r="AT262" s="2">
        <v>44757</v>
      </c>
      <c r="AU262" s="8">
        <v>2597.61</v>
      </c>
      <c r="AV262" s="1">
        <v>0</v>
      </c>
      <c r="AW262" s="1">
        <f t="shared" si="89"/>
        <v>2597.61</v>
      </c>
      <c r="AX262" s="1">
        <v>5.7</v>
      </c>
      <c r="AY262" s="24">
        <f t="shared" si="90"/>
        <v>455.72105263157897</v>
      </c>
      <c r="BD262" s="2">
        <v>44757</v>
      </c>
      <c r="BE262" s="13"/>
      <c r="BF262" s="183"/>
      <c r="BG262" s="24" t="e">
        <f t="shared" si="91"/>
        <v>#DIV/0!</v>
      </c>
    </row>
    <row r="263" spans="2:59" x14ac:dyDescent="0.25">
      <c r="B263" s="2">
        <v>44759</v>
      </c>
      <c r="C263" s="8">
        <v>2258.81</v>
      </c>
      <c r="D263" s="1">
        <v>0</v>
      </c>
      <c r="E263" s="1">
        <f t="shared" si="93"/>
        <v>2258.81</v>
      </c>
      <c r="F263" s="8">
        <v>5.7</v>
      </c>
      <c r="G263" s="8">
        <f t="shared" si="94"/>
        <v>396.28245614035086</v>
      </c>
      <c r="I263" s="2">
        <v>44759</v>
      </c>
      <c r="J263" s="8">
        <v>1119.28</v>
      </c>
      <c r="K263" s="8">
        <v>0</v>
      </c>
      <c r="L263" s="13">
        <f t="shared" si="81"/>
        <v>1119.28</v>
      </c>
      <c r="M263" s="8">
        <v>5.7</v>
      </c>
      <c r="N263" s="30">
        <f t="shared" si="95"/>
        <v>196.36491228070173</v>
      </c>
      <c r="P263" s="2">
        <v>44758</v>
      </c>
      <c r="Q263" s="1">
        <v>1524.11</v>
      </c>
      <c r="R263" s="1">
        <v>472.7</v>
      </c>
      <c r="S263" s="1">
        <f t="shared" si="84"/>
        <v>1996.81</v>
      </c>
      <c r="T263" s="1">
        <v>5.7</v>
      </c>
      <c r="U263" s="24">
        <f t="shared" si="85"/>
        <v>350.31754385964911</v>
      </c>
      <c r="W263" s="2">
        <v>44758</v>
      </c>
      <c r="X263" s="1">
        <v>4249.96</v>
      </c>
      <c r="Y263" s="1">
        <v>91.34</v>
      </c>
      <c r="Z263" s="1">
        <f t="shared" si="86"/>
        <v>4341.3</v>
      </c>
      <c r="AA263" s="1">
        <v>5.7</v>
      </c>
      <c r="AB263" s="24">
        <f t="shared" si="87"/>
        <v>761.63157894736844</v>
      </c>
      <c r="AD263" s="2">
        <v>44758</v>
      </c>
      <c r="AE263" s="1"/>
      <c r="AF263" s="1"/>
      <c r="AG263" s="1"/>
      <c r="AH263" s="1"/>
      <c r="AI263" s="1"/>
      <c r="AJ263" s="1"/>
      <c r="AK263" s="1"/>
      <c r="AL263" s="58"/>
      <c r="AM263" s="1">
        <f t="shared" si="92"/>
        <v>0</v>
      </c>
      <c r="AO263" s="2">
        <v>44758</v>
      </c>
      <c r="AP263" s="8">
        <v>1910.5</v>
      </c>
      <c r="AQ263" s="1">
        <v>5.7</v>
      </c>
      <c r="AR263" s="24">
        <f t="shared" si="88"/>
        <v>335.17543859649123</v>
      </c>
      <c r="AT263" s="2">
        <v>44758</v>
      </c>
      <c r="AU263" s="8">
        <v>4249.96</v>
      </c>
      <c r="AV263" s="8">
        <v>91.34</v>
      </c>
      <c r="AW263" s="1">
        <f t="shared" si="89"/>
        <v>4341.3</v>
      </c>
      <c r="AX263" s="1">
        <v>5.7</v>
      </c>
      <c r="AY263" s="24">
        <f t="shared" si="90"/>
        <v>761.63157894736844</v>
      </c>
      <c r="BD263" s="2">
        <v>44758</v>
      </c>
      <c r="BE263" s="13"/>
      <c r="BF263" s="183"/>
      <c r="BG263" s="24" t="e">
        <f t="shared" si="91"/>
        <v>#DIV/0!</v>
      </c>
    </row>
    <row r="264" spans="2:59" x14ac:dyDescent="0.25">
      <c r="B264" s="2">
        <v>44760</v>
      </c>
      <c r="C264" s="1">
        <v>0</v>
      </c>
      <c r="D264" s="1">
        <v>0</v>
      </c>
      <c r="E264" s="1">
        <f t="shared" si="93"/>
        <v>0</v>
      </c>
      <c r="F264" s="8">
        <v>5.7</v>
      </c>
      <c r="G264" s="8">
        <f t="shared" si="94"/>
        <v>0</v>
      </c>
      <c r="I264" s="2">
        <v>44760</v>
      </c>
      <c r="J264" s="8">
        <v>860.11</v>
      </c>
      <c r="K264" s="8">
        <v>0</v>
      </c>
      <c r="L264" s="13">
        <f t="shared" si="81"/>
        <v>860.11</v>
      </c>
      <c r="M264" s="8">
        <v>5.7</v>
      </c>
      <c r="N264" s="30">
        <f t="shared" si="95"/>
        <v>150.89649122807018</v>
      </c>
      <c r="P264" s="2">
        <v>44759</v>
      </c>
      <c r="Q264" s="1">
        <v>491.86</v>
      </c>
      <c r="R264" s="1">
        <v>261.97000000000003</v>
      </c>
      <c r="S264" s="1">
        <f t="shared" si="84"/>
        <v>753.83</v>
      </c>
      <c r="T264" s="1">
        <v>5.7</v>
      </c>
      <c r="U264" s="24">
        <f t="shared" si="85"/>
        <v>132.25087719298247</v>
      </c>
      <c r="W264" s="2">
        <v>44759</v>
      </c>
      <c r="X264" s="1">
        <v>2445.0700000000002</v>
      </c>
      <c r="Y264" s="1">
        <v>0</v>
      </c>
      <c r="Z264" s="1">
        <f t="shared" si="86"/>
        <v>2445.0700000000002</v>
      </c>
      <c r="AA264" s="8">
        <v>5.7</v>
      </c>
      <c r="AB264" s="24">
        <f t="shared" si="87"/>
        <v>428.95964912280704</v>
      </c>
      <c r="AD264" s="2">
        <v>44759</v>
      </c>
      <c r="AE264" s="1"/>
      <c r="AF264" s="1"/>
      <c r="AG264" s="1"/>
      <c r="AH264" s="1"/>
      <c r="AI264" s="1"/>
      <c r="AJ264" s="1"/>
      <c r="AK264" s="8"/>
      <c r="AL264" s="58"/>
      <c r="AM264" s="1">
        <f t="shared" si="92"/>
        <v>0</v>
      </c>
      <c r="AO264" s="2">
        <v>44759</v>
      </c>
      <c r="AP264" s="8">
        <v>2571.6999999999998</v>
      </c>
      <c r="AQ264" s="1">
        <v>5.7</v>
      </c>
      <c r="AR264" s="24">
        <f t="shared" si="88"/>
        <v>451.17543859649118</v>
      </c>
      <c r="AT264" s="2">
        <v>44759</v>
      </c>
      <c r="AU264" s="8">
        <v>2445.0700000000002</v>
      </c>
      <c r="AV264" s="1">
        <v>0</v>
      </c>
      <c r="AW264" s="1">
        <f t="shared" si="89"/>
        <v>2445.0700000000002</v>
      </c>
      <c r="AX264" s="8">
        <v>5.7</v>
      </c>
      <c r="AY264" s="24">
        <f t="shared" si="90"/>
        <v>428.95964912280704</v>
      </c>
      <c r="BD264" s="2">
        <v>44759</v>
      </c>
      <c r="BE264" s="13"/>
      <c r="BF264" s="182"/>
      <c r="BG264" s="24" t="e">
        <f t="shared" si="91"/>
        <v>#DIV/0!</v>
      </c>
    </row>
    <row r="265" spans="2:59" x14ac:dyDescent="0.25">
      <c r="B265" s="2">
        <v>44761</v>
      </c>
      <c r="C265" s="1">
        <v>0</v>
      </c>
      <c r="D265" s="1">
        <v>0</v>
      </c>
      <c r="E265" s="1">
        <f t="shared" si="93"/>
        <v>0</v>
      </c>
      <c r="F265" s="8">
        <v>5.7</v>
      </c>
      <c r="G265" s="8">
        <f t="shared" si="94"/>
        <v>0</v>
      </c>
      <c r="I265" s="2">
        <v>44761</v>
      </c>
      <c r="J265" s="8">
        <v>930.6</v>
      </c>
      <c r="K265" s="8">
        <v>14.54</v>
      </c>
      <c r="L265" s="13">
        <f t="shared" si="81"/>
        <v>945.14</v>
      </c>
      <c r="M265" s="8">
        <v>5.7</v>
      </c>
      <c r="N265" s="30">
        <f t="shared" si="95"/>
        <v>165.8140350877193</v>
      </c>
      <c r="P265" s="2">
        <v>44760</v>
      </c>
      <c r="Q265" s="1">
        <v>522.86</v>
      </c>
      <c r="R265" s="1">
        <v>470.58</v>
      </c>
      <c r="S265" s="1">
        <f t="shared" si="84"/>
        <v>993.44</v>
      </c>
      <c r="T265" s="1">
        <v>5.7</v>
      </c>
      <c r="U265" s="24">
        <f t="shared" si="85"/>
        <v>174.28771929824561</v>
      </c>
      <c r="W265" s="2">
        <v>44760</v>
      </c>
      <c r="X265" s="1">
        <v>2328.73</v>
      </c>
      <c r="Y265" s="1">
        <v>156.81</v>
      </c>
      <c r="Z265" s="1">
        <f t="shared" si="86"/>
        <v>2485.54</v>
      </c>
      <c r="AA265" s="1">
        <v>5.7</v>
      </c>
      <c r="AB265" s="24">
        <f t="shared" si="87"/>
        <v>436.059649122807</v>
      </c>
      <c r="AD265" s="2">
        <v>44760</v>
      </c>
      <c r="AE265" s="1"/>
      <c r="AF265" s="1"/>
      <c r="AG265" s="1"/>
      <c r="AH265" s="1"/>
      <c r="AI265" s="1"/>
      <c r="AJ265" s="1"/>
      <c r="AK265" s="1"/>
      <c r="AL265" s="58"/>
      <c r="AM265" s="1">
        <f t="shared" si="92"/>
        <v>0</v>
      </c>
      <c r="AO265" s="2">
        <v>44760</v>
      </c>
      <c r="AP265" s="8">
        <v>1088.5</v>
      </c>
      <c r="AQ265" s="1">
        <v>5.7</v>
      </c>
      <c r="AR265" s="24">
        <f t="shared" si="88"/>
        <v>190.96491228070175</v>
      </c>
      <c r="AT265" s="2">
        <v>44760</v>
      </c>
      <c r="AU265" s="8">
        <v>2328.73</v>
      </c>
      <c r="AV265" s="1">
        <v>156.81</v>
      </c>
      <c r="AW265" s="1">
        <f t="shared" si="89"/>
        <v>2485.54</v>
      </c>
      <c r="AX265" s="1">
        <v>5.7</v>
      </c>
      <c r="AY265" s="24">
        <f t="shared" si="90"/>
        <v>436.059649122807</v>
      </c>
      <c r="BD265" s="2">
        <v>44760</v>
      </c>
      <c r="BE265" s="13"/>
      <c r="BF265" s="183"/>
      <c r="BG265" s="24" t="e">
        <f t="shared" si="91"/>
        <v>#DIV/0!</v>
      </c>
    </row>
    <row r="266" spans="2:59" x14ac:dyDescent="0.25">
      <c r="B266" s="2">
        <v>44762</v>
      </c>
      <c r="C266" s="1">
        <v>0</v>
      </c>
      <c r="D266" s="1">
        <v>0</v>
      </c>
      <c r="E266" s="1">
        <f t="shared" si="93"/>
        <v>0</v>
      </c>
      <c r="F266" s="8">
        <v>5.7</v>
      </c>
      <c r="G266" s="8">
        <f t="shared" si="94"/>
        <v>0</v>
      </c>
      <c r="I266" s="2">
        <v>44762</v>
      </c>
      <c r="J266" s="8">
        <v>1963.64</v>
      </c>
      <c r="K266" s="8">
        <v>0</v>
      </c>
      <c r="L266" s="13">
        <f t="shared" si="81"/>
        <v>1963.64</v>
      </c>
      <c r="M266" s="8">
        <v>5.7</v>
      </c>
      <c r="N266" s="30">
        <f t="shared" si="95"/>
        <v>344.49824561403511</v>
      </c>
      <c r="P266" s="2">
        <v>44761</v>
      </c>
      <c r="Q266" s="1">
        <v>560.20000000000005</v>
      </c>
      <c r="R266" s="1">
        <v>332.5</v>
      </c>
      <c r="S266" s="1">
        <f t="shared" si="84"/>
        <v>892.7</v>
      </c>
      <c r="T266" s="1">
        <v>5.7</v>
      </c>
      <c r="U266" s="24">
        <f t="shared" si="85"/>
        <v>156.61403508771929</v>
      </c>
      <c r="W266" s="2">
        <v>44761</v>
      </c>
      <c r="X266" s="1">
        <v>2055.42</v>
      </c>
      <c r="Y266" s="1">
        <v>118.7</v>
      </c>
      <c r="Z266" s="1">
        <f t="shared" si="86"/>
        <v>2174.12</v>
      </c>
      <c r="AA266" s="8">
        <v>5.7</v>
      </c>
      <c r="AB266" s="24">
        <f t="shared" si="87"/>
        <v>381.42456140350873</v>
      </c>
      <c r="AD266" s="2">
        <v>44761</v>
      </c>
      <c r="AE266" s="1"/>
      <c r="AF266" s="1"/>
      <c r="AG266" s="1"/>
      <c r="AH266" s="1"/>
      <c r="AI266" s="1"/>
      <c r="AJ266" s="1"/>
      <c r="AK266" s="1"/>
      <c r="AL266" s="58"/>
      <c r="AM266" s="1">
        <f t="shared" si="92"/>
        <v>0</v>
      </c>
      <c r="AO266" s="2">
        <v>44761</v>
      </c>
      <c r="AP266" s="8">
        <v>1356</v>
      </c>
      <c r="AQ266" s="1">
        <v>5.7</v>
      </c>
      <c r="AR266" s="24">
        <f t="shared" si="88"/>
        <v>237.89473684210526</v>
      </c>
      <c r="AT266" s="2">
        <v>44761</v>
      </c>
      <c r="AU266" s="8">
        <v>2055.42</v>
      </c>
      <c r="AV266" s="1">
        <v>118.7</v>
      </c>
      <c r="AW266" s="1">
        <f t="shared" si="89"/>
        <v>2174.12</v>
      </c>
      <c r="AX266" s="8">
        <v>5.7</v>
      </c>
      <c r="AY266" s="24">
        <f t="shared" si="90"/>
        <v>381.42456140350873</v>
      </c>
      <c r="BD266" s="2">
        <v>44761</v>
      </c>
      <c r="BE266" s="13"/>
      <c r="BF266" s="182"/>
      <c r="BG266" s="24" t="e">
        <f t="shared" si="91"/>
        <v>#DIV/0!</v>
      </c>
    </row>
    <row r="267" spans="2:59" x14ac:dyDescent="0.25">
      <c r="B267" s="2">
        <v>44763</v>
      </c>
      <c r="C267" s="8">
        <v>0</v>
      </c>
      <c r="D267" s="1">
        <v>0</v>
      </c>
      <c r="E267" s="1">
        <f t="shared" si="93"/>
        <v>0</v>
      </c>
      <c r="F267" s="1">
        <v>5.73</v>
      </c>
      <c r="G267" s="8">
        <f t="shared" si="94"/>
        <v>0</v>
      </c>
      <c r="I267" s="2">
        <v>44763</v>
      </c>
      <c r="J267" s="8">
        <v>5149.54</v>
      </c>
      <c r="K267" s="8">
        <v>0</v>
      </c>
      <c r="L267" s="13">
        <f t="shared" si="81"/>
        <v>5149.54</v>
      </c>
      <c r="M267" s="8">
        <v>5.73</v>
      </c>
      <c r="N267" s="30">
        <f t="shared" si="95"/>
        <v>898.69808027923204</v>
      </c>
      <c r="P267" s="2">
        <v>44762</v>
      </c>
      <c r="Q267" s="1">
        <v>462.19</v>
      </c>
      <c r="R267" s="1">
        <v>168.57</v>
      </c>
      <c r="S267" s="1">
        <f t="shared" si="84"/>
        <v>630.76</v>
      </c>
      <c r="T267" s="1">
        <v>5.7</v>
      </c>
      <c r="U267" s="24">
        <f t="shared" si="85"/>
        <v>110.65964912280701</v>
      </c>
      <c r="W267" s="2">
        <v>44762</v>
      </c>
      <c r="X267" s="1">
        <v>798.23</v>
      </c>
      <c r="Y267" s="1">
        <v>0</v>
      </c>
      <c r="Z267" s="1">
        <f t="shared" si="86"/>
        <v>798.23</v>
      </c>
      <c r="AA267" s="1">
        <v>5.7</v>
      </c>
      <c r="AB267" s="24">
        <f t="shared" si="87"/>
        <v>140.04035087719299</v>
      </c>
      <c r="AD267" s="2">
        <v>44762</v>
      </c>
      <c r="AE267" s="1"/>
      <c r="AF267" s="1"/>
      <c r="AG267" s="1"/>
      <c r="AH267" s="1"/>
      <c r="AI267" s="1"/>
      <c r="AJ267" s="1"/>
      <c r="AK267" s="8"/>
      <c r="AL267" s="58"/>
      <c r="AM267" s="1">
        <f t="shared" si="92"/>
        <v>0</v>
      </c>
      <c r="AO267" s="2">
        <v>44762</v>
      </c>
      <c r="AP267" s="8">
        <v>1455.2</v>
      </c>
      <c r="AQ267" s="1">
        <v>5.7</v>
      </c>
      <c r="AR267" s="24">
        <f t="shared" si="88"/>
        <v>255.2982456140351</v>
      </c>
      <c r="AT267" s="2">
        <v>44762</v>
      </c>
      <c r="AU267" s="8">
        <v>798.23</v>
      </c>
      <c r="AV267" s="8">
        <v>0</v>
      </c>
      <c r="AW267" s="1">
        <f t="shared" si="89"/>
        <v>798.23</v>
      </c>
      <c r="AX267" s="1">
        <v>5.7</v>
      </c>
      <c r="AY267" s="24">
        <f t="shared" si="90"/>
        <v>140.04035087719299</v>
      </c>
      <c r="BD267" s="2">
        <v>44762</v>
      </c>
      <c r="BE267" s="13"/>
      <c r="BF267" s="183"/>
      <c r="BG267" s="24" t="e">
        <f t="shared" si="91"/>
        <v>#DIV/0!</v>
      </c>
    </row>
    <row r="268" spans="2:59" x14ac:dyDescent="0.25">
      <c r="B268" s="2">
        <v>44764</v>
      </c>
      <c r="C268" s="1">
        <v>0</v>
      </c>
      <c r="D268" s="1">
        <v>0</v>
      </c>
      <c r="E268" s="1">
        <f t="shared" si="93"/>
        <v>0</v>
      </c>
      <c r="F268" s="1">
        <v>5.73</v>
      </c>
      <c r="G268" s="8">
        <f t="shared" si="94"/>
        <v>0</v>
      </c>
      <c r="I268" s="2">
        <v>44764</v>
      </c>
      <c r="J268" s="8">
        <v>3249.29</v>
      </c>
      <c r="K268" s="16">
        <v>28.77</v>
      </c>
      <c r="L268" s="13">
        <f t="shared" si="81"/>
        <v>3278.06</v>
      </c>
      <c r="M268" s="8">
        <v>5.73</v>
      </c>
      <c r="N268" s="30">
        <f t="shared" si="95"/>
        <v>572.08726003490392</v>
      </c>
      <c r="P268" s="2">
        <v>44763</v>
      </c>
      <c r="Q268" s="1">
        <v>700.83</v>
      </c>
      <c r="R268" s="1">
        <v>49.24</v>
      </c>
      <c r="S268" s="1">
        <f t="shared" si="84"/>
        <v>750.07</v>
      </c>
      <c r="T268" s="1">
        <v>5.73</v>
      </c>
      <c r="U268" s="24">
        <f t="shared" si="85"/>
        <v>130.9022687609075</v>
      </c>
      <c r="W268" s="2">
        <v>44763</v>
      </c>
      <c r="X268" s="8">
        <v>1898.4</v>
      </c>
      <c r="Y268" s="8">
        <v>129.55000000000001</v>
      </c>
      <c r="Z268" s="8">
        <f t="shared" si="86"/>
        <v>2027.95</v>
      </c>
      <c r="AA268" s="1">
        <v>5.73</v>
      </c>
      <c r="AB268" s="24">
        <f t="shared" si="87"/>
        <v>353.91797556719018</v>
      </c>
      <c r="AD268" s="2">
        <v>44763</v>
      </c>
      <c r="AE268" s="1"/>
      <c r="AF268" s="1"/>
      <c r="AG268" s="1"/>
      <c r="AH268" s="1"/>
      <c r="AI268" s="1"/>
      <c r="AJ268" s="1"/>
      <c r="AK268" s="1"/>
      <c r="AL268" s="58"/>
      <c r="AM268" s="1">
        <f t="shared" si="92"/>
        <v>0</v>
      </c>
      <c r="AO268" s="2">
        <v>44763</v>
      </c>
      <c r="AP268" s="8">
        <v>1315.5</v>
      </c>
      <c r="AQ268" s="1">
        <v>5.73</v>
      </c>
      <c r="AR268" s="24">
        <f t="shared" si="88"/>
        <v>229.58115183246071</v>
      </c>
      <c r="AT268" s="2">
        <v>44763</v>
      </c>
      <c r="AU268" s="8">
        <v>1898.4</v>
      </c>
      <c r="AV268" s="1">
        <v>129.55000000000001</v>
      </c>
      <c r="AW268" s="1">
        <f t="shared" si="89"/>
        <v>2027.95</v>
      </c>
      <c r="AX268" s="1">
        <v>5.73</v>
      </c>
      <c r="AY268" s="24">
        <f t="shared" si="90"/>
        <v>353.91797556719018</v>
      </c>
      <c r="BD268" s="2">
        <v>44763</v>
      </c>
      <c r="BE268" s="10"/>
      <c r="BF268" s="183"/>
      <c r="BG268" s="24" t="e">
        <f t="shared" si="91"/>
        <v>#DIV/0!</v>
      </c>
    </row>
    <row r="269" spans="2:59" x14ac:dyDescent="0.25">
      <c r="B269" s="2">
        <v>44765</v>
      </c>
      <c r="C269" s="8">
        <v>0</v>
      </c>
      <c r="D269" s="1">
        <v>0</v>
      </c>
      <c r="E269" s="1">
        <f t="shared" si="93"/>
        <v>0</v>
      </c>
      <c r="F269" s="1">
        <v>5.73</v>
      </c>
      <c r="G269" s="8">
        <f t="shared" si="94"/>
        <v>0</v>
      </c>
      <c r="I269" s="2">
        <v>44765</v>
      </c>
      <c r="J269" s="8">
        <v>930.32</v>
      </c>
      <c r="K269" s="30">
        <v>0</v>
      </c>
      <c r="L269" s="13">
        <f t="shared" si="81"/>
        <v>930.32</v>
      </c>
      <c r="M269" s="8">
        <v>5.73</v>
      </c>
      <c r="N269" s="30">
        <f t="shared" si="95"/>
        <v>162.35951134380454</v>
      </c>
      <c r="P269" s="2">
        <v>44764</v>
      </c>
      <c r="Q269" s="1">
        <v>888.96</v>
      </c>
      <c r="R269" s="1">
        <v>100.39</v>
      </c>
      <c r="S269" s="1">
        <f t="shared" si="84"/>
        <v>989.35</v>
      </c>
      <c r="T269" s="1">
        <v>5.73</v>
      </c>
      <c r="U269" s="24">
        <f t="shared" si="85"/>
        <v>172.66143106457241</v>
      </c>
      <c r="W269" s="2">
        <v>44764</v>
      </c>
      <c r="X269" s="1">
        <v>2679.29</v>
      </c>
      <c r="Y269" s="1">
        <v>0</v>
      </c>
      <c r="Z269" s="1">
        <f t="shared" si="86"/>
        <v>2679.29</v>
      </c>
      <c r="AA269" s="1">
        <v>5.73</v>
      </c>
      <c r="AB269" s="24">
        <f t="shared" si="87"/>
        <v>467.58987783595109</v>
      </c>
      <c r="AD269" s="2">
        <v>44764</v>
      </c>
      <c r="AE269" s="1"/>
      <c r="AF269" s="1"/>
      <c r="AG269" s="1"/>
      <c r="AH269" s="1"/>
      <c r="AI269" s="1"/>
      <c r="AJ269" s="1"/>
      <c r="AK269" s="1"/>
      <c r="AL269" s="58"/>
      <c r="AM269" s="1">
        <f t="shared" si="92"/>
        <v>0</v>
      </c>
      <c r="AO269" s="2">
        <v>44764</v>
      </c>
      <c r="AP269" s="8">
        <v>1195</v>
      </c>
      <c r="AQ269" s="1">
        <v>5.73</v>
      </c>
      <c r="AR269" s="24">
        <f t="shared" si="88"/>
        <v>208.55148342059334</v>
      </c>
      <c r="AT269" s="2">
        <v>44764</v>
      </c>
      <c r="AU269" s="1">
        <v>2679.29</v>
      </c>
      <c r="AV269" s="1">
        <v>0</v>
      </c>
      <c r="AW269" s="1">
        <f t="shared" si="89"/>
        <v>2679.29</v>
      </c>
      <c r="AX269" s="1">
        <v>5.73</v>
      </c>
      <c r="AY269" s="24">
        <f t="shared" si="90"/>
        <v>467.58987783595109</v>
      </c>
      <c r="BD269" s="2">
        <v>44764</v>
      </c>
      <c r="BE269" s="10"/>
      <c r="BF269" s="183"/>
      <c r="BG269" s="24" t="e">
        <f t="shared" si="91"/>
        <v>#DIV/0!</v>
      </c>
    </row>
    <row r="270" spans="2:59" x14ac:dyDescent="0.25">
      <c r="B270" s="2">
        <v>44766</v>
      </c>
      <c r="C270" s="8">
        <v>0</v>
      </c>
      <c r="D270" s="1">
        <v>0</v>
      </c>
      <c r="E270" s="1">
        <f t="shared" si="93"/>
        <v>0</v>
      </c>
      <c r="F270" s="1">
        <v>5.73</v>
      </c>
      <c r="G270" s="8">
        <f t="shared" si="94"/>
        <v>0</v>
      </c>
      <c r="I270" s="2">
        <v>44766</v>
      </c>
      <c r="J270" s="8">
        <v>3295.08</v>
      </c>
      <c r="K270" s="164">
        <v>378.3</v>
      </c>
      <c r="L270" s="13">
        <f t="shared" si="81"/>
        <v>3673.38</v>
      </c>
      <c r="M270" s="8">
        <v>5.73</v>
      </c>
      <c r="N270" s="30">
        <f t="shared" si="95"/>
        <v>641.0785340314136</v>
      </c>
      <c r="P270" s="2">
        <v>44765</v>
      </c>
      <c r="Q270" s="1">
        <v>826.63</v>
      </c>
      <c r="R270" s="1">
        <v>173.96</v>
      </c>
      <c r="S270" s="1">
        <f t="shared" si="84"/>
        <v>1000.59</v>
      </c>
      <c r="T270" s="1">
        <v>5.73</v>
      </c>
      <c r="U270" s="24">
        <f t="shared" si="85"/>
        <v>174.62303664921464</v>
      </c>
      <c r="W270" s="2">
        <v>44765</v>
      </c>
      <c r="X270" s="1">
        <v>5160.6899999999996</v>
      </c>
      <c r="Y270" s="1">
        <v>25.13</v>
      </c>
      <c r="Z270" s="1">
        <f t="shared" si="86"/>
        <v>5185.82</v>
      </c>
      <c r="AA270" s="1">
        <v>5.73</v>
      </c>
      <c r="AB270" s="24">
        <f t="shared" si="87"/>
        <v>905.02966841186719</v>
      </c>
      <c r="AD270" s="2">
        <v>44765</v>
      </c>
      <c r="AE270" s="1"/>
      <c r="AF270" s="1"/>
      <c r="AG270" s="1"/>
      <c r="AH270" s="1"/>
      <c r="AI270" s="1"/>
      <c r="AJ270" s="1"/>
      <c r="AK270" s="1"/>
      <c r="AL270" s="58"/>
      <c r="AM270" s="1">
        <f t="shared" si="92"/>
        <v>0</v>
      </c>
      <c r="AO270" s="2">
        <v>44765</v>
      </c>
      <c r="AP270" s="8">
        <v>1742</v>
      </c>
      <c r="AQ270" s="1">
        <v>5.73</v>
      </c>
      <c r="AR270" s="24">
        <f t="shared" si="88"/>
        <v>304.0139616055846</v>
      </c>
      <c r="AT270" s="2">
        <v>44765</v>
      </c>
      <c r="AU270" s="8">
        <v>5160.6899999999996</v>
      </c>
      <c r="AV270" s="8">
        <v>25.13</v>
      </c>
      <c r="AW270" s="1">
        <f t="shared" si="89"/>
        <v>5185.82</v>
      </c>
      <c r="AX270" s="1">
        <v>5.73</v>
      </c>
      <c r="AY270" s="24">
        <f t="shared" si="90"/>
        <v>905.02966841186719</v>
      </c>
      <c r="BD270" s="2">
        <v>44765</v>
      </c>
      <c r="BE270" s="10"/>
      <c r="BF270" s="183"/>
      <c r="BG270" s="24" t="e">
        <f t="shared" si="91"/>
        <v>#DIV/0!</v>
      </c>
    </row>
    <row r="271" spans="2:59" x14ac:dyDescent="0.25">
      <c r="B271" s="2">
        <v>44767</v>
      </c>
      <c r="C271" s="8">
        <v>0</v>
      </c>
      <c r="D271" s="1">
        <v>0</v>
      </c>
      <c r="E271" s="1">
        <f t="shared" si="93"/>
        <v>0</v>
      </c>
      <c r="F271" s="1">
        <v>5.73</v>
      </c>
      <c r="G271" s="8">
        <f t="shared" si="94"/>
        <v>0</v>
      </c>
      <c r="I271" s="2">
        <v>44767</v>
      </c>
      <c r="J271" s="8">
        <v>1026.95</v>
      </c>
      <c r="K271" s="8">
        <v>0</v>
      </c>
      <c r="L271" s="13">
        <f t="shared" si="81"/>
        <v>1026.95</v>
      </c>
      <c r="M271" s="1">
        <v>5.73</v>
      </c>
      <c r="N271" s="30">
        <f t="shared" si="95"/>
        <v>179.22338568935427</v>
      </c>
      <c r="P271" s="2">
        <v>44766</v>
      </c>
      <c r="Q271" s="1">
        <v>918.25</v>
      </c>
      <c r="R271" s="1">
        <v>68.099999999999994</v>
      </c>
      <c r="S271" s="1">
        <f t="shared" si="84"/>
        <v>986.35</v>
      </c>
      <c r="T271" s="1">
        <v>5.73</v>
      </c>
      <c r="U271" s="24">
        <f t="shared" si="85"/>
        <v>172.13787085514832</v>
      </c>
      <c r="W271" s="2">
        <v>44766</v>
      </c>
      <c r="X271" s="1"/>
      <c r="Y271" s="1"/>
      <c r="Z271" s="1">
        <f t="shared" si="86"/>
        <v>0</v>
      </c>
      <c r="AA271" s="1">
        <v>5.73</v>
      </c>
      <c r="AB271" s="24">
        <f t="shared" si="87"/>
        <v>0</v>
      </c>
      <c r="AD271" s="2">
        <v>44766</v>
      </c>
      <c r="AE271" s="1"/>
      <c r="AF271" s="1"/>
      <c r="AG271" s="1"/>
      <c r="AH271" s="1"/>
      <c r="AI271" s="1"/>
      <c r="AJ271" s="1"/>
      <c r="AK271" s="1"/>
      <c r="AL271" s="58"/>
      <c r="AM271" s="1">
        <f t="shared" si="92"/>
        <v>0</v>
      </c>
      <c r="AO271" s="2">
        <v>44766</v>
      </c>
      <c r="AP271" s="8">
        <v>1807.5</v>
      </c>
      <c r="AQ271" s="1">
        <v>5.73</v>
      </c>
      <c r="AR271" s="24">
        <f t="shared" si="88"/>
        <v>315.44502617801044</v>
      </c>
      <c r="AT271" s="2">
        <v>44766</v>
      </c>
      <c r="AU271" s="8"/>
      <c r="AV271" s="1"/>
      <c r="AW271" s="1">
        <f t="shared" si="89"/>
        <v>0</v>
      </c>
      <c r="AX271" s="1">
        <v>5.73</v>
      </c>
      <c r="AY271" s="24">
        <f t="shared" si="90"/>
        <v>0</v>
      </c>
      <c r="BD271" s="2">
        <v>44766</v>
      </c>
      <c r="BE271" s="10"/>
      <c r="BF271" s="183"/>
      <c r="BG271" s="24" t="e">
        <f t="shared" si="91"/>
        <v>#DIV/0!</v>
      </c>
    </row>
    <row r="272" spans="2:59" x14ac:dyDescent="0.25">
      <c r="B272" s="2">
        <v>44768</v>
      </c>
      <c r="C272" s="8"/>
      <c r="D272" s="1"/>
      <c r="E272" s="1">
        <f t="shared" si="93"/>
        <v>0</v>
      </c>
      <c r="F272" s="1"/>
      <c r="G272" s="8" t="e">
        <f t="shared" si="94"/>
        <v>#DIV/0!</v>
      </c>
      <c r="I272" s="2">
        <v>44768</v>
      </c>
      <c r="J272" s="8">
        <v>2793.69</v>
      </c>
      <c r="K272" s="8"/>
      <c r="L272" s="13">
        <f t="shared" si="81"/>
        <v>2793.69</v>
      </c>
      <c r="M272" s="1"/>
      <c r="N272" s="30" t="e">
        <f t="shared" si="95"/>
        <v>#DIV/0!</v>
      </c>
      <c r="P272" s="2">
        <v>44767</v>
      </c>
      <c r="Q272" s="1">
        <v>720.1</v>
      </c>
      <c r="R272" s="1">
        <v>355.86</v>
      </c>
      <c r="S272" s="1">
        <f t="shared" si="84"/>
        <v>1075.96</v>
      </c>
      <c r="T272" s="1">
        <v>5.73</v>
      </c>
      <c r="U272" s="24">
        <f t="shared" si="85"/>
        <v>187.77661431064573</v>
      </c>
      <c r="W272" s="2">
        <v>44767</v>
      </c>
      <c r="X272" s="1">
        <v>3226.67</v>
      </c>
      <c r="Y272" s="1">
        <v>0</v>
      </c>
      <c r="Z272" s="1">
        <f t="shared" si="86"/>
        <v>3226.67</v>
      </c>
      <c r="AA272" s="1">
        <v>5.73</v>
      </c>
      <c r="AB272" s="24">
        <f t="shared" si="87"/>
        <v>563.11867364746945</v>
      </c>
      <c r="AD272" s="2">
        <v>44767</v>
      </c>
      <c r="AE272" s="1"/>
      <c r="AF272" s="1"/>
      <c r="AG272" s="1"/>
      <c r="AH272" s="1"/>
      <c r="AI272" s="1"/>
      <c r="AJ272" s="1"/>
      <c r="AK272" s="1"/>
      <c r="AL272" s="58"/>
      <c r="AM272" s="1">
        <f t="shared" si="92"/>
        <v>0</v>
      </c>
      <c r="AO272" s="2">
        <v>44767</v>
      </c>
      <c r="AP272" s="8">
        <v>1514</v>
      </c>
      <c r="AQ272" s="1">
        <v>5.73</v>
      </c>
      <c r="AR272" s="24">
        <f t="shared" si="88"/>
        <v>264.22338568935425</v>
      </c>
      <c r="AT272" s="2">
        <v>44767</v>
      </c>
      <c r="AU272" s="1">
        <v>3226.67</v>
      </c>
      <c r="AV272" s="1">
        <v>0</v>
      </c>
      <c r="AW272" s="1">
        <f t="shared" si="89"/>
        <v>3226.67</v>
      </c>
      <c r="AX272" s="1">
        <v>5.73</v>
      </c>
      <c r="AY272" s="24">
        <f t="shared" si="90"/>
        <v>563.11867364746945</v>
      </c>
      <c r="BD272" s="2">
        <v>44767</v>
      </c>
      <c r="BE272" s="10"/>
      <c r="BF272" s="183"/>
      <c r="BG272" s="24" t="e">
        <f t="shared" si="91"/>
        <v>#DIV/0!</v>
      </c>
    </row>
    <row r="273" spans="2:59" x14ac:dyDescent="0.25">
      <c r="B273" s="2">
        <v>44769</v>
      </c>
      <c r="C273" s="8"/>
      <c r="D273" s="1"/>
      <c r="E273" s="1">
        <f t="shared" si="93"/>
        <v>0</v>
      </c>
      <c r="F273" s="1">
        <v>5.75</v>
      </c>
      <c r="G273" s="8">
        <f t="shared" si="94"/>
        <v>0</v>
      </c>
      <c r="I273" s="2">
        <v>44769</v>
      </c>
      <c r="J273" s="8">
        <v>1782.79</v>
      </c>
      <c r="K273" s="30"/>
      <c r="L273" s="13">
        <f t="shared" si="81"/>
        <v>1782.79</v>
      </c>
      <c r="M273" s="1"/>
      <c r="N273" s="30" t="e">
        <f t="shared" si="95"/>
        <v>#DIV/0!</v>
      </c>
      <c r="P273" s="2">
        <v>44768</v>
      </c>
      <c r="Q273" s="1">
        <v>421.99</v>
      </c>
      <c r="R273" s="1">
        <v>529.55999999999995</v>
      </c>
      <c r="S273" s="1">
        <f t="shared" si="84"/>
        <v>951.55</v>
      </c>
      <c r="T273" s="1"/>
      <c r="U273" s="24" t="e">
        <f t="shared" si="85"/>
        <v>#DIV/0!</v>
      </c>
      <c r="W273" s="2">
        <v>44768</v>
      </c>
      <c r="X273" s="1"/>
      <c r="Y273" s="1"/>
      <c r="Z273" s="1">
        <f t="shared" si="86"/>
        <v>0</v>
      </c>
      <c r="AA273" s="1"/>
      <c r="AB273" s="24" t="e">
        <f t="shared" si="87"/>
        <v>#DIV/0!</v>
      </c>
      <c r="AD273" s="2">
        <v>44768</v>
      </c>
      <c r="AE273" s="1"/>
      <c r="AF273" s="1"/>
      <c r="AG273" s="1"/>
      <c r="AH273" s="1"/>
      <c r="AI273" s="1"/>
      <c r="AJ273" s="1"/>
      <c r="AK273" s="1"/>
      <c r="AL273" s="58"/>
      <c r="AM273" s="1">
        <f t="shared" si="92"/>
        <v>0</v>
      </c>
      <c r="AO273" s="2">
        <v>44768</v>
      </c>
      <c r="AP273" s="8">
        <v>1651</v>
      </c>
      <c r="AQ273" s="1">
        <v>5.75</v>
      </c>
      <c r="AR273" s="24">
        <f t="shared" si="88"/>
        <v>287.13043478260869</v>
      </c>
      <c r="AT273" s="2">
        <v>44768</v>
      </c>
      <c r="AU273" s="8"/>
      <c r="AV273" s="1"/>
      <c r="AW273" s="1">
        <f t="shared" si="89"/>
        <v>0</v>
      </c>
      <c r="AX273" s="1"/>
      <c r="AY273" s="24" t="e">
        <f t="shared" si="90"/>
        <v>#DIV/0!</v>
      </c>
      <c r="BD273" s="2">
        <v>44768</v>
      </c>
      <c r="BE273" s="10"/>
      <c r="BF273" s="183"/>
      <c r="BG273" s="24" t="e">
        <f t="shared" si="91"/>
        <v>#DIV/0!</v>
      </c>
    </row>
    <row r="274" spans="2:59" x14ac:dyDescent="0.25">
      <c r="B274" s="2">
        <v>44770</v>
      </c>
      <c r="C274" s="1"/>
      <c r="D274" s="1"/>
      <c r="E274" s="1">
        <f t="shared" si="93"/>
        <v>0</v>
      </c>
      <c r="F274" s="1"/>
      <c r="G274" s="8" t="e">
        <f t="shared" si="94"/>
        <v>#DIV/0!</v>
      </c>
      <c r="I274" s="2">
        <v>44770</v>
      </c>
      <c r="J274" s="1">
        <v>2285.42</v>
      </c>
      <c r="K274" s="8"/>
      <c r="L274" s="13">
        <f t="shared" si="81"/>
        <v>2285.42</v>
      </c>
      <c r="M274" s="8"/>
      <c r="N274" s="30" t="e">
        <f t="shared" si="95"/>
        <v>#DIV/0!</v>
      </c>
      <c r="P274" s="2">
        <v>44769</v>
      </c>
      <c r="Q274" s="1">
        <v>790.9</v>
      </c>
      <c r="R274" s="1">
        <v>806.71</v>
      </c>
      <c r="S274" s="1">
        <f t="shared" si="84"/>
        <v>1597.6100000000001</v>
      </c>
      <c r="T274" s="1"/>
      <c r="U274" s="24" t="e">
        <f t="shared" si="85"/>
        <v>#DIV/0!</v>
      </c>
      <c r="W274" s="2">
        <v>44769</v>
      </c>
      <c r="X274" s="1"/>
      <c r="Y274" s="1"/>
      <c r="Z274" s="1">
        <f t="shared" si="86"/>
        <v>0</v>
      </c>
      <c r="AA274" s="1"/>
      <c r="AB274" s="24" t="e">
        <f t="shared" si="87"/>
        <v>#DIV/0!</v>
      </c>
      <c r="AD274" s="2">
        <v>44769</v>
      </c>
      <c r="AE274" s="1"/>
      <c r="AF274" s="1"/>
      <c r="AG274" s="1"/>
      <c r="AH274" s="1"/>
      <c r="AI274" s="1"/>
      <c r="AJ274" s="1"/>
      <c r="AK274" s="1"/>
      <c r="AL274" s="58"/>
      <c r="AM274" s="1">
        <f t="shared" si="92"/>
        <v>0</v>
      </c>
      <c r="AO274" s="2">
        <v>44769</v>
      </c>
      <c r="AP274" s="8">
        <v>1671</v>
      </c>
      <c r="AQ274" s="1">
        <v>5.75</v>
      </c>
      <c r="AR274" s="24">
        <f t="shared" si="88"/>
        <v>290.60869565217394</v>
      </c>
      <c r="AT274" s="2">
        <v>44769</v>
      </c>
      <c r="AU274" s="8">
        <v>746.4</v>
      </c>
      <c r="AV274" s="1">
        <v>15.01</v>
      </c>
      <c r="AW274" s="1">
        <f t="shared" si="89"/>
        <v>761.41</v>
      </c>
      <c r="AX274" s="1">
        <v>5.75</v>
      </c>
      <c r="AY274" s="24">
        <f t="shared" si="90"/>
        <v>132.4191304347826</v>
      </c>
      <c r="BD274" s="2">
        <v>44769</v>
      </c>
      <c r="BE274" s="10"/>
      <c r="BF274" s="183"/>
      <c r="BG274" s="24" t="e">
        <f t="shared" si="91"/>
        <v>#DIV/0!</v>
      </c>
    </row>
    <row r="275" spans="2:59" x14ac:dyDescent="0.25">
      <c r="B275" s="2">
        <v>44771</v>
      </c>
      <c r="C275" s="1"/>
      <c r="D275" s="30"/>
      <c r="E275" s="1">
        <f t="shared" si="93"/>
        <v>0</v>
      </c>
      <c r="F275" s="1"/>
      <c r="G275" s="8" t="e">
        <f t="shared" si="94"/>
        <v>#DIV/0!</v>
      </c>
      <c r="I275" s="2">
        <v>44771</v>
      </c>
      <c r="J275" s="1">
        <v>3382.08</v>
      </c>
      <c r="K275" s="30"/>
      <c r="L275" s="13">
        <f t="shared" si="81"/>
        <v>3382.08</v>
      </c>
      <c r="M275" s="1"/>
      <c r="N275" s="30" t="e">
        <f t="shared" si="95"/>
        <v>#DIV/0!</v>
      </c>
      <c r="P275" s="2">
        <v>44770</v>
      </c>
      <c r="Q275" s="1">
        <v>1099.44</v>
      </c>
      <c r="R275" s="1">
        <v>480.24</v>
      </c>
      <c r="S275" s="1">
        <f t="shared" si="84"/>
        <v>1579.68</v>
      </c>
      <c r="T275" s="1"/>
      <c r="U275" s="24" t="e">
        <f t="shared" si="85"/>
        <v>#DIV/0!</v>
      </c>
      <c r="W275" s="2">
        <v>44770</v>
      </c>
      <c r="X275" s="1">
        <v>2065.65</v>
      </c>
      <c r="Y275" s="1"/>
      <c r="Z275" s="1">
        <f>X275+Y275</f>
        <v>2065.65</v>
      </c>
      <c r="AA275" s="1"/>
      <c r="AB275" s="24" t="e">
        <f t="shared" si="87"/>
        <v>#DIV/0!</v>
      </c>
      <c r="AD275" s="2">
        <v>44770</v>
      </c>
      <c r="AE275" s="1"/>
      <c r="AF275" s="1"/>
      <c r="AG275" s="1"/>
      <c r="AH275" s="1"/>
      <c r="AI275" s="1"/>
      <c r="AJ275" s="1"/>
      <c r="AK275" s="1"/>
      <c r="AL275" s="58"/>
      <c r="AM275" s="1">
        <f t="shared" si="92"/>
        <v>0</v>
      </c>
      <c r="AO275" s="2">
        <v>44770</v>
      </c>
      <c r="AP275" s="8"/>
      <c r="AQ275" s="1"/>
      <c r="AR275" s="24" t="e">
        <f t="shared" si="88"/>
        <v>#DIV/0!</v>
      </c>
      <c r="AT275" s="2">
        <v>44770</v>
      </c>
      <c r="AU275" s="8">
        <v>2452.7800000000002</v>
      </c>
      <c r="AV275" s="1"/>
      <c r="AW275" s="1">
        <f>AU275+AV275</f>
        <v>2452.7800000000002</v>
      </c>
      <c r="AX275" s="1"/>
      <c r="AY275" s="24" t="e">
        <f t="shared" si="90"/>
        <v>#DIV/0!</v>
      </c>
      <c r="BD275" s="2">
        <v>44770</v>
      </c>
      <c r="BE275" s="10"/>
      <c r="BF275" s="183"/>
      <c r="BG275" s="24" t="e">
        <f t="shared" si="91"/>
        <v>#DIV/0!</v>
      </c>
    </row>
    <row r="276" spans="2:59" x14ac:dyDescent="0.25">
      <c r="B276" s="2">
        <v>44772</v>
      </c>
      <c r="C276" s="1"/>
      <c r="D276" s="16"/>
      <c r="E276" s="1">
        <f t="shared" si="93"/>
        <v>0</v>
      </c>
      <c r="F276" s="1"/>
      <c r="G276" s="8" t="e">
        <f t="shared" si="94"/>
        <v>#DIV/0!</v>
      </c>
      <c r="I276" s="2">
        <v>44772</v>
      </c>
      <c r="J276" s="1"/>
      <c r="K276" s="30"/>
      <c r="L276" s="13">
        <f t="shared" si="81"/>
        <v>0</v>
      </c>
      <c r="M276" s="1"/>
      <c r="N276" s="30" t="e">
        <f t="shared" si="95"/>
        <v>#DIV/0!</v>
      </c>
      <c r="P276" s="2">
        <v>44771</v>
      </c>
      <c r="Q276" s="1">
        <v>1359.38</v>
      </c>
      <c r="R276" s="1">
        <v>767.06</v>
      </c>
      <c r="S276" s="1">
        <f t="shared" si="84"/>
        <v>2126.44</v>
      </c>
      <c r="T276" s="1"/>
      <c r="U276" s="24" t="e">
        <f t="shared" si="85"/>
        <v>#DIV/0!</v>
      </c>
      <c r="W276" s="2">
        <v>44771</v>
      </c>
      <c r="X276" s="1"/>
      <c r="Y276" s="1"/>
      <c r="Z276" s="1">
        <f t="shared" ref="Z276:Z278" si="96">X276+Y276</f>
        <v>0</v>
      </c>
      <c r="AA276" s="1"/>
      <c r="AB276" s="24" t="e">
        <f t="shared" si="87"/>
        <v>#DIV/0!</v>
      </c>
      <c r="AD276" s="2">
        <v>44771</v>
      </c>
      <c r="AE276" s="1"/>
      <c r="AF276" s="1"/>
      <c r="AG276" s="1"/>
      <c r="AH276" s="1"/>
      <c r="AI276" s="1"/>
      <c r="AJ276" s="1"/>
      <c r="AK276" s="1"/>
      <c r="AL276" s="58"/>
      <c r="AM276" s="1">
        <f t="shared" si="92"/>
        <v>0</v>
      </c>
      <c r="AO276" s="2">
        <v>44771</v>
      </c>
      <c r="AP276" s="8"/>
      <c r="AQ276" s="1"/>
      <c r="AR276" s="24" t="e">
        <f t="shared" si="88"/>
        <v>#DIV/0!</v>
      </c>
      <c r="AT276" s="2">
        <v>44771</v>
      </c>
      <c r="AU276" s="8">
        <v>3923.59</v>
      </c>
      <c r="AV276" s="8">
        <v>52.32</v>
      </c>
      <c r="AW276" s="1">
        <f t="shared" ref="AW276:AW277" si="97">AU276+AV276</f>
        <v>3975.9100000000003</v>
      </c>
      <c r="AX276" s="1"/>
      <c r="AY276" s="24" t="e">
        <f t="shared" si="90"/>
        <v>#DIV/0!</v>
      </c>
      <c r="BD276" s="2">
        <v>44771</v>
      </c>
      <c r="BE276" s="10"/>
      <c r="BF276" s="183"/>
      <c r="BG276" s="24" t="e">
        <f t="shared" si="91"/>
        <v>#DIV/0!</v>
      </c>
    </row>
    <row r="277" spans="2:59" x14ac:dyDescent="0.25">
      <c r="B277" s="2">
        <v>44773</v>
      </c>
      <c r="C277" s="19"/>
      <c r="D277" s="31"/>
      <c r="E277" s="1">
        <f t="shared" si="93"/>
        <v>0</v>
      </c>
      <c r="F277" s="1"/>
      <c r="G277" s="8"/>
      <c r="I277" s="2">
        <v>44773</v>
      </c>
      <c r="J277" s="24"/>
      <c r="K277" s="1"/>
      <c r="L277" s="13">
        <f t="shared" si="81"/>
        <v>0</v>
      </c>
      <c r="M277" s="1"/>
      <c r="N277" s="30"/>
      <c r="P277" s="2">
        <v>44772</v>
      </c>
      <c r="Q277" s="1"/>
      <c r="R277" s="1"/>
      <c r="S277" s="1">
        <f>Q277+R277</f>
        <v>0</v>
      </c>
      <c r="T277" s="1"/>
      <c r="U277" s="24" t="e">
        <f t="shared" si="85"/>
        <v>#DIV/0!</v>
      </c>
      <c r="W277" s="2">
        <v>44772</v>
      </c>
      <c r="X277" s="1"/>
      <c r="Y277" s="1"/>
      <c r="Z277" s="1">
        <f t="shared" si="96"/>
        <v>0</v>
      </c>
      <c r="AA277" s="1"/>
      <c r="AB277" s="24" t="e">
        <f t="shared" si="87"/>
        <v>#DIV/0!</v>
      </c>
      <c r="AD277" s="2">
        <v>44772</v>
      </c>
      <c r="AE277" s="1"/>
      <c r="AF277" s="1"/>
      <c r="AG277" s="1"/>
      <c r="AH277" s="1"/>
      <c r="AI277" s="1"/>
      <c r="AJ277" s="1"/>
      <c r="AK277" s="1"/>
      <c r="AL277" s="58"/>
      <c r="AM277" s="1">
        <f t="shared" si="92"/>
        <v>0</v>
      </c>
      <c r="AO277" s="2">
        <v>44772</v>
      </c>
      <c r="AP277" s="8"/>
      <c r="AQ277" s="1"/>
      <c r="AR277" s="24" t="e">
        <f t="shared" si="88"/>
        <v>#DIV/0!</v>
      </c>
      <c r="AT277" s="2">
        <v>44772</v>
      </c>
      <c r="AU277" s="8"/>
      <c r="AV277" s="1"/>
      <c r="AW277" s="1">
        <f t="shared" si="97"/>
        <v>0</v>
      </c>
      <c r="AX277" s="1"/>
      <c r="AY277" s="24" t="e">
        <f t="shared" si="90"/>
        <v>#DIV/0!</v>
      </c>
      <c r="BD277" s="2">
        <v>44772</v>
      </c>
      <c r="BE277" s="10"/>
      <c r="BF277" s="183"/>
      <c r="BG277" s="24" t="e">
        <f t="shared" si="91"/>
        <v>#DIV/0!</v>
      </c>
    </row>
    <row r="278" spans="2:59" x14ac:dyDescent="0.25">
      <c r="C278" s="42">
        <f>SUM(C247:C277)</f>
        <v>39018.61</v>
      </c>
      <c r="D278">
        <f>SUM(D247:D277)</f>
        <v>151.1</v>
      </c>
      <c r="E278" s="60">
        <f>SUM(E247:E277)</f>
        <v>39169.71</v>
      </c>
      <c r="F278" s="1"/>
      <c r="G278" s="45" t="e">
        <f>SUM(G247:G277)</f>
        <v>#DIV/0!</v>
      </c>
      <c r="L278" s="45">
        <f>SUM(L247:L277)</f>
        <v>56679.159999999996</v>
      </c>
      <c r="N278" s="80" t="e">
        <f>SUM(N247:N277)</f>
        <v>#DIV/0!</v>
      </c>
      <c r="P278" s="2">
        <v>44773</v>
      </c>
      <c r="Q278" s="10"/>
      <c r="R278" s="10"/>
      <c r="S278" s="10">
        <f>Q278+R278</f>
        <v>0</v>
      </c>
      <c r="T278" s="1"/>
      <c r="U278" s="24"/>
      <c r="W278" s="2">
        <v>44773</v>
      </c>
      <c r="X278" s="1"/>
      <c r="Y278" s="1"/>
      <c r="Z278" s="1">
        <f t="shared" si="96"/>
        <v>0</v>
      </c>
      <c r="AA278" s="1"/>
      <c r="AB278" s="24"/>
      <c r="AD278" s="2">
        <v>44773</v>
      </c>
      <c r="AE278" s="8"/>
      <c r="AF278" s="1"/>
      <c r="AG278" s="1"/>
      <c r="AH278" s="1">
        <v>0</v>
      </c>
      <c r="AI278" s="1">
        <v>0</v>
      </c>
      <c r="AJ278" s="1">
        <v>0</v>
      </c>
      <c r="AK278" s="1">
        <v>0</v>
      </c>
      <c r="AL278" s="57"/>
      <c r="AM278" s="13">
        <f>AE278+AG278+AI278+AK278</f>
        <v>0</v>
      </c>
      <c r="AO278" s="2">
        <v>44773</v>
      </c>
      <c r="AP278" s="8"/>
      <c r="AQ278" s="1"/>
      <c r="AR278" s="24"/>
      <c r="AT278" s="2">
        <v>44773</v>
      </c>
      <c r="AU278" s="8"/>
      <c r="AV278" s="1"/>
      <c r="AW278" s="24">
        <f>AU278+AV278</f>
        <v>0</v>
      </c>
      <c r="AX278" s="1"/>
      <c r="AY278" s="24"/>
      <c r="BD278" s="2">
        <v>44773</v>
      </c>
      <c r="BE278" s="10"/>
      <c r="BF278" s="183"/>
      <c r="BG278" s="24"/>
    </row>
    <row r="279" spans="2:59" x14ac:dyDescent="0.25">
      <c r="S279" s="60">
        <f>SUM(S248:S278)</f>
        <v>33373.18</v>
      </c>
      <c r="U279" s="45" t="e">
        <f>SUM(U248:U278)</f>
        <v>#DIV/0!</v>
      </c>
      <c r="X279" s="54">
        <v>0</v>
      </c>
      <c r="Z279" s="60">
        <f>SUM(Z248:Z278)</f>
        <v>73175.86</v>
      </c>
      <c r="AB279" s="45" t="e">
        <f>SUM(AB248:AB278)</f>
        <v>#DIV/0!</v>
      </c>
      <c r="AD279">
        <v>0</v>
      </c>
      <c r="AE279" s="70">
        <f>SUM(AE248:AE278)</f>
        <v>0</v>
      </c>
      <c r="AG279" s="36">
        <f>SUM(AG248:AG278)</f>
        <v>0</v>
      </c>
      <c r="AI279" s="36">
        <f>SUM(AI248:AI278)</f>
        <v>0</v>
      </c>
      <c r="AK279" s="36">
        <f>SUM(AK248:AK278)</f>
        <v>0</v>
      </c>
      <c r="AM279" s="60">
        <f>SUM(AM248:AM278)</f>
        <v>0</v>
      </c>
      <c r="AP279" s="50">
        <f>SUM(AP248:AP278)</f>
        <v>44218.400000000001</v>
      </c>
      <c r="AR279" s="44" t="e">
        <f>SUM(AR248:AR278)</f>
        <v>#DIV/0!</v>
      </c>
      <c r="AU279" s="54">
        <v>0</v>
      </c>
      <c r="AW279" s="60">
        <f>SUM(AW248:AW278)</f>
        <v>78300.310000000012</v>
      </c>
      <c r="AY279" s="45" t="e">
        <f>SUM(AY248:AY278)</f>
        <v>#DIV/0!</v>
      </c>
      <c r="BE279" s="42">
        <f>SUM(BE248:BE278)</f>
        <v>0</v>
      </c>
      <c r="BG279" s="25" t="e">
        <f>SUM(BG248:BG278)</f>
        <v>#DIV/0!</v>
      </c>
    </row>
    <row r="280" spans="2:59" x14ac:dyDescent="0.25">
      <c r="AF280" s="42">
        <f>SUM(AF248:AF279)</f>
        <v>0</v>
      </c>
      <c r="AH280">
        <f>SUM(AH248:AH279)</f>
        <v>0</v>
      </c>
      <c r="AJ280">
        <f>SUM(AJ248:AJ279)</f>
        <v>0</v>
      </c>
      <c r="AL280" s="43">
        <f>SUM(AL248:AL279)</f>
        <v>0</v>
      </c>
    </row>
  </sheetData>
  <mergeCells count="39">
    <mergeCell ref="AU207:AX207"/>
    <mergeCell ref="C206:D206"/>
    <mergeCell ref="K206:M206"/>
    <mergeCell ref="Q207:S207"/>
    <mergeCell ref="X207:AA207"/>
    <mergeCell ref="AG207:AJ207"/>
    <mergeCell ref="AU167:AX167"/>
    <mergeCell ref="AG40:AJ40"/>
    <mergeCell ref="C39:D39"/>
    <mergeCell ref="K39:M39"/>
    <mergeCell ref="Q40:S40"/>
    <mergeCell ref="X40:AA40"/>
    <mergeCell ref="C81:D81"/>
    <mergeCell ref="K81:M81"/>
    <mergeCell ref="Q82:S82"/>
    <mergeCell ref="X82:AA82"/>
    <mergeCell ref="AG82:AJ82"/>
    <mergeCell ref="AU125:AX125"/>
    <mergeCell ref="C123:D123"/>
    <mergeCell ref="K123:M123"/>
    <mergeCell ref="Q124:S124"/>
    <mergeCell ref="X124:AA124"/>
    <mergeCell ref="C1:D1"/>
    <mergeCell ref="K1:M1"/>
    <mergeCell ref="Q1:S1"/>
    <mergeCell ref="X1:AA1"/>
    <mergeCell ref="AG1:AJ1"/>
    <mergeCell ref="AG124:AJ124"/>
    <mergeCell ref="C166:D166"/>
    <mergeCell ref="K166:M166"/>
    <mergeCell ref="Q167:S167"/>
    <mergeCell ref="X167:AA167"/>
    <mergeCell ref="AG167:AJ167"/>
    <mergeCell ref="AU246:AX246"/>
    <mergeCell ref="C245:D245"/>
    <mergeCell ref="K245:M245"/>
    <mergeCell ref="Q246:S246"/>
    <mergeCell ref="X246:AA246"/>
    <mergeCell ref="AG246:AJ2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relacion desc</vt:lpstr>
      <vt:lpstr>bruto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TESORERÍA4-PC</dc:creator>
  <cp:lastModifiedBy>user</cp:lastModifiedBy>
  <cp:lastPrinted>2022-06-16T17:46:47Z</cp:lastPrinted>
  <dcterms:created xsi:type="dcterms:W3CDTF">2021-09-16T17:59:53Z</dcterms:created>
  <dcterms:modified xsi:type="dcterms:W3CDTF">2022-08-03T14:36:34Z</dcterms:modified>
</cp:coreProperties>
</file>