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"/>
    </mc:Choice>
  </mc:AlternateContent>
  <bookViews>
    <workbookView xWindow="-15" yWindow="-15" windowWidth="9600" windowHeight="11400" firstSheet="1" activeTab="1"/>
  </bookViews>
  <sheets>
    <sheet name="Hoja1" sheetId="1" r:id="rId1"/>
    <sheet name=" san antonio caja 8" sheetId="2" r:id="rId2"/>
    <sheet name="Hoja2" sheetId="4" r:id="rId3"/>
    <sheet name="san antonio pagar" sheetId="3" r:id="rId4"/>
  </sheets>
  <calcPr calcId="162913"/>
</workbook>
</file>

<file path=xl/calcChain.xml><?xml version="1.0" encoding="utf-8"?>
<calcChain xmlns="http://schemas.openxmlformats.org/spreadsheetml/2006/main">
  <c r="EC21" i="2" l="1"/>
  <c r="EA21" i="2"/>
  <c r="EA35" i="2" l="1"/>
  <c r="EA37" i="2"/>
  <c r="EA8" i="2"/>
  <c r="EC8" i="2"/>
  <c r="EC7" i="2"/>
  <c r="ED37" i="2"/>
  <c r="EC36" i="2"/>
  <c r="ED36" i="2"/>
  <c r="EC33" i="2"/>
  <c r="ED33" i="2"/>
  <c r="ED23" i="2" l="1"/>
  <c r="ED24" i="2"/>
  <c r="ED25" i="2"/>
  <c r="ED26" i="2"/>
  <c r="ED27" i="2"/>
  <c r="ED28" i="2"/>
  <c r="ED29" i="2"/>
  <c r="ED30" i="2"/>
  <c r="ED31" i="2"/>
  <c r="ED32" i="2"/>
  <c r="EC23" i="2"/>
  <c r="EC24" i="2"/>
  <c r="EC25" i="2"/>
  <c r="EC26" i="2"/>
  <c r="EC27" i="2"/>
  <c r="EC28" i="2"/>
  <c r="EC29" i="2"/>
  <c r="EC30" i="2"/>
  <c r="EC31" i="2"/>
  <c r="EC32" i="2"/>
  <c r="EA29" i="2"/>
  <c r="DK26" i="2"/>
  <c r="BR38" i="3" l="1"/>
  <c r="BP37" i="3"/>
  <c r="BQ37" i="3" s="1"/>
  <c r="BP36" i="3"/>
  <c r="BQ36" i="3" s="1"/>
  <c r="BS36" i="3" s="1"/>
  <c r="BT36" i="3" s="1"/>
  <c r="BP35" i="3"/>
  <c r="BQ35" i="3" s="1"/>
  <c r="BS35" i="3" s="1"/>
  <c r="BT35" i="3" s="1"/>
  <c r="BP34" i="3"/>
  <c r="BQ34" i="3" s="1"/>
  <c r="BS34" i="3" s="1"/>
  <c r="BT34" i="3" s="1"/>
  <c r="BP33" i="3"/>
  <c r="BQ33" i="3" s="1"/>
  <c r="BS33" i="3" s="1"/>
  <c r="BT33" i="3" s="1"/>
  <c r="BP32" i="3"/>
  <c r="BQ32" i="3" s="1"/>
  <c r="BS32" i="3" s="1"/>
  <c r="BT32" i="3" s="1"/>
  <c r="BP31" i="3"/>
  <c r="BQ31" i="3" s="1"/>
  <c r="BS31" i="3" s="1"/>
  <c r="BT31" i="3" s="1"/>
  <c r="BP30" i="3"/>
  <c r="BQ30" i="3" s="1"/>
  <c r="BS30" i="3" s="1"/>
  <c r="BT30" i="3" s="1"/>
  <c r="BP29" i="3"/>
  <c r="BQ29" i="3" s="1"/>
  <c r="BS29" i="3" s="1"/>
  <c r="BT29" i="3" s="1"/>
  <c r="BP28" i="3"/>
  <c r="BQ28" i="3" s="1"/>
  <c r="BS28" i="3" s="1"/>
  <c r="BT28" i="3" s="1"/>
  <c r="BP27" i="3"/>
  <c r="BQ27" i="3" s="1"/>
  <c r="BS27" i="3" s="1"/>
  <c r="BT27" i="3" s="1"/>
  <c r="BP26" i="3"/>
  <c r="BQ26" i="3" s="1"/>
  <c r="BS26" i="3" s="1"/>
  <c r="BT26" i="3" s="1"/>
  <c r="BP25" i="3"/>
  <c r="BQ25" i="3" s="1"/>
  <c r="BS25" i="3" s="1"/>
  <c r="BT25" i="3" s="1"/>
  <c r="BP24" i="3"/>
  <c r="BQ24" i="3" s="1"/>
  <c r="BS24" i="3" s="1"/>
  <c r="BT24" i="3" s="1"/>
  <c r="BP23" i="3"/>
  <c r="BQ23" i="3" s="1"/>
  <c r="BS23" i="3" s="1"/>
  <c r="BT23" i="3" s="1"/>
  <c r="BP22" i="3"/>
  <c r="BQ22" i="3" s="1"/>
  <c r="BS22" i="3" s="1"/>
  <c r="BT22" i="3" s="1"/>
  <c r="BP21" i="3"/>
  <c r="BQ21" i="3" s="1"/>
  <c r="BS21" i="3" s="1"/>
  <c r="BT21" i="3" s="1"/>
  <c r="BP20" i="3"/>
  <c r="BQ20" i="3" s="1"/>
  <c r="BS20" i="3" s="1"/>
  <c r="BT20" i="3" s="1"/>
  <c r="BP19" i="3"/>
  <c r="BQ19" i="3" s="1"/>
  <c r="BS19" i="3" s="1"/>
  <c r="BT19" i="3" s="1"/>
  <c r="BP18" i="3"/>
  <c r="BQ18" i="3" s="1"/>
  <c r="BS18" i="3" s="1"/>
  <c r="BT18" i="3" s="1"/>
  <c r="BP17" i="3"/>
  <c r="BQ17" i="3" s="1"/>
  <c r="BS17" i="3" s="1"/>
  <c r="BT17" i="3" s="1"/>
  <c r="BP16" i="3"/>
  <c r="BQ16" i="3" s="1"/>
  <c r="BS16" i="3" s="1"/>
  <c r="BT16" i="3" s="1"/>
  <c r="BS15" i="3"/>
  <c r="BT15" i="3" s="1"/>
  <c r="BP15" i="3"/>
  <c r="BQ15" i="3" s="1"/>
  <c r="BS14" i="3"/>
  <c r="BT14" i="3" s="1"/>
  <c r="BP14" i="3"/>
  <c r="BQ14" i="3" s="1"/>
  <c r="BS13" i="3"/>
  <c r="BT13" i="3" s="1"/>
  <c r="BP13" i="3"/>
  <c r="BQ13" i="3" s="1"/>
  <c r="BS12" i="3"/>
  <c r="BT12" i="3" s="1"/>
  <c r="BP12" i="3"/>
  <c r="BQ12" i="3" s="1"/>
  <c r="BS11" i="3"/>
  <c r="BT11" i="3" s="1"/>
  <c r="BP11" i="3"/>
  <c r="BQ11" i="3" s="1"/>
  <c r="BS10" i="3"/>
  <c r="BT10" i="3" s="1"/>
  <c r="BP10" i="3"/>
  <c r="BQ10" i="3" s="1"/>
  <c r="BS9" i="3"/>
  <c r="BT9" i="3" s="1"/>
  <c r="BP9" i="3"/>
  <c r="BQ9" i="3" s="1"/>
  <c r="BS8" i="3"/>
  <c r="BT8" i="3" s="1"/>
  <c r="BP8" i="3"/>
  <c r="BQ8" i="3" s="1"/>
  <c r="BS7" i="3"/>
  <c r="BP7" i="3"/>
  <c r="BQ7" i="3" s="1"/>
  <c r="BT7" i="3" l="1"/>
  <c r="BT38" i="3" s="1"/>
  <c r="BS38" i="3"/>
  <c r="BQ38" i="3"/>
  <c r="BD41" i="3"/>
  <c r="BE41" i="3" s="1"/>
  <c r="AR41" i="3"/>
  <c r="AS41" i="3"/>
  <c r="AT38" i="3"/>
  <c r="AV38" i="3"/>
  <c r="EA20" i="2" l="1"/>
  <c r="EA18" i="2"/>
  <c r="EA17" i="2"/>
  <c r="EA16" i="2"/>
  <c r="EA11" i="2"/>
  <c r="EA9" i="2"/>
  <c r="EA10" i="2"/>
  <c r="EA12" i="2"/>
  <c r="EA13" i="2"/>
  <c r="EA14" i="2"/>
  <c r="EA15" i="2"/>
  <c r="EA19" i="2"/>
  <c r="EA22" i="2"/>
  <c r="EA23" i="2"/>
  <c r="EA24" i="2"/>
  <c r="EA25" i="2"/>
  <c r="EA26" i="2"/>
  <c r="EA27" i="2"/>
  <c r="EA28" i="2"/>
  <c r="EA30" i="2"/>
  <c r="EA31" i="2"/>
  <c r="EA32" i="2"/>
  <c r="EA33" i="2"/>
  <c r="EA34" i="2"/>
  <c r="EC34" i="2" s="1"/>
  <c r="ED34" i="2" s="1"/>
  <c r="EC35" i="2"/>
  <c r="ED35" i="2" s="1"/>
  <c r="EA36" i="2"/>
  <c r="EA7" i="2"/>
  <c r="EC16" i="2"/>
  <c r="DX12" i="2"/>
  <c r="DW12" i="2"/>
  <c r="DX9" i="2"/>
  <c r="DW9" i="2"/>
  <c r="EA38" i="2" l="1"/>
  <c r="EC22" i="2"/>
  <c r="ED22" i="2" s="1"/>
  <c r="BH73" i="3"/>
  <c r="BI73" i="3"/>
  <c r="BD73" i="3"/>
  <c r="BE73" i="3"/>
  <c r="BI72" i="3"/>
  <c r="BH72" i="3"/>
  <c r="BE72" i="3"/>
  <c r="BD72" i="3"/>
  <c r="BH71" i="3"/>
  <c r="BI71" i="3"/>
  <c r="BD71" i="3"/>
  <c r="BE71" i="3"/>
  <c r="BH70" i="3"/>
  <c r="BI70" i="3"/>
  <c r="BD70" i="3"/>
  <c r="BE70" i="3"/>
  <c r="BI65" i="3"/>
  <c r="BH64" i="3"/>
  <c r="BI64" i="3" s="1"/>
  <c r="BH65" i="3"/>
  <c r="BH66" i="3"/>
  <c r="BI66" i="3" s="1"/>
  <c r="BH67" i="3"/>
  <c r="BI67" i="3" s="1"/>
  <c r="BH68" i="3"/>
  <c r="BI68" i="3" s="1"/>
  <c r="BH69" i="3"/>
  <c r="BI69" i="3" s="1"/>
  <c r="BE65" i="3"/>
  <c r="BD64" i="3"/>
  <c r="BE64" i="3" s="1"/>
  <c r="BD65" i="3"/>
  <c r="BD66" i="3"/>
  <c r="BE66" i="3" s="1"/>
  <c r="BD67" i="3"/>
  <c r="BE67" i="3" s="1"/>
  <c r="BD68" i="3"/>
  <c r="BE68" i="3" s="1"/>
  <c r="BD69" i="3"/>
  <c r="BE69" i="3" s="1"/>
  <c r="BI45" i="3"/>
  <c r="BI46" i="3"/>
  <c r="BI49" i="3"/>
  <c r="BI50" i="3"/>
  <c r="BI57" i="3"/>
  <c r="BI62" i="3"/>
  <c r="BH45" i="3"/>
  <c r="BH46" i="3"/>
  <c r="BH47" i="3"/>
  <c r="BI47" i="3" s="1"/>
  <c r="BH48" i="3"/>
  <c r="BI48" i="3" s="1"/>
  <c r="BH49" i="3"/>
  <c r="BH50" i="3"/>
  <c r="BH51" i="3"/>
  <c r="BI51" i="3" s="1"/>
  <c r="BH52" i="3"/>
  <c r="BI52" i="3" s="1"/>
  <c r="BH53" i="3"/>
  <c r="BI53" i="3" s="1"/>
  <c r="BH54" i="3"/>
  <c r="BI54" i="3" s="1"/>
  <c r="BH55" i="3"/>
  <c r="BI55" i="3" s="1"/>
  <c r="BH56" i="3"/>
  <c r="BI56" i="3" s="1"/>
  <c r="BH57" i="3"/>
  <c r="BH58" i="3"/>
  <c r="BI58" i="3" s="1"/>
  <c r="BH59" i="3"/>
  <c r="BI59" i="3" s="1"/>
  <c r="BH60" i="3"/>
  <c r="BI60" i="3" s="1"/>
  <c r="BH61" i="3"/>
  <c r="BI61" i="3" s="1"/>
  <c r="BH62" i="3"/>
  <c r="BH63" i="3"/>
  <c r="BI63" i="3" s="1"/>
  <c r="BE45" i="3"/>
  <c r="BE46" i="3"/>
  <c r="BE57" i="3"/>
  <c r="BE62" i="3"/>
  <c r="BD45" i="3"/>
  <c r="BD46" i="3"/>
  <c r="BD47" i="3"/>
  <c r="BE47" i="3" s="1"/>
  <c r="BD48" i="3"/>
  <c r="BE48" i="3" s="1"/>
  <c r="BD49" i="3"/>
  <c r="BE49" i="3" s="1"/>
  <c r="BD50" i="3"/>
  <c r="BE50" i="3" s="1"/>
  <c r="BD51" i="3"/>
  <c r="BE51" i="3" s="1"/>
  <c r="BD52" i="3"/>
  <c r="BE52" i="3" s="1"/>
  <c r="BD53" i="3"/>
  <c r="BE53" i="3" s="1"/>
  <c r="BD54" i="3"/>
  <c r="BE54" i="3" s="1"/>
  <c r="BD55" i="3"/>
  <c r="BE55" i="3" s="1"/>
  <c r="BD56" i="3"/>
  <c r="BE56" i="3" s="1"/>
  <c r="BD57" i="3"/>
  <c r="BD58" i="3"/>
  <c r="BE58" i="3" s="1"/>
  <c r="BD59" i="3"/>
  <c r="BE59" i="3" s="1"/>
  <c r="BD60" i="3"/>
  <c r="BE60" i="3" s="1"/>
  <c r="BD61" i="3"/>
  <c r="BE61" i="3" s="1"/>
  <c r="BD62" i="3"/>
  <c r="BD63" i="3"/>
  <c r="BE63" i="3" s="1"/>
  <c r="BH44" i="3"/>
  <c r="BI44" i="3" s="1"/>
  <c r="BE44" i="3"/>
  <c r="BD44" i="3"/>
  <c r="BG38" i="3"/>
  <c r="BE37" i="3"/>
  <c r="BF37" i="3" s="1"/>
  <c r="BE36" i="3"/>
  <c r="BF36" i="3" s="1"/>
  <c r="BH36" i="3" s="1"/>
  <c r="BI36" i="3" s="1"/>
  <c r="BE35" i="3"/>
  <c r="BF35" i="3" s="1"/>
  <c r="BH35" i="3" s="1"/>
  <c r="BI35" i="3" s="1"/>
  <c r="BE34" i="3"/>
  <c r="BF34" i="3" s="1"/>
  <c r="BH34" i="3" s="1"/>
  <c r="BI34" i="3" s="1"/>
  <c r="BE33" i="3"/>
  <c r="BF33" i="3" s="1"/>
  <c r="BH33" i="3" s="1"/>
  <c r="BI33" i="3" s="1"/>
  <c r="BE32" i="3"/>
  <c r="BF32" i="3" s="1"/>
  <c r="BH32" i="3" s="1"/>
  <c r="BI32" i="3" s="1"/>
  <c r="BE31" i="3"/>
  <c r="BF31" i="3" s="1"/>
  <c r="BH31" i="3" s="1"/>
  <c r="BI31" i="3" s="1"/>
  <c r="BE30" i="3"/>
  <c r="BF30" i="3" s="1"/>
  <c r="BH30" i="3" s="1"/>
  <c r="BI30" i="3" s="1"/>
  <c r="BE29" i="3"/>
  <c r="BF29" i="3" s="1"/>
  <c r="BH29" i="3" s="1"/>
  <c r="BI29" i="3" s="1"/>
  <c r="BE28" i="3"/>
  <c r="BF28" i="3" s="1"/>
  <c r="BH28" i="3" s="1"/>
  <c r="BI28" i="3" s="1"/>
  <c r="BE27" i="3"/>
  <c r="BF27" i="3" s="1"/>
  <c r="BH27" i="3" s="1"/>
  <c r="BI27" i="3" s="1"/>
  <c r="BE26" i="3"/>
  <c r="BF26" i="3" s="1"/>
  <c r="BH26" i="3" s="1"/>
  <c r="BI26" i="3" s="1"/>
  <c r="BE25" i="3"/>
  <c r="BF25" i="3" s="1"/>
  <c r="BH25" i="3" s="1"/>
  <c r="BI25" i="3" s="1"/>
  <c r="BE24" i="3"/>
  <c r="BF24" i="3" s="1"/>
  <c r="BH24" i="3" s="1"/>
  <c r="BI24" i="3" s="1"/>
  <c r="BE23" i="3"/>
  <c r="BF23" i="3" s="1"/>
  <c r="BH23" i="3" s="1"/>
  <c r="BI23" i="3" s="1"/>
  <c r="BE22" i="3"/>
  <c r="BF22" i="3" s="1"/>
  <c r="BH22" i="3" s="1"/>
  <c r="BI22" i="3" s="1"/>
  <c r="BE21" i="3"/>
  <c r="BF21" i="3" s="1"/>
  <c r="BH21" i="3" s="1"/>
  <c r="BI21" i="3" s="1"/>
  <c r="BE20" i="3"/>
  <c r="BF20" i="3" s="1"/>
  <c r="BH20" i="3" s="1"/>
  <c r="BI20" i="3" s="1"/>
  <c r="BE19" i="3"/>
  <c r="BF19" i="3" s="1"/>
  <c r="BH19" i="3" s="1"/>
  <c r="BI19" i="3" s="1"/>
  <c r="BE18" i="3"/>
  <c r="BF18" i="3" s="1"/>
  <c r="BH18" i="3" s="1"/>
  <c r="BI18" i="3" s="1"/>
  <c r="BE17" i="3"/>
  <c r="BF17" i="3" s="1"/>
  <c r="BH17" i="3" s="1"/>
  <c r="BI17" i="3" s="1"/>
  <c r="BE16" i="3"/>
  <c r="BF16" i="3" s="1"/>
  <c r="BH16" i="3" s="1"/>
  <c r="BI16" i="3" s="1"/>
  <c r="BE15" i="3"/>
  <c r="BF15" i="3" s="1"/>
  <c r="BH15" i="3" s="1"/>
  <c r="BI15" i="3" s="1"/>
  <c r="BE14" i="3"/>
  <c r="BF14" i="3" s="1"/>
  <c r="BH14" i="3" s="1"/>
  <c r="BI14" i="3" s="1"/>
  <c r="BE13" i="3"/>
  <c r="BF13" i="3" s="1"/>
  <c r="BH13" i="3" s="1"/>
  <c r="BI13" i="3" s="1"/>
  <c r="BE12" i="3"/>
  <c r="BF12" i="3" s="1"/>
  <c r="BH12" i="3" s="1"/>
  <c r="BI12" i="3" s="1"/>
  <c r="BE11" i="3"/>
  <c r="BF11" i="3" s="1"/>
  <c r="BH11" i="3" s="1"/>
  <c r="BI11" i="3" s="1"/>
  <c r="BE10" i="3"/>
  <c r="BF10" i="3" s="1"/>
  <c r="BH10" i="3" s="1"/>
  <c r="BI10" i="3" s="1"/>
  <c r="BE9" i="3"/>
  <c r="BF9" i="3" s="1"/>
  <c r="BH9" i="3" s="1"/>
  <c r="BI9" i="3" s="1"/>
  <c r="BE8" i="3"/>
  <c r="BF8" i="3" s="1"/>
  <c r="BH8" i="3" s="1"/>
  <c r="BI8" i="3" s="1"/>
  <c r="BE7" i="3"/>
  <c r="BF7" i="3" s="1"/>
  <c r="BH7" i="3" s="1"/>
  <c r="BI7" i="3" l="1"/>
  <c r="BI38" i="3" s="1"/>
  <c r="BH38" i="3"/>
  <c r="BF38" i="3"/>
  <c r="DC31" i="2"/>
  <c r="DC32" i="2"/>
  <c r="DC33" i="2"/>
  <c r="DC34" i="2"/>
  <c r="DC35" i="2"/>
  <c r="DZ38" i="2"/>
  <c r="DV38" i="2"/>
  <c r="DU38" i="2"/>
  <c r="DR38" i="2"/>
  <c r="DQ38" i="2"/>
  <c r="DO38" i="2"/>
  <c r="DN38" i="2"/>
  <c r="DM38" i="2"/>
  <c r="DL38" i="2"/>
  <c r="DK38" i="2"/>
  <c r="DJ38" i="2"/>
  <c r="DX38" i="2"/>
  <c r="EC38" i="2"/>
  <c r="EC20" i="2"/>
  <c r="ED20" i="2" s="1"/>
  <c r="DT38" i="2"/>
  <c r="DS38" i="2"/>
  <c r="EC19" i="2"/>
  <c r="ED19" i="2" s="1"/>
  <c r="EC18" i="2"/>
  <c r="ED18" i="2" s="1"/>
  <c r="EC17" i="2"/>
  <c r="ED17" i="2" s="1"/>
  <c r="ED16" i="2"/>
  <c r="EC15" i="2"/>
  <c r="ED15" i="2" s="1"/>
  <c r="EC14" i="2"/>
  <c r="ED14" i="2" s="1"/>
  <c r="EC13" i="2"/>
  <c r="ED13" i="2" s="1"/>
  <c r="EC12" i="2"/>
  <c r="ED12" i="2" s="1"/>
  <c r="EC11" i="2"/>
  <c r="ED11" i="2" s="1"/>
  <c r="EC10" i="2"/>
  <c r="ED10" i="2" s="1"/>
  <c r="EC9" i="2"/>
  <c r="ED9" i="2" s="1"/>
  <c r="ED8" i="2"/>
  <c r="DC28" i="2"/>
  <c r="DE28" i="2"/>
  <c r="DC26" i="2"/>
  <c r="DC18" i="2"/>
  <c r="DC15" i="2"/>
  <c r="DE15" i="2"/>
  <c r="DF38" i="2"/>
  <c r="CP38" i="2"/>
  <c r="CM38" i="2"/>
  <c r="CL38" i="2"/>
  <c r="CZ32" i="2"/>
  <c r="CY32" i="2"/>
  <c r="ED21" i="2" l="1"/>
  <c r="ED38" i="2" s="1"/>
  <c r="CD13" i="2"/>
  <c r="CG38" i="2"/>
  <c r="CF39" i="2"/>
  <c r="DE38" i="2"/>
  <c r="DF15" i="2"/>
  <c r="DF7" i="2"/>
  <c r="DC27" i="2"/>
  <c r="DC25" i="2"/>
  <c r="DC20" i="2"/>
  <c r="DC19" i="2"/>
  <c r="DC10" i="2"/>
  <c r="CB38" i="2"/>
  <c r="CD38" i="2"/>
  <c r="CD30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1" i="2"/>
  <c r="CD32" i="2"/>
  <c r="CD33" i="2"/>
  <c r="CD34" i="2"/>
  <c r="CD35" i="2"/>
  <c r="CD36" i="2"/>
  <c r="CD37" i="2"/>
  <c r="CD7" i="2"/>
  <c r="DC22" i="2"/>
  <c r="DC13" i="2"/>
  <c r="DC14" i="2"/>
  <c r="DC38" i="2" s="1"/>
  <c r="DC16" i="2"/>
  <c r="DC17" i="2"/>
  <c r="DC21" i="2"/>
  <c r="DC23" i="2"/>
  <c r="DC24" i="2"/>
  <c r="DC29" i="2"/>
  <c r="DC30" i="2"/>
  <c r="DC12" i="2"/>
  <c r="DC11" i="2"/>
  <c r="DC9" i="2"/>
  <c r="DC8" i="2"/>
  <c r="DC7" i="2"/>
  <c r="CZ38" i="2"/>
  <c r="DB38" i="2"/>
  <c r="DE18" i="2"/>
  <c r="DF18" i="2"/>
  <c r="DF21" i="2"/>
  <c r="DF23" i="2"/>
  <c r="DF25" i="2"/>
  <c r="DF27" i="2"/>
  <c r="DF29" i="2"/>
  <c r="DE20" i="2"/>
  <c r="DF20" i="2" s="1"/>
  <c r="DE21" i="2"/>
  <c r="DE22" i="2"/>
  <c r="DF22" i="2" s="1"/>
  <c r="DE23" i="2"/>
  <c r="DE24" i="2"/>
  <c r="DF24" i="2" s="1"/>
  <c r="DE25" i="2"/>
  <c r="DE26" i="2"/>
  <c r="DF26" i="2" s="1"/>
  <c r="DE27" i="2"/>
  <c r="DF28" i="2"/>
  <c r="DE29" i="2"/>
  <c r="DE30" i="2"/>
  <c r="DF30" i="2" s="1"/>
  <c r="DE19" i="2"/>
  <c r="DF19" i="2"/>
  <c r="ED7" i="2" l="1"/>
  <c r="DE7" i="2"/>
  <c r="CZ43" i="2"/>
  <c r="CY43" i="2"/>
  <c r="CZ24" i="2"/>
  <c r="CY24" i="2"/>
  <c r="CZ22" i="2"/>
  <c r="CY22" i="2"/>
  <c r="CU20" i="2"/>
  <c r="CV20" i="2"/>
  <c r="CF7" i="2" l="1"/>
  <c r="BI7" i="2"/>
  <c r="BS38" i="2"/>
  <c r="BR38" i="2"/>
  <c r="BO38" i="2"/>
  <c r="BN38" i="2"/>
  <c r="BY38" i="2"/>
  <c r="CF32" i="2"/>
  <c r="CF34" i="2"/>
  <c r="CF36" i="2"/>
  <c r="CF31" i="2"/>
  <c r="CF33" i="2"/>
  <c r="CF35" i="2"/>
  <c r="CF37" i="2"/>
  <c r="CF30" i="2"/>
  <c r="CY42" i="2" l="1"/>
  <c r="CZ42" i="2" s="1"/>
  <c r="CX38" i="2"/>
  <c r="CW38" i="2"/>
  <c r="CV38" i="2"/>
  <c r="CU38" i="2"/>
  <c r="CT38" i="2"/>
  <c r="CS38" i="2"/>
  <c r="CQ38" i="2"/>
  <c r="CO38" i="2"/>
  <c r="CN38" i="2"/>
  <c r="DD37" i="2"/>
  <c r="DE17" i="2"/>
  <c r="DF17" i="2" s="1"/>
  <c r="DE16" i="2"/>
  <c r="DF16" i="2" s="1"/>
  <c r="DE14" i="2"/>
  <c r="DF14" i="2" s="1"/>
  <c r="DE13" i="2"/>
  <c r="DF13" i="2" s="1"/>
  <c r="DE12" i="2"/>
  <c r="DF12" i="2" s="1"/>
  <c r="DE11" i="2"/>
  <c r="DF11" i="2" s="1"/>
  <c r="DE10" i="2"/>
  <c r="DF10" i="2" s="1"/>
  <c r="DE9" i="2"/>
  <c r="DF9" i="2" s="1"/>
  <c r="DE8" i="2"/>
  <c r="DF8" i="2" l="1"/>
  <c r="AW7" i="3"/>
  <c r="AV7" i="3"/>
  <c r="AT7" i="3"/>
  <c r="AS7" i="3"/>
  <c r="AV37" i="3"/>
  <c r="AW37" i="3"/>
  <c r="AX75" i="3" l="1"/>
  <c r="AY75" i="3"/>
  <c r="AT75" i="3"/>
  <c r="AU75" i="3"/>
  <c r="AX74" i="3"/>
  <c r="AY74" i="3"/>
  <c r="AT74" i="3"/>
  <c r="AU74" i="3"/>
  <c r="AY72" i="3"/>
  <c r="AY73" i="3"/>
  <c r="AX72" i="3"/>
  <c r="AX73" i="3"/>
  <c r="AT73" i="3"/>
  <c r="AU73" i="3"/>
  <c r="AT72" i="3"/>
  <c r="AU72" i="3"/>
  <c r="AX71" i="3"/>
  <c r="AY71" i="3"/>
  <c r="AT71" i="3"/>
  <c r="AU71" i="3"/>
  <c r="AX70" i="3"/>
  <c r="AY70" i="3"/>
  <c r="AT70" i="3"/>
  <c r="AU70" i="3"/>
  <c r="AX69" i="3"/>
  <c r="AY69" i="3"/>
  <c r="AT69" i="3"/>
  <c r="AU69" i="3"/>
  <c r="AX68" i="3"/>
  <c r="AY68" i="3"/>
  <c r="AT68" i="3"/>
  <c r="AU68" i="3"/>
  <c r="AX67" i="3"/>
  <c r="AY67" i="3"/>
  <c r="AT67" i="3"/>
  <c r="AU67" i="3"/>
  <c r="AX66" i="3"/>
  <c r="AY66" i="3"/>
  <c r="AT66" i="3"/>
  <c r="AU66" i="3"/>
  <c r="AY46" i="3"/>
  <c r="AX46" i="3"/>
  <c r="AX47" i="3"/>
  <c r="AY47" i="3" s="1"/>
  <c r="AX48" i="3"/>
  <c r="AY48" i="3" s="1"/>
  <c r="AX49" i="3"/>
  <c r="AY49" i="3" s="1"/>
  <c r="AX50" i="3"/>
  <c r="AY50" i="3" s="1"/>
  <c r="AX51" i="3"/>
  <c r="AY51" i="3" s="1"/>
  <c r="AX52" i="3"/>
  <c r="AY52" i="3" s="1"/>
  <c r="AX53" i="3"/>
  <c r="AY53" i="3" s="1"/>
  <c r="AX54" i="3"/>
  <c r="AY54" i="3" s="1"/>
  <c r="AX55" i="3"/>
  <c r="AY55" i="3" s="1"/>
  <c r="AX56" i="3"/>
  <c r="AY56" i="3" s="1"/>
  <c r="AX57" i="3"/>
  <c r="AY57" i="3" s="1"/>
  <c r="AX58" i="3"/>
  <c r="AY58" i="3" s="1"/>
  <c r="AX59" i="3"/>
  <c r="AY59" i="3" s="1"/>
  <c r="AX60" i="3"/>
  <c r="AY60" i="3" s="1"/>
  <c r="AX61" i="3"/>
  <c r="AY61" i="3" s="1"/>
  <c r="AX62" i="3"/>
  <c r="AY62" i="3" s="1"/>
  <c r="AX63" i="3"/>
  <c r="AY63" i="3" s="1"/>
  <c r="AX64" i="3"/>
  <c r="AY64" i="3" s="1"/>
  <c r="AX65" i="3"/>
  <c r="AY65" i="3" s="1"/>
  <c r="AU46" i="3"/>
  <c r="AU52" i="3"/>
  <c r="AU53" i="3"/>
  <c r="AT46" i="3"/>
  <c r="AT47" i="3"/>
  <c r="AU47" i="3" s="1"/>
  <c r="AT48" i="3"/>
  <c r="AU48" i="3" s="1"/>
  <c r="AT49" i="3"/>
  <c r="AU49" i="3" s="1"/>
  <c r="AT50" i="3"/>
  <c r="AU50" i="3" s="1"/>
  <c r="AT51" i="3"/>
  <c r="AU51" i="3" s="1"/>
  <c r="AT52" i="3"/>
  <c r="AT53" i="3"/>
  <c r="AT54" i="3"/>
  <c r="AU54" i="3" s="1"/>
  <c r="AT55" i="3"/>
  <c r="AU55" i="3" s="1"/>
  <c r="AT56" i="3"/>
  <c r="AU56" i="3" s="1"/>
  <c r="AT57" i="3"/>
  <c r="AU57" i="3" s="1"/>
  <c r="AT58" i="3"/>
  <c r="AU58" i="3" s="1"/>
  <c r="AT59" i="3"/>
  <c r="AU59" i="3" s="1"/>
  <c r="AT60" i="3"/>
  <c r="AU60" i="3" s="1"/>
  <c r="AT61" i="3"/>
  <c r="AU61" i="3" s="1"/>
  <c r="AT62" i="3"/>
  <c r="AU62" i="3" s="1"/>
  <c r="AT63" i="3"/>
  <c r="AU63" i="3" s="1"/>
  <c r="AT64" i="3"/>
  <c r="AU64" i="3" s="1"/>
  <c r="AT65" i="3"/>
  <c r="AU65" i="3" s="1"/>
  <c r="AX45" i="3"/>
  <c r="AY45" i="3" s="1"/>
  <c r="AT45" i="3"/>
  <c r="AU45" i="3" s="1"/>
  <c r="AU38" i="3"/>
  <c r="AS37" i="3"/>
  <c r="AT37" i="3" s="1"/>
  <c r="AS36" i="3"/>
  <c r="AT36" i="3" s="1"/>
  <c r="AV36" i="3" s="1"/>
  <c r="AW36" i="3" s="1"/>
  <c r="AS35" i="3"/>
  <c r="AT35" i="3" s="1"/>
  <c r="AV35" i="3" s="1"/>
  <c r="AW35" i="3" s="1"/>
  <c r="AS34" i="3"/>
  <c r="AT34" i="3" s="1"/>
  <c r="AV34" i="3" s="1"/>
  <c r="AW34" i="3" s="1"/>
  <c r="AS33" i="3"/>
  <c r="AT33" i="3" s="1"/>
  <c r="AV33" i="3" s="1"/>
  <c r="AW33" i="3" s="1"/>
  <c r="AS32" i="3"/>
  <c r="AT32" i="3" s="1"/>
  <c r="AV32" i="3" s="1"/>
  <c r="AW32" i="3" s="1"/>
  <c r="AS31" i="3"/>
  <c r="AT31" i="3" s="1"/>
  <c r="AV31" i="3" s="1"/>
  <c r="AW31" i="3" s="1"/>
  <c r="AS30" i="3"/>
  <c r="AT30" i="3" s="1"/>
  <c r="AV30" i="3" s="1"/>
  <c r="AW30" i="3" s="1"/>
  <c r="AS29" i="3"/>
  <c r="AT29" i="3" s="1"/>
  <c r="AV29" i="3" s="1"/>
  <c r="AW29" i="3" s="1"/>
  <c r="AS28" i="3"/>
  <c r="AT28" i="3" s="1"/>
  <c r="AV28" i="3" s="1"/>
  <c r="AW28" i="3" s="1"/>
  <c r="AS27" i="3"/>
  <c r="AT27" i="3" s="1"/>
  <c r="AV27" i="3" s="1"/>
  <c r="AW27" i="3" s="1"/>
  <c r="AS26" i="3"/>
  <c r="AT26" i="3" s="1"/>
  <c r="AV26" i="3" s="1"/>
  <c r="AW26" i="3" s="1"/>
  <c r="AS25" i="3"/>
  <c r="AT25" i="3" s="1"/>
  <c r="AV25" i="3" s="1"/>
  <c r="AW25" i="3" s="1"/>
  <c r="AS24" i="3"/>
  <c r="AT24" i="3" s="1"/>
  <c r="AV24" i="3" s="1"/>
  <c r="AW24" i="3" s="1"/>
  <c r="AS23" i="3"/>
  <c r="AT23" i="3" s="1"/>
  <c r="AV23" i="3" s="1"/>
  <c r="AW23" i="3" s="1"/>
  <c r="AS22" i="3"/>
  <c r="AT22" i="3" s="1"/>
  <c r="AV22" i="3" s="1"/>
  <c r="AW22" i="3" s="1"/>
  <c r="AS21" i="3"/>
  <c r="AT21" i="3" s="1"/>
  <c r="AV21" i="3" s="1"/>
  <c r="AW21" i="3" s="1"/>
  <c r="AS20" i="3"/>
  <c r="AT20" i="3" s="1"/>
  <c r="AV20" i="3" s="1"/>
  <c r="AW20" i="3" s="1"/>
  <c r="AS19" i="3"/>
  <c r="AT19" i="3" s="1"/>
  <c r="AV19" i="3" s="1"/>
  <c r="AW19" i="3" s="1"/>
  <c r="AS18" i="3"/>
  <c r="AT18" i="3" s="1"/>
  <c r="AV18" i="3" s="1"/>
  <c r="AW18" i="3" s="1"/>
  <c r="AS17" i="3"/>
  <c r="AT17" i="3" s="1"/>
  <c r="AV17" i="3" s="1"/>
  <c r="AW17" i="3" s="1"/>
  <c r="AS16" i="3"/>
  <c r="AT16" i="3" s="1"/>
  <c r="AV16" i="3" s="1"/>
  <c r="AW16" i="3" s="1"/>
  <c r="AS15" i="3"/>
  <c r="AT15" i="3" s="1"/>
  <c r="AV15" i="3" s="1"/>
  <c r="AW15" i="3" s="1"/>
  <c r="AS14" i="3"/>
  <c r="AT14" i="3" s="1"/>
  <c r="AV14" i="3" s="1"/>
  <c r="AW14" i="3" s="1"/>
  <c r="AS13" i="3"/>
  <c r="AT13" i="3" s="1"/>
  <c r="AV13" i="3" s="1"/>
  <c r="AW13" i="3" s="1"/>
  <c r="AS12" i="3"/>
  <c r="AT12" i="3" s="1"/>
  <c r="AV12" i="3" s="1"/>
  <c r="AW12" i="3" s="1"/>
  <c r="AS11" i="3"/>
  <c r="AT11" i="3" s="1"/>
  <c r="AV11" i="3" s="1"/>
  <c r="AW11" i="3" s="1"/>
  <c r="AS10" i="3"/>
  <c r="AT10" i="3" s="1"/>
  <c r="AV10" i="3" s="1"/>
  <c r="AW10" i="3" s="1"/>
  <c r="AS9" i="3"/>
  <c r="AT9" i="3" s="1"/>
  <c r="AV9" i="3" s="1"/>
  <c r="AW9" i="3" s="1"/>
  <c r="AS8" i="3"/>
  <c r="AT8" i="3" s="1"/>
  <c r="AV8" i="3" s="1"/>
  <c r="AW8" i="3" s="1"/>
  <c r="CD9" i="2" l="1"/>
  <c r="CF26" i="2"/>
  <c r="CF24" i="2"/>
  <c r="CG24" i="2" s="1"/>
  <c r="CG26" i="2"/>
  <c r="CF28" i="2"/>
  <c r="CG28" i="2" s="1"/>
  <c r="CF14" i="2"/>
  <c r="CD12" i="2"/>
  <c r="CG8" i="2"/>
  <c r="CG9" i="2"/>
  <c r="CG10" i="2"/>
  <c r="CG11" i="2"/>
  <c r="CG12" i="2"/>
  <c r="CG30" i="2"/>
  <c r="CG31" i="2"/>
  <c r="CG32" i="2"/>
  <c r="CG33" i="2"/>
  <c r="CG34" i="2"/>
  <c r="CG35" i="2"/>
  <c r="CG36" i="2"/>
  <c r="CG37" i="2"/>
  <c r="CF10" i="2"/>
  <c r="CD10" i="2"/>
  <c r="CF13" i="2"/>
  <c r="CD11" i="2"/>
  <c r="CD8" i="2"/>
  <c r="CF9" i="2"/>
  <c r="CF11" i="2"/>
  <c r="CF8" i="2"/>
  <c r="CF12" i="2"/>
  <c r="CG14" i="2"/>
  <c r="CF15" i="2"/>
  <c r="CG15" i="2" s="1"/>
  <c r="CF16" i="2"/>
  <c r="CG16" i="2" s="1"/>
  <c r="CF17" i="2"/>
  <c r="CG17" i="2" s="1"/>
  <c r="CF18" i="2"/>
  <c r="CG18" i="2" s="1"/>
  <c r="CF19" i="2"/>
  <c r="CG19" i="2" s="1"/>
  <c r="CF20" i="2"/>
  <c r="CG20" i="2" s="1"/>
  <c r="CF21" i="2"/>
  <c r="CG21" i="2" s="1"/>
  <c r="CF23" i="2"/>
  <c r="CG23" i="2" s="1"/>
  <c r="CF25" i="2"/>
  <c r="CG25" i="2" s="1"/>
  <c r="CF27" i="2"/>
  <c r="CG27" i="2" s="1"/>
  <c r="CF29" i="2"/>
  <c r="CG29" i="2" s="1"/>
  <c r="BX38" i="2"/>
  <c r="BW38" i="2"/>
  <c r="BU38" i="2"/>
  <c r="CG13" i="2" l="1"/>
  <c r="AW38" i="3"/>
  <c r="CF22" i="2"/>
  <c r="CG22" i="2" s="1"/>
  <c r="CG7" i="2"/>
  <c r="BX44" i="2"/>
  <c r="BY44" i="2" s="1"/>
  <c r="BX42" i="2"/>
  <c r="BY42" i="2" s="1"/>
  <c r="BZ38" i="2" l="1"/>
  <c r="BV38" i="2"/>
  <c r="BQ38" i="2"/>
  <c r="BP38" i="2"/>
  <c r="AM7" i="3" l="1"/>
  <c r="AG41" i="3"/>
  <c r="AH41" i="3" s="1"/>
  <c r="AM38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J38" i="3"/>
  <c r="AL38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7" i="3"/>
  <c r="AI8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7" i="3"/>
  <c r="AI7" i="3"/>
  <c r="AO74" i="3"/>
  <c r="AP74" i="3"/>
  <c r="AJ75" i="3"/>
  <c r="AK75" i="3"/>
  <c r="AO73" i="3"/>
  <c r="AP73" i="3" s="1"/>
  <c r="AJ74" i="3"/>
  <c r="AK74" i="3"/>
  <c r="AO72" i="3"/>
  <c r="AP72" i="3"/>
  <c r="AJ73" i="3"/>
  <c r="AK73" i="3"/>
  <c r="AO71" i="3"/>
  <c r="AP71" i="3"/>
  <c r="AJ72" i="3"/>
  <c r="AK72" i="3"/>
  <c r="AP60" i="3"/>
  <c r="AP61" i="3"/>
  <c r="AP62" i="3"/>
  <c r="AP64" i="3"/>
  <c r="AP65" i="3"/>
  <c r="AP66" i="3"/>
  <c r="AP67" i="3"/>
  <c r="AP68" i="3"/>
  <c r="AP69" i="3"/>
  <c r="AP70" i="3"/>
  <c r="AO60" i="3"/>
  <c r="AO61" i="3"/>
  <c r="AO62" i="3"/>
  <c r="AO63" i="3"/>
  <c r="AP63" i="3" s="1"/>
  <c r="AO64" i="3"/>
  <c r="AO65" i="3"/>
  <c r="AO66" i="3"/>
  <c r="AO67" i="3"/>
  <c r="AO68" i="3"/>
  <c r="AO69" i="3"/>
  <c r="AO70" i="3"/>
  <c r="AK61" i="3"/>
  <c r="AK62" i="3"/>
  <c r="AK63" i="3"/>
  <c r="AK65" i="3"/>
  <c r="AK66" i="3"/>
  <c r="AK67" i="3"/>
  <c r="AK68" i="3"/>
  <c r="AK69" i="3"/>
  <c r="AK70" i="3"/>
  <c r="AK71" i="3"/>
  <c r="AJ61" i="3"/>
  <c r="AJ62" i="3"/>
  <c r="AJ63" i="3"/>
  <c r="AJ64" i="3"/>
  <c r="AK64" i="3" s="1"/>
  <c r="AJ65" i="3"/>
  <c r="AJ66" i="3"/>
  <c r="AJ67" i="3"/>
  <c r="AJ68" i="3"/>
  <c r="AJ69" i="3"/>
  <c r="AJ70" i="3"/>
  <c r="AJ71" i="3"/>
  <c r="AP46" i="3"/>
  <c r="AP47" i="3"/>
  <c r="AP48" i="3"/>
  <c r="AP49" i="3"/>
  <c r="AP50" i="3"/>
  <c r="AP51" i="3"/>
  <c r="AP54" i="3"/>
  <c r="AP55" i="3"/>
  <c r="AP56" i="3"/>
  <c r="AP57" i="3"/>
  <c r="AP58" i="3"/>
  <c r="AP59" i="3"/>
  <c r="AO46" i="3"/>
  <c r="AO47" i="3"/>
  <c r="AO48" i="3"/>
  <c r="AO49" i="3"/>
  <c r="AO50" i="3"/>
  <c r="AO51" i="3"/>
  <c r="AO52" i="3"/>
  <c r="AP52" i="3" s="1"/>
  <c r="AO53" i="3"/>
  <c r="AP53" i="3" s="1"/>
  <c r="AO54" i="3"/>
  <c r="AO55" i="3"/>
  <c r="AO56" i="3"/>
  <c r="AO57" i="3"/>
  <c r="AO58" i="3"/>
  <c r="AO59" i="3"/>
  <c r="AK47" i="3"/>
  <c r="AK48" i="3"/>
  <c r="AK49" i="3"/>
  <c r="AK50" i="3"/>
  <c r="AK51" i="3"/>
  <c r="AK52" i="3"/>
  <c r="AK55" i="3"/>
  <c r="AK56" i="3"/>
  <c r="AK57" i="3"/>
  <c r="AK58" i="3"/>
  <c r="AK59" i="3"/>
  <c r="AK60" i="3"/>
  <c r="AJ47" i="3"/>
  <c r="AJ48" i="3"/>
  <c r="AJ49" i="3"/>
  <c r="AJ50" i="3"/>
  <c r="AJ51" i="3"/>
  <c r="AJ52" i="3"/>
  <c r="AJ53" i="3"/>
  <c r="AK53" i="3" s="1"/>
  <c r="AJ54" i="3"/>
  <c r="AK54" i="3" s="1"/>
  <c r="AJ55" i="3"/>
  <c r="AJ56" i="3"/>
  <c r="AJ57" i="3"/>
  <c r="AJ58" i="3"/>
  <c r="AJ59" i="3"/>
  <c r="AJ60" i="3"/>
  <c r="AJ46" i="3"/>
  <c r="AO45" i="3"/>
  <c r="AP45" i="3"/>
  <c r="AK46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D39" i="2" l="1"/>
  <c r="Z39" i="2"/>
  <c r="Z38" i="2"/>
  <c r="AD34" i="2"/>
  <c r="AD33" i="2"/>
  <c r="AD21" i="2"/>
  <c r="AD20" i="2"/>
  <c r="AD19" i="2"/>
  <c r="AD12" i="2"/>
  <c r="AD11" i="2"/>
  <c r="BI22" i="2"/>
  <c r="BI20" i="2"/>
  <c r="BI14" i="2"/>
  <c r="BJ9" i="2"/>
  <c r="BJ11" i="2"/>
  <c r="BJ13" i="2"/>
  <c r="BJ14" i="2"/>
  <c r="BJ20" i="2"/>
  <c r="BJ21" i="2"/>
  <c r="BJ22" i="2"/>
  <c r="BJ7" i="2"/>
  <c r="BI8" i="2"/>
  <c r="BJ8" i="2" s="1"/>
  <c r="BI9" i="2"/>
  <c r="BI10" i="2"/>
  <c r="BJ10" i="2" s="1"/>
  <c r="BI11" i="2"/>
  <c r="BI12" i="2"/>
  <c r="BJ12" i="2" s="1"/>
  <c r="BI13" i="2"/>
  <c r="BI15" i="2"/>
  <c r="BJ15" i="2" s="1"/>
  <c r="BI16" i="2"/>
  <c r="BJ16" i="2" s="1"/>
  <c r="BI17" i="2"/>
  <c r="BJ17" i="2" s="1"/>
  <c r="BI18" i="2"/>
  <c r="BJ18" i="2" s="1"/>
  <c r="BI19" i="2"/>
  <c r="BJ19" i="2" s="1"/>
  <c r="BI21" i="2"/>
  <c r="BI23" i="2"/>
  <c r="BJ23" i="2" s="1"/>
  <c r="BI24" i="2"/>
  <c r="BJ24" i="2" s="1"/>
  <c r="BI25" i="2"/>
  <c r="BJ25" i="2" s="1"/>
  <c r="BI26" i="2"/>
  <c r="BJ26" i="2" s="1"/>
  <c r="BI27" i="2"/>
  <c r="BJ27" i="2" s="1"/>
  <c r="BI28" i="2"/>
  <c r="BJ28" i="2" s="1"/>
  <c r="BI29" i="2"/>
  <c r="BJ29" i="2" s="1"/>
  <c r="BI30" i="2"/>
  <c r="BJ30" i="2" s="1"/>
  <c r="BI31" i="2"/>
  <c r="BJ31" i="2" s="1"/>
  <c r="BI32" i="2"/>
  <c r="BJ32" i="2" s="1"/>
  <c r="BI33" i="2"/>
  <c r="BJ33" i="2" s="1"/>
  <c r="BI34" i="2"/>
  <c r="BJ34" i="2" s="1"/>
  <c r="BI35" i="2"/>
  <c r="BJ35" i="2" s="1"/>
  <c r="BI36" i="2"/>
  <c r="BJ36" i="2" s="1"/>
  <c r="BI3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7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D9" i="2"/>
  <c r="AD8" i="2"/>
  <c r="AD10" i="2"/>
  <c r="AD13" i="2"/>
  <c r="AD14" i="2"/>
  <c r="AD15" i="2"/>
  <c r="AD16" i="2"/>
  <c r="AD17" i="2"/>
  <c r="AD18" i="2"/>
  <c r="AD22" i="2"/>
  <c r="AD23" i="2"/>
  <c r="AD24" i="2"/>
  <c r="AD25" i="2"/>
  <c r="AD26" i="2"/>
  <c r="AD27" i="2"/>
  <c r="AD28" i="2"/>
  <c r="AD29" i="2"/>
  <c r="AD30" i="2"/>
  <c r="AD31" i="2"/>
  <c r="AD32" i="2"/>
  <c r="AD7" i="2"/>
  <c r="AC38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7" i="2"/>
  <c r="X38" i="2"/>
  <c r="Q15" i="2"/>
  <c r="W47" i="2"/>
  <c r="X47" i="2" s="1"/>
  <c r="AK38" i="3" l="1"/>
  <c r="AE38" i="2"/>
  <c r="BI38" i="2"/>
  <c r="BJ40" i="2"/>
  <c r="BB16" i="2"/>
  <c r="AW15" i="2"/>
  <c r="BB42" i="2"/>
  <c r="BC42" i="2" s="1"/>
  <c r="BD44" i="2"/>
  <c r="BC44" i="2"/>
  <c r="BB44" i="2"/>
  <c r="AS38" i="2"/>
  <c r="BG38" i="2"/>
  <c r="BF38" i="2"/>
  <c r="BE38" i="2"/>
  <c r="BD38" i="2"/>
  <c r="BA38" i="2"/>
  <c r="AY38" i="2"/>
  <c r="AX38" i="2"/>
  <c r="AW38" i="2"/>
  <c r="AV38" i="2"/>
  <c r="Y38" i="3" l="1"/>
  <c r="AA38" i="3"/>
  <c r="AC38" i="3"/>
  <c r="AC36" i="3"/>
  <c r="AC37" i="3"/>
  <c r="AC35" i="3"/>
  <c r="AC34" i="3"/>
  <c r="AC33" i="3"/>
  <c r="AE75" i="3" l="1"/>
  <c r="AF75" i="3"/>
  <c r="Z75" i="3"/>
  <c r="AA75" i="3"/>
  <c r="AE74" i="3" l="1"/>
  <c r="AF74" i="3"/>
  <c r="Z74" i="3"/>
  <c r="AA74" i="3"/>
  <c r="AE73" i="3"/>
  <c r="AF73" i="3"/>
  <c r="Z73" i="3"/>
  <c r="AA73" i="3"/>
  <c r="AE72" i="3"/>
  <c r="AF72" i="3"/>
  <c r="Z72" i="3"/>
  <c r="AA72" i="3"/>
  <c r="Z71" i="3"/>
  <c r="AA71" i="3" s="1"/>
  <c r="AR38" i="2" l="1"/>
  <c r="AP38" i="2"/>
  <c r="AP46" i="2"/>
  <c r="AM38" i="2"/>
  <c r="AQ46" i="2"/>
  <c r="AP44" i="2"/>
  <c r="AQ44" i="2" l="1"/>
  <c r="AJ38" i="2" l="1"/>
  <c r="AI38" i="2"/>
  <c r="AA55" i="3" l="1"/>
  <c r="AA54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F71" i="3" s="1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S79" i="3" l="1"/>
  <c r="T38" i="3" l="1"/>
  <c r="U74" i="3"/>
  <c r="V74" i="3"/>
  <c r="P74" i="3"/>
  <c r="Q74" i="3"/>
  <c r="U73" i="3" l="1"/>
  <c r="V73" i="3"/>
  <c r="P73" i="3"/>
  <c r="Q73" i="3" s="1"/>
  <c r="U72" i="3" l="1"/>
  <c r="V72" i="3"/>
  <c r="P72" i="3"/>
  <c r="Q72" i="3"/>
  <c r="U71" i="3"/>
  <c r="V71" i="3"/>
  <c r="P71" i="3"/>
  <c r="Q71" i="3"/>
  <c r="U70" i="3"/>
  <c r="V70" i="3"/>
  <c r="P70" i="3"/>
  <c r="Q70" i="3"/>
  <c r="U69" i="3"/>
  <c r="V69" i="3"/>
  <c r="P69" i="3"/>
  <c r="Q69" i="3"/>
  <c r="U68" i="3"/>
  <c r="V68" i="3"/>
  <c r="P68" i="3"/>
  <c r="Q68" i="3"/>
  <c r="U67" i="3"/>
  <c r="V67" i="3"/>
  <c r="P67" i="3"/>
  <c r="Q67" i="3" s="1"/>
  <c r="AF46" i="3"/>
  <c r="AF47" i="3"/>
  <c r="AF54" i="3"/>
  <c r="AF56" i="3"/>
  <c r="AE46" i="3"/>
  <c r="AE47" i="3"/>
  <c r="AE48" i="3"/>
  <c r="AF48" i="3" s="1"/>
  <c r="AE49" i="3"/>
  <c r="AF49" i="3" s="1"/>
  <c r="AE50" i="3"/>
  <c r="AF50" i="3" s="1"/>
  <c r="AE51" i="3"/>
  <c r="AF51" i="3" s="1"/>
  <c r="AE52" i="3"/>
  <c r="AF52" i="3" s="1"/>
  <c r="AE53" i="3"/>
  <c r="AF53" i="3" s="1"/>
  <c r="AE54" i="3"/>
  <c r="AE55" i="3"/>
  <c r="AF55" i="3" s="1"/>
  <c r="AE56" i="3"/>
  <c r="AF45" i="3"/>
  <c r="AE45" i="3"/>
  <c r="AA46" i="3"/>
  <c r="Z46" i="3"/>
  <c r="Z47" i="3"/>
  <c r="AA47" i="3" s="1"/>
  <c r="Z48" i="3"/>
  <c r="AA48" i="3" s="1"/>
  <c r="Z49" i="3"/>
  <c r="AA49" i="3" s="1"/>
  <c r="Z50" i="3"/>
  <c r="AA50" i="3" s="1"/>
  <c r="Z51" i="3"/>
  <c r="AA51" i="3" s="1"/>
  <c r="Z52" i="3"/>
  <c r="AA52" i="3" s="1"/>
  <c r="Z53" i="3"/>
  <c r="AA53" i="3" s="1"/>
  <c r="Z54" i="3"/>
  <c r="Z55" i="3"/>
  <c r="Z56" i="3"/>
  <c r="AA45" i="3"/>
  <c r="Z45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U66" i="3"/>
  <c r="V66" i="3" s="1"/>
  <c r="P66" i="3"/>
  <c r="Q66" i="3"/>
  <c r="U65" i="3"/>
  <c r="V65" i="3"/>
  <c r="P65" i="3"/>
  <c r="Q65" i="3"/>
  <c r="U64" i="3"/>
  <c r="V64" i="3"/>
  <c r="P64" i="3"/>
  <c r="Q64" i="3"/>
  <c r="U63" i="3"/>
  <c r="V63" i="3"/>
  <c r="P63" i="3"/>
  <c r="Q63" i="3"/>
  <c r="U62" i="3"/>
  <c r="V62" i="3"/>
  <c r="P62" i="3"/>
  <c r="Q62" i="3" s="1"/>
  <c r="U61" i="3"/>
  <c r="V61" i="3"/>
  <c r="P61" i="3"/>
  <c r="Q61" i="3"/>
  <c r="U60" i="3"/>
  <c r="V60" i="3"/>
  <c r="P60" i="3"/>
  <c r="Q60" i="3" s="1"/>
  <c r="U59" i="3"/>
  <c r="V59" i="3"/>
  <c r="P59" i="3"/>
  <c r="Q59" i="3"/>
  <c r="Q48" i="3"/>
  <c r="V47" i="3"/>
  <c r="U47" i="3"/>
  <c r="U48" i="3"/>
  <c r="V48" i="3" s="1"/>
  <c r="U49" i="3"/>
  <c r="V49" i="3" s="1"/>
  <c r="U50" i="3"/>
  <c r="V50" i="3" s="1"/>
  <c r="U51" i="3"/>
  <c r="V51" i="3" s="1"/>
  <c r="U52" i="3"/>
  <c r="V52" i="3" s="1"/>
  <c r="U53" i="3"/>
  <c r="V53" i="3" s="1"/>
  <c r="U54" i="3"/>
  <c r="V54" i="3" s="1"/>
  <c r="U55" i="3"/>
  <c r="V55" i="3" s="1"/>
  <c r="U56" i="3"/>
  <c r="V56" i="3" s="1"/>
  <c r="U57" i="3"/>
  <c r="V57" i="3" s="1"/>
  <c r="U58" i="3"/>
  <c r="V58" i="3" s="1"/>
  <c r="Q47" i="3"/>
  <c r="P47" i="3"/>
  <c r="P48" i="3"/>
  <c r="P49" i="3"/>
  <c r="Q49" i="3" s="1"/>
  <c r="P50" i="3"/>
  <c r="Q50" i="3" s="1"/>
  <c r="P51" i="3"/>
  <c r="Q51" i="3" s="1"/>
  <c r="P52" i="3"/>
  <c r="Q52" i="3" s="1"/>
  <c r="P53" i="3"/>
  <c r="Q53" i="3" s="1"/>
  <c r="P54" i="3"/>
  <c r="Q54" i="3" s="1"/>
  <c r="P55" i="3"/>
  <c r="Q55" i="3" s="1"/>
  <c r="P56" i="3"/>
  <c r="Q56" i="3" s="1"/>
  <c r="P57" i="3"/>
  <c r="Q57" i="3" s="1"/>
  <c r="P58" i="3"/>
  <c r="Q58" i="3" s="1"/>
  <c r="V46" i="3"/>
  <c r="Q46" i="3"/>
  <c r="P46" i="3"/>
  <c r="U4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Z37" i="3" l="1"/>
  <c r="AA37" i="3" s="1"/>
  <c r="Z36" i="3"/>
  <c r="AA36" i="3" s="1"/>
  <c r="Z35" i="3"/>
  <c r="AA35" i="3" s="1"/>
  <c r="Z7" i="3"/>
  <c r="Z8" i="3"/>
  <c r="AA8" i="3" s="1"/>
  <c r="AC8" i="3" s="1"/>
  <c r="Z9" i="3"/>
  <c r="AA9" i="3" s="1"/>
  <c r="AC9" i="3" s="1"/>
  <c r="Z10" i="3"/>
  <c r="AA10" i="3" s="1"/>
  <c r="AC10" i="3" s="1"/>
  <c r="Z11" i="3"/>
  <c r="AA11" i="3" s="1"/>
  <c r="AC11" i="3" s="1"/>
  <c r="Z12" i="3"/>
  <c r="AA12" i="3" s="1"/>
  <c r="AC12" i="3" s="1"/>
  <c r="Z13" i="3"/>
  <c r="AA13" i="3" s="1"/>
  <c r="AC13" i="3" s="1"/>
  <c r="Z14" i="3"/>
  <c r="AA14" i="3" s="1"/>
  <c r="AC14" i="3" s="1"/>
  <c r="Z15" i="3"/>
  <c r="AA15" i="3" s="1"/>
  <c r="AC15" i="3" s="1"/>
  <c r="Z16" i="3"/>
  <c r="AA16" i="3" s="1"/>
  <c r="AC16" i="3" s="1"/>
  <c r="Z17" i="3"/>
  <c r="AA17" i="3" s="1"/>
  <c r="AC17" i="3" s="1"/>
  <c r="Z18" i="3"/>
  <c r="AA18" i="3" s="1"/>
  <c r="AC18" i="3" s="1"/>
  <c r="Z19" i="3"/>
  <c r="AA19" i="3" s="1"/>
  <c r="AC19" i="3" s="1"/>
  <c r="Z20" i="3"/>
  <c r="AA20" i="3" s="1"/>
  <c r="AC20" i="3" s="1"/>
  <c r="Z21" i="3"/>
  <c r="AA21" i="3" s="1"/>
  <c r="AC21" i="3" s="1"/>
  <c r="Z22" i="3"/>
  <c r="AA22" i="3" s="1"/>
  <c r="AC22" i="3" s="1"/>
  <c r="Z23" i="3"/>
  <c r="AA23" i="3" s="1"/>
  <c r="AC23" i="3" s="1"/>
  <c r="Z24" i="3"/>
  <c r="AA24" i="3" s="1"/>
  <c r="AC24" i="3" s="1"/>
  <c r="Z25" i="3"/>
  <c r="AA25" i="3" s="1"/>
  <c r="AC25" i="3" s="1"/>
  <c r="Z26" i="3"/>
  <c r="AA26" i="3" s="1"/>
  <c r="AC26" i="3" s="1"/>
  <c r="Z27" i="3"/>
  <c r="AA27" i="3" s="1"/>
  <c r="AC27" i="3" s="1"/>
  <c r="Z28" i="3"/>
  <c r="AA28" i="3" s="1"/>
  <c r="AC28" i="3" s="1"/>
  <c r="Z29" i="3"/>
  <c r="AA29" i="3" s="1"/>
  <c r="AC29" i="3" s="1"/>
  <c r="Z30" i="3"/>
  <c r="AA30" i="3" s="1"/>
  <c r="AC30" i="3" s="1"/>
  <c r="Z31" i="3"/>
  <c r="AA31" i="3" s="1"/>
  <c r="AC31" i="3" s="1"/>
  <c r="Z32" i="3"/>
  <c r="AA32" i="3" s="1"/>
  <c r="AC32" i="3" s="1"/>
  <c r="Z33" i="3"/>
  <c r="AA33" i="3" s="1"/>
  <c r="Z34" i="3"/>
  <c r="AA34" i="3" s="1"/>
  <c r="AA7" i="3"/>
  <c r="P38" i="3"/>
  <c r="Q37" i="3"/>
  <c r="R37" i="3" s="1"/>
  <c r="Q7" i="3"/>
  <c r="R7" i="3" s="1"/>
  <c r="Q8" i="3"/>
  <c r="R8" i="3" s="1"/>
  <c r="T8" i="3" s="1"/>
  <c r="Q9" i="3"/>
  <c r="R9" i="3" s="1"/>
  <c r="T9" i="3" s="1"/>
  <c r="Q10" i="3"/>
  <c r="R10" i="3" s="1"/>
  <c r="T10" i="3" s="1"/>
  <c r="Q11" i="3"/>
  <c r="R11" i="3" s="1"/>
  <c r="T11" i="3" s="1"/>
  <c r="Q12" i="3"/>
  <c r="R12" i="3" s="1"/>
  <c r="T12" i="3" s="1"/>
  <c r="Q13" i="3"/>
  <c r="R13" i="3" s="1"/>
  <c r="T13" i="3" s="1"/>
  <c r="Q14" i="3"/>
  <c r="R14" i="3" s="1"/>
  <c r="T14" i="3" s="1"/>
  <c r="Q15" i="3"/>
  <c r="R15" i="3" s="1"/>
  <c r="T15" i="3" s="1"/>
  <c r="Q16" i="3"/>
  <c r="R16" i="3" s="1"/>
  <c r="T16" i="3" s="1"/>
  <c r="Q17" i="3"/>
  <c r="R17" i="3" s="1"/>
  <c r="T17" i="3" s="1"/>
  <c r="Q18" i="3"/>
  <c r="R18" i="3" s="1"/>
  <c r="T18" i="3" s="1"/>
  <c r="Q19" i="3"/>
  <c r="R19" i="3" s="1"/>
  <c r="T19" i="3" s="1"/>
  <c r="Q20" i="3"/>
  <c r="R20" i="3" s="1"/>
  <c r="T20" i="3" s="1"/>
  <c r="Q21" i="3"/>
  <c r="R21" i="3" s="1"/>
  <c r="T21" i="3" s="1"/>
  <c r="Q22" i="3"/>
  <c r="R22" i="3" s="1"/>
  <c r="T22" i="3" s="1"/>
  <c r="Q23" i="3"/>
  <c r="R23" i="3" s="1"/>
  <c r="T23" i="3" s="1"/>
  <c r="Q24" i="3"/>
  <c r="R24" i="3" s="1"/>
  <c r="T24" i="3" s="1"/>
  <c r="Q25" i="3"/>
  <c r="R25" i="3" s="1"/>
  <c r="T25" i="3" s="1"/>
  <c r="Q26" i="3"/>
  <c r="R26" i="3" s="1"/>
  <c r="T26" i="3" s="1"/>
  <c r="Q27" i="3"/>
  <c r="R27" i="3" s="1"/>
  <c r="T27" i="3" s="1"/>
  <c r="Q28" i="3"/>
  <c r="R28" i="3" s="1"/>
  <c r="T28" i="3" s="1"/>
  <c r="Q29" i="3"/>
  <c r="R29" i="3" s="1"/>
  <c r="T29" i="3" s="1"/>
  <c r="Q30" i="3"/>
  <c r="R30" i="3" s="1"/>
  <c r="T30" i="3" s="1"/>
  <c r="Q31" i="3"/>
  <c r="R31" i="3" s="1"/>
  <c r="T31" i="3" s="1"/>
  <c r="Q32" i="3"/>
  <c r="R32" i="3" s="1"/>
  <c r="T32" i="3" s="1"/>
  <c r="Q33" i="3"/>
  <c r="R33" i="3" s="1"/>
  <c r="T33" i="3" s="1"/>
  <c r="Q34" i="3"/>
  <c r="R34" i="3" s="1"/>
  <c r="T34" i="3" s="1"/>
  <c r="Q35" i="3"/>
  <c r="R35" i="3" s="1"/>
  <c r="Q36" i="3"/>
  <c r="R36" i="3" s="1"/>
  <c r="AP42" i="2"/>
  <c r="AQ42" i="2" s="1"/>
  <c r="AQ38" i="2"/>
  <c r="AK38" i="2"/>
  <c r="AH38" i="2"/>
  <c r="W45" i="2"/>
  <c r="X45" i="2" s="1"/>
  <c r="AC7" i="3" l="1"/>
  <c r="R38" i="3"/>
  <c r="T7" i="3"/>
  <c r="Q38" i="2"/>
  <c r="P38" i="2"/>
  <c r="Y38" i="2"/>
  <c r="AA38" i="2" l="1"/>
  <c r="S38" i="2"/>
  <c r="R38" i="2"/>
  <c r="F38" i="2"/>
  <c r="E38" i="2"/>
  <c r="D38" i="2"/>
  <c r="C38" i="2"/>
  <c r="M38" i="2"/>
  <c r="L38" i="2"/>
  <c r="K38" i="2"/>
  <c r="K44" i="3" l="1"/>
  <c r="G44" i="3"/>
  <c r="H12" i="3"/>
  <c r="H44" i="3" l="1"/>
  <c r="I44" i="3" s="1"/>
  <c r="G38" i="3"/>
  <c r="G37" i="3" l="1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G15" i="3"/>
  <c r="H15" i="3" s="1"/>
  <c r="G14" i="3"/>
  <c r="H14" i="3" s="1"/>
  <c r="G13" i="3"/>
  <c r="G12" i="3"/>
  <c r="G11" i="3"/>
  <c r="H11" i="3" s="1"/>
  <c r="G10" i="3"/>
  <c r="H10" i="3" s="1"/>
  <c r="G9" i="3"/>
  <c r="H9" i="3" s="1"/>
  <c r="G8" i="3"/>
  <c r="H8" i="3" s="1"/>
  <c r="G7" i="3"/>
  <c r="H7" i="3" s="1"/>
  <c r="H13" i="3" l="1"/>
  <c r="I13" i="3" s="1"/>
  <c r="H16" i="3"/>
  <c r="I16" i="3" s="1"/>
  <c r="K16" i="3" s="1"/>
  <c r="I7" i="3"/>
  <c r="K7" i="3" s="1"/>
  <c r="I8" i="3"/>
  <c r="K8" i="3" s="1"/>
  <c r="I9" i="3"/>
  <c r="K9" i="3" s="1"/>
  <c r="I10" i="3"/>
  <c r="K10" i="3" s="1"/>
  <c r="I11" i="3"/>
  <c r="K11" i="3" s="1"/>
  <c r="I12" i="3"/>
  <c r="K12" i="3" s="1"/>
  <c r="I14" i="3"/>
  <c r="K14" i="3" s="1"/>
  <c r="I15" i="3"/>
  <c r="K15" i="3" s="1"/>
  <c r="I17" i="3"/>
  <c r="K17" i="3" s="1"/>
  <c r="I18" i="3"/>
  <c r="K18" i="3" s="1"/>
  <c r="I19" i="3"/>
  <c r="K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27" i="3"/>
  <c r="K27" i="3" s="1"/>
  <c r="I28" i="3"/>
  <c r="K28" i="3" s="1"/>
  <c r="I29" i="3"/>
  <c r="K29" i="3" s="1"/>
  <c r="I30" i="3"/>
  <c r="K30" i="3" s="1"/>
  <c r="I31" i="3"/>
  <c r="K31" i="3" s="1"/>
  <c r="I32" i="3"/>
  <c r="K32" i="3" s="1"/>
  <c r="I33" i="3"/>
  <c r="K33" i="3" s="1"/>
  <c r="I34" i="3"/>
  <c r="K34" i="3" s="1"/>
  <c r="I35" i="3"/>
  <c r="K35" i="3" s="1"/>
  <c r="I36" i="3"/>
  <c r="K36" i="3" s="1"/>
  <c r="I37" i="3"/>
  <c r="K37" i="3" s="1"/>
  <c r="K13" i="3" l="1"/>
  <c r="K38" i="3" s="1"/>
  <c r="I38" i="3"/>
  <c r="AP35" i="1"/>
  <c r="AO35" i="1"/>
  <c r="AO38" i="1" s="1"/>
  <c r="AF37" i="1" l="1"/>
  <c r="AE37" i="1"/>
  <c r="AF39" i="1" l="1"/>
  <c r="Z37" i="1"/>
  <c r="AA37" i="1" l="1"/>
  <c r="AA39" i="1" l="1"/>
  <c r="V37" i="1"/>
  <c r="U37" i="1"/>
  <c r="V39" i="1" l="1"/>
  <c r="Q37" i="1"/>
  <c r="P37" i="1"/>
  <c r="Q39" i="1" l="1"/>
  <c r="L37" i="1"/>
  <c r="K37" i="1"/>
  <c r="L39" i="1" s="1"/>
  <c r="H35" i="1" l="1"/>
  <c r="G35" i="1"/>
  <c r="G37" i="1" s="1"/>
  <c r="C35" i="1" l="1"/>
  <c r="D35" i="1"/>
  <c r="C37" i="1"/>
</calcChain>
</file>

<file path=xl/comments1.xml><?xml version="1.0" encoding="utf-8"?>
<comments xmlns="http://schemas.openxmlformats.org/spreadsheetml/2006/main">
  <authors>
    <author>Tesoreria-pc</author>
    <author>user</author>
  </authors>
  <commentList>
    <comment ref="V11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60.62 express san antonio </t>
        </r>
      </text>
    </comment>
    <comment ref="V12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8.19 san antonio express</t>
        </r>
      </text>
    </comment>
    <comment ref="BB14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5.28 provincial express
</t>
        </r>
      </text>
    </comment>
    <comment ref="V19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17.00 provincial san antonio express</t>
        </r>
      </text>
    </comment>
    <comment ref="V20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29.53 provincial san antonio</t>
        </r>
      </text>
    </comment>
    <comment ref="V21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24.41 provincial san antonio </t>
        </r>
      </text>
    </comment>
    <comment ref="DS22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ES UN CREDITO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lote 21 ter 8</t>
        </r>
      </text>
    </comment>
    <comment ref="DK26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SON 10 EUROS Y 4 $
</t>
        </r>
      </text>
    </comment>
    <comment ref="M32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movil banesco</t>
        </r>
      </text>
    </comment>
    <comment ref="V33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17.83 provincial san antonio </t>
        </r>
      </text>
    </comment>
    <comment ref="AQ35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expres san antonio</t>
        </r>
      </text>
    </comment>
  </commentList>
</comments>
</file>

<file path=xl/sharedStrings.xml><?xml version="1.0" encoding="utf-8"?>
<sst xmlns="http://schemas.openxmlformats.org/spreadsheetml/2006/main" count="278" uniqueCount="57">
  <si>
    <t>FECHA</t>
  </si>
  <si>
    <t>BIOPAGO</t>
  </si>
  <si>
    <t xml:space="preserve">MONEDERO </t>
  </si>
  <si>
    <t>TOTAL</t>
  </si>
  <si>
    <t>MODELO</t>
  </si>
  <si>
    <t>credito</t>
  </si>
  <si>
    <t>total</t>
  </si>
  <si>
    <t>fecha</t>
  </si>
  <si>
    <t>puntos prestados san antonio</t>
  </si>
  <si>
    <t xml:space="preserve">fecha </t>
  </si>
  <si>
    <t>PUNTOS PROVINCIAL EXPRESS SAN ANTONIO</t>
  </si>
  <si>
    <t xml:space="preserve">EFECTIVO </t>
  </si>
  <si>
    <t>PAYPAL</t>
  </si>
  <si>
    <t>ZELLE</t>
  </si>
  <si>
    <t>DOLARES</t>
  </si>
  <si>
    <t>TASA</t>
  </si>
  <si>
    <t xml:space="preserve">BIOPAGO PROPIO </t>
  </si>
  <si>
    <t>pago movil BANCRECER EXPRESS</t>
  </si>
  <si>
    <t>biopago modelo</t>
  </si>
  <si>
    <t>biopago</t>
  </si>
  <si>
    <t>monedero</t>
  </si>
  <si>
    <t xml:space="preserve">total ambas </t>
  </si>
  <si>
    <t xml:space="preserve">total disponible </t>
  </si>
  <si>
    <t xml:space="preserve">tasa diaria </t>
  </si>
  <si>
    <t xml:space="preserve">Divisa </t>
  </si>
  <si>
    <t xml:space="preserve">san antonio </t>
  </si>
  <si>
    <t>Debito Neto PROVINCIAL EXPRESS</t>
  </si>
  <si>
    <t xml:space="preserve">Credito Neto PROVINCIAL EXPRES </t>
  </si>
  <si>
    <t xml:space="preserve">Debito C/desc PROVINCIAL EXPRES </t>
  </si>
  <si>
    <t xml:space="preserve">Credito C/DESCPROVINCIAL EXPRESS </t>
  </si>
  <si>
    <t>Ice Price</t>
  </si>
  <si>
    <t xml:space="preserve">monedero </t>
  </si>
  <si>
    <t>pago provedores</t>
  </si>
  <si>
    <t>resta</t>
  </si>
  <si>
    <t>debito bancrecer express</t>
  </si>
  <si>
    <t>16.23+16.53</t>
  </si>
  <si>
    <t>$</t>
  </si>
  <si>
    <t xml:space="preserve">total </t>
  </si>
  <si>
    <t xml:space="preserve">debito provincial san antonio </t>
  </si>
  <si>
    <t>efectivo c/desc</t>
  </si>
  <si>
    <t>2% IGTF</t>
  </si>
  <si>
    <t>TOTAL DISPONIBLE</t>
  </si>
  <si>
    <t>2% COMICION BANCARIA</t>
  </si>
  <si>
    <t>debito c/desc bancrecer express</t>
  </si>
  <si>
    <t>total disponible</t>
  </si>
  <si>
    <t>tasa</t>
  </si>
  <si>
    <t>total divisa</t>
  </si>
  <si>
    <t>debito bancrecer ice surprice</t>
  </si>
  <si>
    <t>debito bancrecer ice surprice c/des</t>
  </si>
  <si>
    <t>Debito Neto PROVINCIAL san antonio</t>
  </si>
  <si>
    <t>Debito Neto PROVINCIAL san antonio c/desc</t>
  </si>
  <si>
    <t>BIOPAGO PROPIO c/desc</t>
  </si>
  <si>
    <t>pago movil banesco</t>
  </si>
  <si>
    <t>credito bancrecer ice surprice</t>
  </si>
  <si>
    <t>credito Neto PROVINCIAL san antonio c/desc</t>
  </si>
  <si>
    <t>Debito PROVINCIAL san antonio c/desc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</si>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</sst>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14" fontId="0" fillId="0" borderId="1" xfId="0" applyNumberFormat="1" applyBorder="1"/>
    <xf numFmtId="4" fontId="0" fillId="0" borderId="1" xfId="0" applyNumberFormat="1" applyBorder="1"/>
    <xf numFmtId="0" fontId="0" fillId="2" borderId="1" xfId="0" applyFill="1" applyBorder="1"/>
    <xf numFmtId="4" fontId="0" fillId="0" borderId="0" xfId="0" applyNumberFormat="1"/>
    <xf numFmtId="43" fontId="0" fillId="0" borderId="1" xfId="1" applyFont="1" applyBorder="1"/>
    <xf numFmtId="0" fontId="0" fillId="0" borderId="1" xfId="0" applyBorder="1"/>
    <xf numFmtId="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0" xfId="0" applyAlignment="1"/>
    <xf numFmtId="2" fontId="0" fillId="0" borderId="1" xfId="0" applyNumberFormat="1" applyBorder="1"/>
    <xf numFmtId="43" fontId="0" fillId="2" borderId="1" xfId="1" applyFont="1" applyFill="1" applyBorder="1" applyAlignment="1">
      <alignment horizontal="center"/>
    </xf>
    <xf numFmtId="43" fontId="0" fillId="4" borderId="1" xfId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3" fontId="0" fillId="6" borderId="1" xfId="1" applyFont="1" applyFill="1" applyBorder="1"/>
    <xf numFmtId="43" fontId="0" fillId="2" borderId="1" xfId="1" applyFont="1" applyFill="1" applyBorder="1"/>
    <xf numFmtId="2" fontId="0" fillId="2" borderId="1" xfId="0" applyNumberFormat="1" applyFill="1" applyBorder="1"/>
    <xf numFmtId="0" fontId="0" fillId="6" borderId="1" xfId="0" applyFill="1" applyBorder="1"/>
    <xf numFmtId="43" fontId="0" fillId="0" borderId="0" xfId="1" applyFont="1"/>
    <xf numFmtId="43" fontId="0" fillId="0" borderId="0" xfId="0" applyNumberFormat="1"/>
    <xf numFmtId="0" fontId="0" fillId="7" borderId="1" xfId="0" applyFill="1" applyBorder="1"/>
    <xf numFmtId="43" fontId="0" fillId="7" borderId="1" xfId="1" applyFont="1" applyFill="1" applyBorder="1"/>
    <xf numFmtId="43" fontId="0" fillId="2" borderId="1" xfId="0" applyNumberFormat="1" applyFill="1" applyBorder="1"/>
    <xf numFmtId="14" fontId="0" fillId="3" borderId="1" xfId="0" applyNumberFormat="1" applyFill="1" applyBorder="1"/>
    <xf numFmtId="43" fontId="0" fillId="3" borderId="1" xfId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0" borderId="1" xfId="0" applyNumberFormat="1" applyBorder="1"/>
    <xf numFmtId="2" fontId="0" fillId="3" borderId="0" xfId="0" applyNumberFormat="1" applyFill="1"/>
    <xf numFmtId="0" fontId="0" fillId="3" borderId="0" xfId="0" applyFill="1"/>
    <xf numFmtId="0" fontId="0" fillId="3" borderId="0" xfId="0" applyFill="1" applyAlignment="1"/>
    <xf numFmtId="0" fontId="0" fillId="6" borderId="0" xfId="0" applyFill="1"/>
    <xf numFmtId="0" fontId="0" fillId="8" borderId="0" xfId="0" applyFill="1"/>
    <xf numFmtId="43" fontId="0" fillId="0" borderId="0" xfId="1" applyNumberFormat="1" applyFont="1"/>
    <xf numFmtId="16" fontId="0" fillId="0" borderId="0" xfId="0" applyNumberFormat="1"/>
    <xf numFmtId="0" fontId="0" fillId="7" borderId="0" xfId="0" applyFill="1"/>
    <xf numFmtId="43" fontId="0" fillId="7" borderId="0" xfId="1" applyFont="1" applyFill="1"/>
    <xf numFmtId="43" fontId="0" fillId="7" borderId="0" xfId="0" applyNumberFormat="1" applyFill="1"/>
    <xf numFmtId="43" fontId="0" fillId="3" borderId="0" xfId="0" applyNumberFormat="1" applyFill="1"/>
    <xf numFmtId="0" fontId="0" fillId="4" borderId="1" xfId="0" applyFill="1" applyBorder="1"/>
    <xf numFmtId="14" fontId="0" fillId="9" borderId="1" xfId="0" applyNumberFormat="1" applyFill="1" applyBorder="1"/>
    <xf numFmtId="43" fontId="0" fillId="9" borderId="1" xfId="1" applyFont="1" applyFill="1" applyBorder="1"/>
    <xf numFmtId="0" fontId="0" fillId="0" borderId="1" xfId="1" applyNumberFormat="1" applyFont="1" applyBorder="1"/>
    <xf numFmtId="9" fontId="0" fillId="0" borderId="0" xfId="0" applyNumberFormat="1"/>
    <xf numFmtId="9" fontId="0" fillId="4" borderId="1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9" fontId="0" fillId="4" borderId="1" xfId="0" applyNumberFormat="1" applyFill="1" applyBorder="1" applyAlignment="1">
      <alignment horizontal="center" wrapText="1"/>
    </xf>
    <xf numFmtId="2" fontId="0" fillId="4" borderId="1" xfId="0" applyNumberFormat="1" applyFill="1" applyBorder="1"/>
    <xf numFmtId="43" fontId="0" fillId="4" borderId="0" xfId="0" applyNumberFormat="1" applyFill="1"/>
    <xf numFmtId="2" fontId="0" fillId="4" borderId="0" xfId="0" applyNumberFormat="1" applyFill="1"/>
    <xf numFmtId="43" fontId="0" fillId="4" borderId="1" xfId="1" applyFont="1" applyFill="1" applyBorder="1"/>
    <xf numFmtId="164" fontId="0" fillId="0" borderId="1" xfId="0" applyNumberFormat="1" applyBorder="1"/>
    <xf numFmtId="43" fontId="0" fillId="0" borderId="1" xfId="0" applyNumberFormat="1" applyBorder="1"/>
    <xf numFmtId="9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0" xfId="0" applyFill="1"/>
    <xf numFmtId="14" fontId="0" fillId="10" borderId="1" xfId="0" applyNumberFormat="1" applyFill="1" applyBorder="1"/>
    <xf numFmtId="43" fontId="0" fillId="10" borderId="1" xfId="1" applyFont="1" applyFill="1" applyBorder="1"/>
    <xf numFmtId="2" fontId="0" fillId="10" borderId="1" xfId="0" applyNumberFormat="1" applyFill="1" applyBorder="1"/>
    <xf numFmtId="0" fontId="0" fillId="10" borderId="0" xfId="0" applyFill="1"/>
    <xf numFmtId="0" fontId="0" fillId="10" borderId="1" xfId="0" applyFill="1" applyBorder="1"/>
    <xf numFmtId="43" fontId="0" fillId="3" borderId="1" xfId="1" applyFont="1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/>
    </xf>
    <xf numFmtId="43" fontId="0" fillId="3" borderId="1" xfId="0" applyNumberFormat="1" applyFill="1" applyBorder="1" applyAlignment="1">
      <alignment wrapText="1"/>
    </xf>
    <xf numFmtId="43" fontId="0" fillId="11" borderId="1" xfId="0" applyNumberFormat="1" applyFill="1" applyBorder="1"/>
    <xf numFmtId="9" fontId="0" fillId="2" borderId="1" xfId="0" applyNumberFormat="1" applyFill="1" applyBorder="1" applyAlignment="1">
      <alignment horizontal="center" wrapText="1"/>
    </xf>
    <xf numFmtId="43" fontId="0" fillId="2" borderId="1" xfId="1" applyFont="1" applyFill="1" applyBorder="1" applyAlignment="1">
      <alignment horizontal="center" wrapText="1"/>
    </xf>
    <xf numFmtId="2" fontId="0" fillId="0" borderId="0" xfId="0" applyNumberFormat="1"/>
    <xf numFmtId="43" fontId="0" fillId="6" borderId="0" xfId="0" applyNumberFormat="1" applyFill="1"/>
    <xf numFmtId="2" fontId="0" fillId="7" borderId="0" xfId="0" applyNumberFormat="1" applyFill="1"/>
    <xf numFmtId="43" fontId="0" fillId="6" borderId="0" xfId="1" applyFont="1" applyFill="1"/>
    <xf numFmtId="2" fontId="0" fillId="6" borderId="0" xfId="0" applyNumberFormat="1" applyFill="1"/>
    <xf numFmtId="2" fontId="0" fillId="9" borderId="0" xfId="0" applyNumberFormat="1" applyFill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5" borderId="4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9"/>
  <sheetViews>
    <sheetView topLeftCell="AG1" workbookViewId="0">
      <selection activeCell="AP48" sqref="AP48"/>
    </sheetView>
  </sheetViews>
  <sheetFormatPr baseColWidth="10" defaultRowHeight="15" x14ac:dyDescent="0.25"/>
  <cols>
    <col min="3" max="3" width="16.7109375" customWidth="1"/>
    <col min="4" max="4" width="15" customWidth="1"/>
    <col min="11" max="11" width="15.42578125" customWidth="1"/>
    <col min="12" max="12" width="16.85546875" customWidth="1"/>
    <col min="16" max="16" width="14.140625" customWidth="1"/>
    <col min="17" max="17" width="17.42578125" customWidth="1"/>
    <col min="18" max="18" width="14.42578125" customWidth="1"/>
    <col min="21" max="21" width="15.42578125" customWidth="1"/>
    <col min="22" max="22" width="16.85546875" customWidth="1"/>
    <col min="26" max="27" width="15.140625" customWidth="1"/>
    <col min="31" max="31" width="16.85546875" customWidth="1"/>
    <col min="32" max="32" width="15.42578125" customWidth="1"/>
    <col min="36" max="36" width="16.42578125" customWidth="1"/>
    <col min="37" max="37" width="15.5703125" customWidth="1"/>
    <col min="41" max="41" width="15.7109375" customWidth="1"/>
    <col min="42" max="43" width="13.5703125" customWidth="1"/>
  </cols>
  <sheetData>
    <row r="1" spans="2:43" x14ac:dyDescent="0.25">
      <c r="AO1" s="78" t="s">
        <v>8</v>
      </c>
      <c r="AP1" s="78"/>
    </row>
    <row r="3" spans="2:43" x14ac:dyDescent="0.25">
      <c r="B3" s="3" t="s">
        <v>0</v>
      </c>
      <c r="C3" s="76" t="s">
        <v>4</v>
      </c>
      <c r="D3" s="77"/>
      <c r="F3" s="3" t="s">
        <v>0</v>
      </c>
      <c r="G3" s="76" t="s">
        <v>4</v>
      </c>
      <c r="H3" s="77"/>
      <c r="J3" s="3" t="s">
        <v>0</v>
      </c>
      <c r="K3" s="76" t="s">
        <v>4</v>
      </c>
      <c r="L3" s="77"/>
      <c r="M3" s="6"/>
      <c r="O3" s="3" t="s">
        <v>0</v>
      </c>
      <c r="P3" s="76" t="s">
        <v>4</v>
      </c>
      <c r="Q3" s="77"/>
      <c r="R3" s="6"/>
      <c r="T3" s="3" t="s">
        <v>0</v>
      </c>
      <c r="U3" s="76" t="s">
        <v>4</v>
      </c>
      <c r="V3" s="77"/>
      <c r="W3" s="6"/>
      <c r="Y3" s="3"/>
      <c r="Z3" s="76" t="s">
        <v>4</v>
      </c>
      <c r="AA3" s="77"/>
      <c r="AB3" s="6"/>
      <c r="AD3" s="3"/>
      <c r="AE3" s="76" t="s">
        <v>4</v>
      </c>
      <c r="AF3" s="77"/>
      <c r="AG3" s="6"/>
      <c r="AI3" s="3"/>
      <c r="AJ3" s="76" t="s">
        <v>4</v>
      </c>
      <c r="AK3" s="77"/>
      <c r="AL3" s="6"/>
      <c r="AN3" s="3"/>
      <c r="AO3" s="76" t="s">
        <v>4</v>
      </c>
      <c r="AP3" s="77"/>
      <c r="AQ3" s="6"/>
    </row>
    <row r="4" spans="2:43" x14ac:dyDescent="0.25">
      <c r="B4" s="3"/>
      <c r="C4" s="3" t="s">
        <v>1</v>
      </c>
      <c r="D4" s="3" t="s">
        <v>2</v>
      </c>
      <c r="F4" s="3"/>
      <c r="G4" s="3" t="s">
        <v>1</v>
      </c>
      <c r="H4" s="3" t="s">
        <v>2</v>
      </c>
      <c r="J4" s="3"/>
      <c r="K4" s="3" t="s">
        <v>1</v>
      </c>
      <c r="L4" s="3" t="s">
        <v>2</v>
      </c>
      <c r="M4" s="3" t="s">
        <v>5</v>
      </c>
      <c r="O4" s="3"/>
      <c r="P4" s="3" t="s">
        <v>1</v>
      </c>
      <c r="Q4" s="3" t="s">
        <v>2</v>
      </c>
      <c r="R4" s="3" t="s">
        <v>5</v>
      </c>
      <c r="T4" s="3"/>
      <c r="U4" s="3" t="s">
        <v>1</v>
      </c>
      <c r="V4" s="3" t="s">
        <v>2</v>
      </c>
      <c r="W4" s="3" t="s">
        <v>5</v>
      </c>
      <c r="Y4" s="3" t="s">
        <v>7</v>
      </c>
      <c r="Z4" s="3" t="s">
        <v>1</v>
      </c>
      <c r="AA4" s="3" t="s">
        <v>2</v>
      </c>
      <c r="AB4" s="3" t="s">
        <v>5</v>
      </c>
      <c r="AD4" s="3" t="s">
        <v>7</v>
      </c>
      <c r="AE4" s="3" t="s">
        <v>1</v>
      </c>
      <c r="AF4" s="3" t="s">
        <v>2</v>
      </c>
      <c r="AG4" s="3" t="s">
        <v>5</v>
      </c>
      <c r="AI4" s="3" t="s">
        <v>7</v>
      </c>
      <c r="AJ4" s="3" t="s">
        <v>1</v>
      </c>
      <c r="AK4" s="3" t="s">
        <v>2</v>
      </c>
      <c r="AL4" s="3" t="s">
        <v>5</v>
      </c>
      <c r="AN4" s="3" t="s">
        <v>7</v>
      </c>
      <c r="AO4" s="3" t="s">
        <v>1</v>
      </c>
      <c r="AP4" s="3" t="s">
        <v>2</v>
      </c>
      <c r="AQ4" s="3" t="s">
        <v>5</v>
      </c>
    </row>
    <row r="5" spans="2:43" x14ac:dyDescent="0.25">
      <c r="B5" s="1">
        <v>44136</v>
      </c>
      <c r="C5" s="2">
        <v>24850207.02</v>
      </c>
      <c r="D5" s="2">
        <v>2896301.88</v>
      </c>
      <c r="F5" s="1">
        <v>44166</v>
      </c>
      <c r="G5" s="2"/>
      <c r="H5" s="2"/>
      <c r="J5" s="1">
        <v>44197</v>
      </c>
      <c r="K5" s="2"/>
      <c r="L5" s="2"/>
      <c r="M5" s="6"/>
      <c r="O5" s="1">
        <v>44228</v>
      </c>
      <c r="P5" s="2">
        <v>14937951.752499999</v>
      </c>
      <c r="Q5" s="2">
        <v>33086138.160299998</v>
      </c>
      <c r="R5" s="6"/>
      <c r="T5" s="1">
        <v>44256</v>
      </c>
      <c r="U5" s="2">
        <v>32511064.449999999</v>
      </c>
      <c r="V5" s="2">
        <v>72996213.534999996</v>
      </c>
      <c r="W5" s="6"/>
      <c r="Y5" s="1">
        <v>44287</v>
      </c>
      <c r="Z5" s="2">
        <v>41533880.352075003</v>
      </c>
      <c r="AA5" s="2">
        <v>63619320.263999999</v>
      </c>
      <c r="AB5" s="6"/>
      <c r="AD5" s="1">
        <v>44317</v>
      </c>
      <c r="AE5" s="2">
        <v>165517188.300675</v>
      </c>
      <c r="AF5" s="2">
        <v>165517188.300675</v>
      </c>
      <c r="AG5" s="6"/>
      <c r="AI5" s="1">
        <v>44378</v>
      </c>
      <c r="AJ5" s="2">
        <v>0</v>
      </c>
      <c r="AK5" s="2">
        <v>0</v>
      </c>
      <c r="AL5" s="6"/>
      <c r="AN5" s="1">
        <v>44409</v>
      </c>
      <c r="AO5" s="2">
        <v>100366922.7775</v>
      </c>
      <c r="AP5" s="2">
        <v>5642671</v>
      </c>
      <c r="AQ5" s="6"/>
    </row>
    <row r="6" spans="2:43" x14ac:dyDescent="0.25">
      <c r="B6" s="1">
        <v>44137</v>
      </c>
      <c r="C6" s="2">
        <v>5199509.24</v>
      </c>
      <c r="D6" s="2">
        <v>9830348.7300000004</v>
      </c>
      <c r="F6" s="1">
        <v>44167</v>
      </c>
      <c r="G6" s="2"/>
      <c r="H6" s="2"/>
      <c r="J6" s="1">
        <v>44198</v>
      </c>
      <c r="K6" s="2">
        <v>1269764.8</v>
      </c>
      <c r="L6" s="2">
        <v>11631406.975</v>
      </c>
      <c r="M6" s="6"/>
      <c r="O6" s="1">
        <v>44229</v>
      </c>
      <c r="P6" s="2">
        <v>14173397.73875</v>
      </c>
      <c r="Q6" s="2">
        <v>24626049.024999999</v>
      </c>
      <c r="R6" s="6"/>
      <c r="T6" s="1">
        <v>44257</v>
      </c>
      <c r="U6" s="2">
        <v>55201625.612300001</v>
      </c>
      <c r="V6" s="2">
        <v>6010869.5159999998</v>
      </c>
      <c r="W6" s="6"/>
      <c r="Y6" s="1">
        <v>44288</v>
      </c>
      <c r="Z6" s="2">
        <v>14910371.17</v>
      </c>
      <c r="AA6" s="2">
        <v>27534784.559999999</v>
      </c>
      <c r="AB6" s="6"/>
      <c r="AD6" s="1">
        <v>44318</v>
      </c>
      <c r="AE6" s="2">
        <v>25526837.910525002</v>
      </c>
      <c r="AF6" s="2">
        <v>78880621.80675</v>
      </c>
      <c r="AG6" s="6"/>
      <c r="AI6" s="1">
        <v>44379</v>
      </c>
      <c r="AJ6" s="2">
        <v>3013898.736575</v>
      </c>
      <c r="AK6" s="2">
        <v>39557395.513999999</v>
      </c>
      <c r="AL6" s="6"/>
      <c r="AN6" s="1">
        <v>44410</v>
      </c>
      <c r="AO6" s="2">
        <v>551010076.89250004</v>
      </c>
      <c r="AP6" s="2">
        <v>27717112</v>
      </c>
      <c r="AQ6" s="6"/>
    </row>
    <row r="7" spans="2:43" x14ac:dyDescent="0.25">
      <c r="B7" s="1">
        <v>44138</v>
      </c>
      <c r="C7" s="2">
        <v>8758734.5800000001</v>
      </c>
      <c r="D7" s="2">
        <v>9463730.5099999998</v>
      </c>
      <c r="F7" s="1">
        <v>44168</v>
      </c>
      <c r="G7" s="2"/>
      <c r="H7" s="2"/>
      <c r="J7" s="1">
        <v>44199</v>
      </c>
      <c r="K7" s="2">
        <v>8991970.4015000015</v>
      </c>
      <c r="L7" s="2">
        <v>12184306.682499999</v>
      </c>
      <c r="M7" s="6"/>
      <c r="O7" s="1">
        <v>44230</v>
      </c>
      <c r="P7" s="2">
        <v>30175161.399999999</v>
      </c>
      <c r="Q7" s="2">
        <v>7607875.04</v>
      </c>
      <c r="R7" s="6"/>
      <c r="T7" s="1">
        <v>44258</v>
      </c>
      <c r="U7" s="2">
        <v>52624618.854999997</v>
      </c>
      <c r="V7" s="2">
        <v>58474923.924999997</v>
      </c>
      <c r="W7" s="6"/>
      <c r="Y7" s="1">
        <v>44289</v>
      </c>
      <c r="Z7" s="2">
        <v>1682291.47</v>
      </c>
      <c r="AA7" s="2">
        <v>15737187.4</v>
      </c>
      <c r="AB7" s="6"/>
      <c r="AD7" s="1">
        <v>44319</v>
      </c>
      <c r="AE7" s="2">
        <v>74174671.509500012</v>
      </c>
      <c r="AF7" s="2">
        <v>69356258.925850004</v>
      </c>
      <c r="AG7" s="6"/>
      <c r="AI7" s="1">
        <v>44380</v>
      </c>
      <c r="AJ7" s="2">
        <v>1988176.9924999999</v>
      </c>
      <c r="AK7" s="2">
        <v>185469215.50300002</v>
      </c>
      <c r="AL7" s="6"/>
      <c r="AN7" s="1">
        <v>44411</v>
      </c>
      <c r="AO7" s="2">
        <v>122222309.233675</v>
      </c>
      <c r="AP7" s="2">
        <v>54862996.890000001</v>
      </c>
      <c r="AQ7" s="6"/>
    </row>
    <row r="8" spans="2:43" x14ac:dyDescent="0.25">
      <c r="B8" s="1">
        <v>44139</v>
      </c>
      <c r="C8" s="2">
        <v>3623692.3</v>
      </c>
      <c r="D8" s="2">
        <v>4212668.26</v>
      </c>
      <c r="F8" s="1">
        <v>44169</v>
      </c>
      <c r="G8" s="2"/>
      <c r="H8" s="2"/>
      <c r="J8" s="1">
        <v>44200</v>
      </c>
      <c r="K8" s="2">
        <v>26930457.78125</v>
      </c>
      <c r="L8" s="2">
        <v>13380043</v>
      </c>
      <c r="M8" s="6"/>
      <c r="O8" s="1">
        <v>44231</v>
      </c>
      <c r="P8" s="2">
        <v>15081503.975</v>
      </c>
      <c r="Q8" s="2">
        <v>12400025.130000001</v>
      </c>
      <c r="R8" s="6"/>
      <c r="T8" s="1">
        <v>44259</v>
      </c>
      <c r="U8" s="2">
        <v>122234089.61317499</v>
      </c>
      <c r="V8" s="2">
        <v>67368775.756999999</v>
      </c>
      <c r="W8" s="6"/>
      <c r="Y8" s="1">
        <v>44290</v>
      </c>
      <c r="Z8" s="2">
        <v>5276360.26</v>
      </c>
      <c r="AA8" s="2">
        <v>2253212.125</v>
      </c>
      <c r="AB8" s="6"/>
      <c r="AD8" s="1">
        <v>44320</v>
      </c>
      <c r="AE8" s="2">
        <v>40089982.032499999</v>
      </c>
      <c r="AF8" s="2">
        <v>88222496.25925</v>
      </c>
      <c r="AG8" s="6"/>
      <c r="AI8" s="1">
        <v>44381</v>
      </c>
      <c r="AJ8" s="2">
        <v>27392116.079499997</v>
      </c>
      <c r="AK8" s="2">
        <v>35609227.5</v>
      </c>
      <c r="AL8" s="6"/>
      <c r="AN8" s="1">
        <v>44412</v>
      </c>
      <c r="AO8" s="2">
        <v>632980389.87249994</v>
      </c>
      <c r="AP8" s="2">
        <v>45372110.159999996</v>
      </c>
      <c r="AQ8" s="6"/>
    </row>
    <row r="9" spans="2:43" x14ac:dyDescent="0.25">
      <c r="B9" s="1">
        <v>44140</v>
      </c>
      <c r="C9" s="2">
        <v>5620139.3499999996</v>
      </c>
      <c r="D9" s="2">
        <v>3057816.97</v>
      </c>
      <c r="F9" s="1">
        <v>44170</v>
      </c>
      <c r="G9" s="2"/>
      <c r="H9" s="2"/>
      <c r="J9" s="1">
        <v>44201</v>
      </c>
      <c r="K9" s="2">
        <v>971558.25</v>
      </c>
      <c r="L9" s="2">
        <v>16962728.8325</v>
      </c>
      <c r="M9" s="6"/>
      <c r="O9" s="1">
        <v>44232</v>
      </c>
      <c r="P9" s="2">
        <v>35748862.460000001</v>
      </c>
      <c r="Q9" s="2">
        <v>35882461.18</v>
      </c>
      <c r="R9" s="6"/>
      <c r="T9" s="1">
        <v>44260</v>
      </c>
      <c r="U9" s="2">
        <v>57696922.603749998</v>
      </c>
      <c r="V9" s="2">
        <v>156096477.285</v>
      </c>
      <c r="W9" s="6"/>
      <c r="Y9" s="1">
        <v>44291</v>
      </c>
      <c r="Z9" s="2">
        <v>116948747.90307501</v>
      </c>
      <c r="AA9" s="2">
        <v>33606769.780000001</v>
      </c>
      <c r="AB9" s="6"/>
      <c r="AD9" s="1">
        <v>44321</v>
      </c>
      <c r="AE9" s="2">
        <v>53061557.005375005</v>
      </c>
      <c r="AF9" s="2">
        <v>20017996.5726</v>
      </c>
      <c r="AG9" s="6"/>
      <c r="AI9" s="1">
        <v>44382</v>
      </c>
      <c r="AJ9" s="2">
        <v>338535030.97350007</v>
      </c>
      <c r="AK9" s="2">
        <v>43920945.307150006</v>
      </c>
      <c r="AL9" s="6"/>
      <c r="AN9" s="1">
        <v>44413</v>
      </c>
      <c r="AO9" s="2">
        <v>46272395.939499997</v>
      </c>
      <c r="AP9" s="2">
        <v>115045209.0025</v>
      </c>
      <c r="AQ9" s="6"/>
    </row>
    <row r="10" spans="2:43" x14ac:dyDescent="0.25">
      <c r="B10" s="1">
        <v>44141</v>
      </c>
      <c r="C10" s="2">
        <v>33862244.799999997</v>
      </c>
      <c r="D10" s="2">
        <v>11089665.25</v>
      </c>
      <c r="F10" s="1">
        <v>44171</v>
      </c>
      <c r="G10" s="2"/>
      <c r="H10" s="2"/>
      <c r="J10" s="1">
        <v>44202</v>
      </c>
      <c r="K10" s="2">
        <v>94888323.839474991</v>
      </c>
      <c r="L10" s="2">
        <v>13749910.5</v>
      </c>
      <c r="M10" s="6"/>
      <c r="O10" s="1">
        <v>44233</v>
      </c>
      <c r="P10" s="2">
        <v>11159757.34</v>
      </c>
      <c r="Q10" s="2">
        <v>7769502.7000000002</v>
      </c>
      <c r="R10" s="6"/>
      <c r="T10" s="1">
        <v>44261</v>
      </c>
      <c r="U10" s="2">
        <v>57696922.603749998</v>
      </c>
      <c r="V10" s="2">
        <v>156096477.285</v>
      </c>
      <c r="W10" s="6"/>
      <c r="Y10" s="1">
        <v>44292</v>
      </c>
      <c r="Z10" s="2">
        <v>56947995.509999998</v>
      </c>
      <c r="AA10" s="2">
        <v>3580345.96</v>
      </c>
      <c r="AB10" s="6"/>
      <c r="AD10" s="1">
        <v>44322</v>
      </c>
      <c r="AE10" s="2"/>
      <c r="AF10" s="2">
        <v>14164864.109499998</v>
      </c>
      <c r="AG10" s="6"/>
      <c r="AI10" s="1">
        <v>44383</v>
      </c>
      <c r="AJ10" s="2">
        <v>51484865.828274995</v>
      </c>
      <c r="AK10" s="2">
        <v>128710223.23900001</v>
      </c>
      <c r="AL10" s="6"/>
      <c r="AN10" s="1">
        <v>44414</v>
      </c>
      <c r="AO10" s="2">
        <v>169580488.25325</v>
      </c>
      <c r="AP10" s="2">
        <v>40770281.055799998</v>
      </c>
      <c r="AQ10" s="6"/>
    </row>
    <row r="11" spans="2:43" x14ac:dyDescent="0.25">
      <c r="B11" s="1">
        <v>44142</v>
      </c>
      <c r="C11" s="2">
        <v>4152277.79</v>
      </c>
      <c r="D11" s="2">
        <v>1566747.7</v>
      </c>
      <c r="F11" s="1">
        <v>44172</v>
      </c>
      <c r="G11" s="2"/>
      <c r="H11" s="2"/>
      <c r="J11" s="1">
        <v>44203</v>
      </c>
      <c r="K11" s="2">
        <v>42627682.454999998</v>
      </c>
      <c r="L11" s="2">
        <v>8572226.7656499986</v>
      </c>
      <c r="M11" s="6"/>
      <c r="O11" s="1">
        <v>44234</v>
      </c>
      <c r="P11" s="2"/>
      <c r="Q11" s="2"/>
      <c r="R11" s="6"/>
      <c r="T11" s="1">
        <v>44262</v>
      </c>
      <c r="U11" s="2">
        <v>22800073.751249999</v>
      </c>
      <c r="V11" s="2">
        <v>6177555.0575000001</v>
      </c>
      <c r="W11" s="6"/>
      <c r="Y11" s="1">
        <v>44293</v>
      </c>
      <c r="Z11" s="2">
        <v>50402637.178525001</v>
      </c>
      <c r="AA11" s="2">
        <v>70739277.134849995</v>
      </c>
      <c r="AB11" s="6"/>
      <c r="AD11" s="1">
        <v>44323</v>
      </c>
      <c r="AE11" s="2">
        <v>262792582.75317502</v>
      </c>
      <c r="AF11" s="2">
        <v>20000302.859999999</v>
      </c>
      <c r="AG11" s="6"/>
      <c r="AI11" s="1">
        <v>44384</v>
      </c>
      <c r="AJ11" s="2">
        <v>25637624.105250001</v>
      </c>
      <c r="AK11" s="2">
        <v>32023207.343999997</v>
      </c>
      <c r="AL11" s="6"/>
      <c r="AN11" s="1">
        <v>44415</v>
      </c>
      <c r="AO11" s="2">
        <v>40472286.482000001</v>
      </c>
      <c r="AP11" s="2">
        <v>54901361.733800001</v>
      </c>
      <c r="AQ11" s="6"/>
    </row>
    <row r="12" spans="2:43" x14ac:dyDescent="0.25">
      <c r="B12" s="1">
        <v>44143</v>
      </c>
      <c r="C12" s="2">
        <v>568337.26</v>
      </c>
      <c r="D12" s="2">
        <v>2307794.08</v>
      </c>
      <c r="F12" s="1">
        <v>44173</v>
      </c>
      <c r="G12" s="2"/>
      <c r="H12" s="2"/>
      <c r="J12" s="1">
        <v>44204</v>
      </c>
      <c r="K12" s="2">
        <v>25139855.282499999</v>
      </c>
      <c r="L12" s="2">
        <v>23966921.5</v>
      </c>
      <c r="M12" s="6"/>
      <c r="O12" s="1">
        <v>44235</v>
      </c>
      <c r="P12" s="2">
        <v>3032982.7349999999</v>
      </c>
      <c r="Q12" s="2">
        <v>22261098.5</v>
      </c>
      <c r="R12" s="6"/>
      <c r="T12" s="1">
        <v>44263</v>
      </c>
      <c r="U12" s="2">
        <v>18929416.550000001</v>
      </c>
      <c r="V12" s="2">
        <v>6507821.125</v>
      </c>
      <c r="W12" s="6"/>
      <c r="Y12" s="1">
        <v>44294</v>
      </c>
      <c r="Z12" s="2">
        <v>57775506.778674997</v>
      </c>
      <c r="AA12" s="2">
        <v>7562121.8638000004</v>
      </c>
      <c r="AB12" s="6"/>
      <c r="AD12" s="1">
        <v>44324</v>
      </c>
      <c r="AE12" s="2">
        <v>27371850.817499999</v>
      </c>
      <c r="AF12" s="2">
        <v>15099090.46225</v>
      </c>
      <c r="AG12" s="6"/>
      <c r="AI12" s="1">
        <v>44385</v>
      </c>
      <c r="AJ12" s="2">
        <v>196350527.664</v>
      </c>
      <c r="AK12" s="2">
        <v>54970459.651249997</v>
      </c>
      <c r="AL12" s="6"/>
      <c r="AN12" s="1">
        <v>44416</v>
      </c>
      <c r="AO12" s="2">
        <v>464580653.46125001</v>
      </c>
      <c r="AP12" s="2">
        <v>18137125.125</v>
      </c>
      <c r="AQ12" s="6"/>
    </row>
    <row r="13" spans="2:43" x14ac:dyDescent="0.25">
      <c r="B13" s="1">
        <v>44144</v>
      </c>
      <c r="C13" s="2">
        <v>3338608.97</v>
      </c>
      <c r="D13" s="2">
        <v>1722507.32</v>
      </c>
      <c r="F13" s="1">
        <v>44174</v>
      </c>
      <c r="G13" s="2"/>
      <c r="H13" s="2"/>
      <c r="J13" s="1">
        <v>44205</v>
      </c>
      <c r="K13" s="2">
        <v>15019880.09</v>
      </c>
      <c r="L13" s="2">
        <v>41113947.280000001</v>
      </c>
      <c r="M13" s="6"/>
      <c r="O13" s="1">
        <v>44236</v>
      </c>
      <c r="P13" s="2">
        <v>13311933.791874999</v>
      </c>
      <c r="Q13" s="2"/>
      <c r="R13" s="6"/>
      <c r="T13" s="1">
        <v>44264</v>
      </c>
      <c r="U13" s="2">
        <v>14283324.914799999</v>
      </c>
      <c r="V13" s="2">
        <v>27935072.800000001</v>
      </c>
      <c r="W13" s="6"/>
      <c r="Y13" s="1">
        <v>44295</v>
      </c>
      <c r="Z13" s="2">
        <v>24917899.530000001</v>
      </c>
      <c r="AA13" s="2">
        <v>54236441.344999999</v>
      </c>
      <c r="AB13" s="6"/>
      <c r="AD13" s="1">
        <v>44325</v>
      </c>
      <c r="AE13" s="2">
        <v>102144591.1155</v>
      </c>
      <c r="AF13" s="2">
        <v>12742399.41835</v>
      </c>
      <c r="AG13" s="6"/>
      <c r="AI13" s="1">
        <v>44386</v>
      </c>
      <c r="AJ13" s="2">
        <v>127188214.68975</v>
      </c>
      <c r="AK13" s="2">
        <v>34398765.826499999</v>
      </c>
      <c r="AL13" s="6"/>
      <c r="AN13" s="1">
        <v>44417</v>
      </c>
      <c r="AO13" s="2">
        <v>279438847.03300005</v>
      </c>
      <c r="AP13" s="2">
        <v>79018254.329999998</v>
      </c>
      <c r="AQ13" s="6"/>
    </row>
    <row r="14" spans="2:43" x14ac:dyDescent="0.25">
      <c r="B14" s="1">
        <v>44145</v>
      </c>
      <c r="C14" s="2">
        <v>8108491.6600000001</v>
      </c>
      <c r="D14" s="2">
        <v>6297668.04</v>
      </c>
      <c r="F14" s="1">
        <v>44175</v>
      </c>
      <c r="G14" s="2"/>
      <c r="H14" s="2"/>
      <c r="J14" s="1">
        <v>44206</v>
      </c>
      <c r="K14" s="2">
        <v>82756705.8248</v>
      </c>
      <c r="L14" s="2">
        <v>7405308.7999999998</v>
      </c>
      <c r="M14" s="6">
        <v>724238.32</v>
      </c>
      <c r="O14" s="1">
        <v>44237</v>
      </c>
      <c r="P14" s="2">
        <v>12435487.064999999</v>
      </c>
      <c r="Q14" s="2">
        <v>37766322.58625</v>
      </c>
      <c r="R14" s="6"/>
      <c r="T14" s="1">
        <v>44265</v>
      </c>
      <c r="U14" s="2">
        <v>25785500.312800001</v>
      </c>
      <c r="V14" s="2">
        <v>39329097.729999997</v>
      </c>
      <c r="W14" s="6"/>
      <c r="Y14" s="1">
        <v>44296</v>
      </c>
      <c r="Z14" s="2">
        <v>43999309.465375006</v>
      </c>
      <c r="AA14" s="2">
        <v>66203561.4375</v>
      </c>
      <c r="AB14" s="6"/>
      <c r="AD14" s="1">
        <v>44326</v>
      </c>
      <c r="AE14" s="2">
        <v>197518997.43759999</v>
      </c>
      <c r="AF14" s="2">
        <v>10797373</v>
      </c>
      <c r="AG14" s="6"/>
      <c r="AI14" s="1">
        <v>44387</v>
      </c>
      <c r="AJ14" s="2">
        <v>101223797.404375</v>
      </c>
      <c r="AK14" s="2">
        <v>152392335.23949999</v>
      </c>
      <c r="AL14" s="6"/>
      <c r="AN14" s="1">
        <v>44418</v>
      </c>
      <c r="AO14" s="2">
        <v>21748932</v>
      </c>
      <c r="AP14" s="2">
        <v>10779338.644849999</v>
      </c>
      <c r="AQ14" s="6"/>
    </row>
    <row r="15" spans="2:43" x14ac:dyDescent="0.25">
      <c r="B15" s="1">
        <v>44146</v>
      </c>
      <c r="C15" s="2">
        <v>10586213.92</v>
      </c>
      <c r="D15" s="2">
        <v>2866768.09</v>
      </c>
      <c r="F15" s="1">
        <v>44176</v>
      </c>
      <c r="G15" s="2"/>
      <c r="H15" s="2"/>
      <c r="J15" s="1">
        <v>44207</v>
      </c>
      <c r="K15" s="2">
        <v>6193676.4000000004</v>
      </c>
      <c r="L15" s="2">
        <v>22387316.399999999</v>
      </c>
      <c r="M15" s="6"/>
      <c r="O15" s="1">
        <v>44238</v>
      </c>
      <c r="P15" s="2">
        <v>25410153.725000001</v>
      </c>
      <c r="Q15" s="2">
        <v>26967053.215</v>
      </c>
      <c r="R15" s="6"/>
      <c r="T15" s="1">
        <v>44266</v>
      </c>
      <c r="U15" s="2">
        <v>127324861.8714</v>
      </c>
      <c r="V15" s="2">
        <v>97845955.557650015</v>
      </c>
      <c r="W15" s="6"/>
      <c r="Y15" s="1">
        <v>44297</v>
      </c>
      <c r="Z15" s="2">
        <v>45777197.32</v>
      </c>
      <c r="AA15" s="2">
        <v>85244840.057549998</v>
      </c>
      <c r="AB15" s="6"/>
      <c r="AD15" s="1">
        <v>44327</v>
      </c>
      <c r="AE15" s="2">
        <v>26535375.640000001</v>
      </c>
      <c r="AF15" s="2">
        <v>115568807.93000001</v>
      </c>
      <c r="AG15" s="6"/>
      <c r="AI15" s="1">
        <v>44388</v>
      </c>
      <c r="AJ15" s="2">
        <v>184095214.08650002</v>
      </c>
      <c r="AK15" s="2">
        <v>58732185.870400004</v>
      </c>
      <c r="AL15" s="6"/>
      <c r="AN15" s="1">
        <v>44419</v>
      </c>
      <c r="AO15" s="2">
        <v>185106552.66945001</v>
      </c>
      <c r="AP15" s="2">
        <v>5841591.75</v>
      </c>
      <c r="AQ15" s="6"/>
    </row>
    <row r="16" spans="2:43" x14ac:dyDescent="0.25">
      <c r="B16" s="1">
        <v>44147</v>
      </c>
      <c r="C16" s="2">
        <v>25748237.800000001</v>
      </c>
      <c r="D16" s="2">
        <v>4406399.16</v>
      </c>
      <c r="F16" s="1">
        <v>44177</v>
      </c>
      <c r="G16" s="2"/>
      <c r="H16" s="2"/>
      <c r="J16" s="1">
        <v>44208</v>
      </c>
      <c r="K16" s="2">
        <v>47052798.729199998</v>
      </c>
      <c r="L16" s="2">
        <v>55840218.315449998</v>
      </c>
      <c r="M16" s="6"/>
      <c r="O16" s="1">
        <v>44239</v>
      </c>
      <c r="P16" s="2">
        <v>105899728.99870001</v>
      </c>
      <c r="Q16" s="2">
        <v>92184377</v>
      </c>
      <c r="R16" s="6"/>
      <c r="T16" s="1">
        <v>44267</v>
      </c>
      <c r="U16" s="2">
        <v>49544198.937375002</v>
      </c>
      <c r="V16" s="2">
        <v>105374131.79000001</v>
      </c>
      <c r="W16" s="6"/>
      <c r="Y16" s="1">
        <v>44298</v>
      </c>
      <c r="Z16" s="2">
        <v>3038123.3887499999</v>
      </c>
      <c r="AA16" s="2">
        <v>45777197.32</v>
      </c>
      <c r="AB16" s="6"/>
      <c r="AD16" s="1">
        <v>44328</v>
      </c>
      <c r="AE16" s="2">
        <v>30293783.719999999</v>
      </c>
      <c r="AF16" s="2">
        <v>125414267.065</v>
      </c>
      <c r="AG16" s="6"/>
      <c r="AI16" s="1">
        <v>44389</v>
      </c>
      <c r="AJ16" s="2">
        <v>95345232.707625002</v>
      </c>
      <c r="AK16" s="2">
        <v>72449750.861599997</v>
      </c>
      <c r="AL16" s="6"/>
      <c r="AN16" s="1">
        <v>44420</v>
      </c>
      <c r="AO16" s="2">
        <v>155503208.58150002</v>
      </c>
      <c r="AP16" s="2">
        <v>67180140.377000004</v>
      </c>
      <c r="AQ16" s="6"/>
    </row>
    <row r="17" spans="2:43" x14ac:dyDescent="0.25">
      <c r="B17" s="1">
        <v>44148</v>
      </c>
      <c r="C17" s="2">
        <v>2599590.94</v>
      </c>
      <c r="D17" s="2">
        <v>3387854.4</v>
      </c>
      <c r="F17" s="1">
        <v>44178</v>
      </c>
      <c r="G17" s="2"/>
      <c r="H17" s="2"/>
      <c r="J17" s="1">
        <v>44209</v>
      </c>
      <c r="K17" s="2">
        <v>13425831.354999999</v>
      </c>
      <c r="L17" s="2">
        <v>9428846.9975000005</v>
      </c>
      <c r="M17" s="6"/>
      <c r="O17" s="1">
        <v>44240</v>
      </c>
      <c r="P17" s="2">
        <v>38532861.188749999</v>
      </c>
      <c r="Q17" s="2">
        <v>102324545.6875</v>
      </c>
      <c r="R17" s="6"/>
      <c r="T17" s="1">
        <v>44268</v>
      </c>
      <c r="U17" s="2">
        <v>89272742.393749997</v>
      </c>
      <c r="V17" s="2">
        <v>218132121.54249999</v>
      </c>
      <c r="W17" s="6"/>
      <c r="Y17" s="1">
        <v>44299</v>
      </c>
      <c r="Z17" s="2">
        <v>52235132.079999998</v>
      </c>
      <c r="AA17" s="2">
        <v>313355750.02499998</v>
      </c>
      <c r="AB17" s="6"/>
      <c r="AD17" s="1">
        <v>44329</v>
      </c>
      <c r="AE17" s="2">
        <v>162724987.94150001</v>
      </c>
      <c r="AF17" s="2">
        <v>105180981.66545501</v>
      </c>
      <c r="AG17" s="6"/>
      <c r="AI17" s="1">
        <v>44390</v>
      </c>
      <c r="AJ17" s="2">
        <v>88953855.091474995</v>
      </c>
      <c r="AK17" s="2">
        <v>24705115.713750001</v>
      </c>
      <c r="AL17" s="6"/>
      <c r="AN17" s="1">
        <v>44421</v>
      </c>
      <c r="AO17" s="2"/>
      <c r="AP17" s="2"/>
      <c r="AQ17" s="6"/>
    </row>
    <row r="18" spans="2:43" x14ac:dyDescent="0.25">
      <c r="B18" s="1">
        <v>44149</v>
      </c>
      <c r="C18" s="2">
        <v>12322467.119999999</v>
      </c>
      <c r="D18" s="2">
        <v>0</v>
      </c>
      <c r="F18" s="1">
        <v>44179</v>
      </c>
      <c r="G18" s="2"/>
      <c r="H18" s="2"/>
      <c r="J18" s="1">
        <v>44210</v>
      </c>
      <c r="K18" s="2">
        <v>32546387.028749999</v>
      </c>
      <c r="L18" s="2">
        <v>14088060.990150001</v>
      </c>
      <c r="M18" s="6"/>
      <c r="O18" s="1">
        <v>44241</v>
      </c>
      <c r="P18" s="2">
        <v>17661361.331250001</v>
      </c>
      <c r="Q18" s="2">
        <v>62129237.972499996</v>
      </c>
      <c r="R18" s="6"/>
      <c r="T18" s="1">
        <v>44269</v>
      </c>
      <c r="U18" s="2">
        <v>19526399.344999999</v>
      </c>
      <c r="V18" s="2">
        <v>169517962.6825</v>
      </c>
      <c r="W18" s="6"/>
      <c r="Y18" s="1">
        <v>44300</v>
      </c>
      <c r="Z18" s="2">
        <v>57694298.662024997</v>
      </c>
      <c r="AA18" s="2">
        <v>157866653.28015003</v>
      </c>
      <c r="AB18" s="6"/>
      <c r="AD18" s="1">
        <v>44330</v>
      </c>
      <c r="AE18" s="2">
        <v>340905601.04575002</v>
      </c>
      <c r="AF18" s="2">
        <v>84070598.084999993</v>
      </c>
      <c r="AG18" s="6"/>
      <c r="AI18" s="1">
        <v>44391</v>
      </c>
      <c r="AJ18" s="2">
        <v>725364.25800000003</v>
      </c>
      <c r="AK18" s="2">
        <v>17829534.25</v>
      </c>
      <c r="AL18" s="6"/>
      <c r="AN18" s="1">
        <v>44422</v>
      </c>
      <c r="AO18" s="2"/>
      <c r="AP18" s="2"/>
      <c r="AQ18" s="6"/>
    </row>
    <row r="19" spans="2:43" x14ac:dyDescent="0.25">
      <c r="B19" s="1">
        <v>44150</v>
      </c>
      <c r="C19" s="2">
        <v>21602063.210000001</v>
      </c>
      <c r="D19" s="2">
        <v>102654.34</v>
      </c>
      <c r="F19" s="1">
        <v>44180</v>
      </c>
      <c r="G19" s="2"/>
      <c r="H19" s="2"/>
      <c r="J19" s="1">
        <v>44211</v>
      </c>
      <c r="K19" s="2">
        <v>80538759.61362499</v>
      </c>
      <c r="L19" s="2">
        <v>4299602.0762499999</v>
      </c>
      <c r="M19" s="6"/>
      <c r="O19" s="1">
        <v>44242</v>
      </c>
      <c r="P19" s="2">
        <v>18602288.550000001</v>
      </c>
      <c r="Q19" s="2">
        <v>71266095.736550003</v>
      </c>
      <c r="R19" s="6"/>
      <c r="T19" s="1">
        <v>44270</v>
      </c>
      <c r="U19" s="2">
        <v>97323979.322425008</v>
      </c>
      <c r="V19" s="2">
        <v>70548704.703099981</v>
      </c>
      <c r="W19" s="6"/>
      <c r="Y19" s="1">
        <v>44301</v>
      </c>
      <c r="Z19" s="2">
        <v>120020227.37</v>
      </c>
      <c r="AA19" s="2">
        <v>182159113.59999999</v>
      </c>
      <c r="AB19" s="6"/>
      <c r="AD19" s="1">
        <v>44331</v>
      </c>
      <c r="AE19" s="2">
        <v>127757794.09327501</v>
      </c>
      <c r="AF19" s="2">
        <v>24701259.684999999</v>
      </c>
      <c r="AG19" s="6"/>
      <c r="AI19" s="1">
        <v>44392</v>
      </c>
      <c r="AJ19" s="2"/>
      <c r="AK19" s="2"/>
      <c r="AL19" s="6"/>
      <c r="AN19" s="1">
        <v>44423</v>
      </c>
      <c r="AO19" s="2"/>
      <c r="AP19" s="2"/>
      <c r="AQ19" s="6"/>
    </row>
    <row r="20" spans="2:43" x14ac:dyDescent="0.25">
      <c r="B20" s="1">
        <v>44151</v>
      </c>
      <c r="C20" s="2">
        <v>3052169.28</v>
      </c>
      <c r="D20" s="2">
        <v>4756079.84</v>
      </c>
      <c r="F20" s="1">
        <v>44181</v>
      </c>
      <c r="G20" s="2"/>
      <c r="H20" s="2"/>
      <c r="J20" s="1">
        <v>44212</v>
      </c>
      <c r="K20" s="2">
        <v>26511166.93</v>
      </c>
      <c r="L20" s="2">
        <v>30375081.899999999</v>
      </c>
      <c r="M20" s="6"/>
      <c r="O20" s="1">
        <v>44243</v>
      </c>
      <c r="P20" s="2">
        <v>11160915.5875</v>
      </c>
      <c r="Q20" s="2">
        <v>79756286.619599998</v>
      </c>
      <c r="R20" s="6"/>
      <c r="T20" s="1">
        <v>44271</v>
      </c>
      <c r="U20" s="2">
        <v>85180832.626249999</v>
      </c>
      <c r="V20" s="2">
        <v>98324786.230000004</v>
      </c>
      <c r="W20" s="6"/>
      <c r="Y20" s="1">
        <v>44302</v>
      </c>
      <c r="Z20" s="2">
        <v>101209192.81649999</v>
      </c>
      <c r="AA20" s="2">
        <v>53039813.602499999</v>
      </c>
      <c r="AB20" s="6"/>
      <c r="AD20" s="1">
        <v>44332</v>
      </c>
      <c r="AE20" s="2">
        <v>180485706.58185002</v>
      </c>
      <c r="AF20" s="2">
        <v>9733475.4849999994</v>
      </c>
      <c r="AG20" s="6"/>
      <c r="AI20" s="1">
        <v>44393</v>
      </c>
      <c r="AJ20" s="2">
        <v>74477688.111499995</v>
      </c>
      <c r="AK20" s="2">
        <v>215525788.88749999</v>
      </c>
      <c r="AL20" s="6"/>
      <c r="AN20" s="1">
        <v>44424</v>
      </c>
      <c r="AO20" s="2"/>
      <c r="AP20" s="2"/>
      <c r="AQ20" s="6"/>
    </row>
    <row r="21" spans="2:43" x14ac:dyDescent="0.25">
      <c r="B21" s="1">
        <v>44152</v>
      </c>
      <c r="C21" s="2">
        <v>6398835.0800000001</v>
      </c>
      <c r="D21" s="2">
        <v>4040425.87</v>
      </c>
      <c r="F21" s="1">
        <v>44182</v>
      </c>
      <c r="G21" s="2"/>
      <c r="H21" s="2"/>
      <c r="J21" s="1">
        <v>44213</v>
      </c>
      <c r="K21" s="2">
        <v>16853486.890000001</v>
      </c>
      <c r="L21" s="2">
        <v>7101595.3799999999</v>
      </c>
      <c r="M21" s="6"/>
      <c r="O21" s="1">
        <v>44244</v>
      </c>
      <c r="P21" s="2">
        <v>5387056.2699999996</v>
      </c>
      <c r="Q21" s="2">
        <v>60349783.270000003</v>
      </c>
      <c r="R21" s="6"/>
      <c r="T21" s="1">
        <v>44272</v>
      </c>
      <c r="U21" s="2">
        <v>0</v>
      </c>
      <c r="V21" s="2">
        <v>25439077.62875</v>
      </c>
      <c r="W21" s="6"/>
      <c r="Y21" s="1">
        <v>44303</v>
      </c>
      <c r="Z21" s="2">
        <v>192125762.04499999</v>
      </c>
      <c r="AA21" s="2">
        <v>80640973.864999995</v>
      </c>
      <c r="AB21" s="6"/>
      <c r="AD21" s="1">
        <v>44333</v>
      </c>
      <c r="AE21" s="2">
        <v>573505937.08674991</v>
      </c>
      <c r="AF21" s="2">
        <v>36162344.695499994</v>
      </c>
      <c r="AG21" s="6"/>
      <c r="AI21" s="1">
        <v>44394</v>
      </c>
      <c r="AJ21" s="2">
        <v>104804920.78860001</v>
      </c>
      <c r="AK21" s="2">
        <v>269612205.57199997</v>
      </c>
      <c r="AL21" s="6"/>
      <c r="AN21" s="1">
        <v>44425</v>
      </c>
      <c r="AO21" s="2"/>
      <c r="AP21" s="2"/>
      <c r="AQ21" s="6"/>
    </row>
    <row r="22" spans="2:43" x14ac:dyDescent="0.25">
      <c r="B22" s="1">
        <v>44153</v>
      </c>
      <c r="C22" s="2">
        <v>12026703.49</v>
      </c>
      <c r="D22" s="2">
        <v>26685076.870000001</v>
      </c>
      <c r="F22" s="1">
        <v>44183</v>
      </c>
      <c r="G22" s="2"/>
      <c r="H22" s="2"/>
      <c r="J22" s="1">
        <v>44214</v>
      </c>
      <c r="K22" s="2">
        <v>10479242.92</v>
      </c>
      <c r="L22" s="2">
        <v>4609588.72</v>
      </c>
      <c r="M22" s="6"/>
      <c r="O22" s="1">
        <v>44245</v>
      </c>
      <c r="P22" s="2"/>
      <c r="Q22" s="2"/>
      <c r="R22" s="6"/>
      <c r="T22" s="1">
        <v>44273</v>
      </c>
      <c r="U22" s="2">
        <v>0</v>
      </c>
      <c r="V22" s="2">
        <v>0</v>
      </c>
      <c r="W22" s="6"/>
      <c r="Y22" s="1">
        <v>44304</v>
      </c>
      <c r="Z22" s="2">
        <v>70949997.175624996</v>
      </c>
      <c r="AA22" s="2">
        <v>91549271.162499994</v>
      </c>
      <c r="AB22" s="6"/>
      <c r="AD22" s="1">
        <v>44334</v>
      </c>
      <c r="AE22" s="2">
        <v>81752471.338500008</v>
      </c>
      <c r="AF22" s="2">
        <v>177626654.76199999</v>
      </c>
      <c r="AG22" s="6"/>
      <c r="AI22" s="1">
        <v>44395</v>
      </c>
      <c r="AJ22" s="2">
        <v>204845651.47375</v>
      </c>
      <c r="AK22" s="2">
        <v>129421155.65700001</v>
      </c>
      <c r="AL22" s="6"/>
      <c r="AN22" s="1">
        <v>44426</v>
      </c>
      <c r="AO22" s="2"/>
      <c r="AP22" s="2"/>
      <c r="AQ22" s="6"/>
    </row>
    <row r="23" spans="2:43" x14ac:dyDescent="0.25">
      <c r="B23" s="1">
        <v>44154</v>
      </c>
      <c r="C23" s="2">
        <v>6060876.8600000003</v>
      </c>
      <c r="D23" s="2">
        <v>18130470.68</v>
      </c>
      <c r="F23" s="1">
        <v>44184</v>
      </c>
      <c r="G23" s="2"/>
      <c r="H23" s="2"/>
      <c r="J23" s="1">
        <v>44215</v>
      </c>
      <c r="K23" s="2">
        <v>415308.15125</v>
      </c>
      <c r="L23" s="2">
        <v>52360218.742799997</v>
      </c>
      <c r="M23" s="6"/>
      <c r="O23" s="1">
        <v>44246</v>
      </c>
      <c r="P23" s="2">
        <v>73325825.5625</v>
      </c>
      <c r="Q23" s="2">
        <v>70752037.799999997</v>
      </c>
      <c r="R23" s="6"/>
      <c r="T23" s="1">
        <v>44274</v>
      </c>
      <c r="U23" s="2">
        <v>23441390.528749999</v>
      </c>
      <c r="V23" s="2">
        <v>74263785.409999996</v>
      </c>
      <c r="W23" s="6"/>
      <c r="Y23" s="1">
        <v>44305</v>
      </c>
      <c r="Z23" s="2">
        <v>5939576.8874499993</v>
      </c>
      <c r="AA23" s="2">
        <v>42600922.733750008</v>
      </c>
      <c r="AB23" s="6"/>
      <c r="AD23" s="1">
        <v>44335</v>
      </c>
      <c r="AE23" s="2">
        <v>241746527.09712502</v>
      </c>
      <c r="AF23" s="2">
        <v>246002073.23449999</v>
      </c>
      <c r="AG23" s="6"/>
      <c r="AI23" s="1">
        <v>44396</v>
      </c>
      <c r="AJ23" s="2">
        <v>168622020.23462501</v>
      </c>
      <c r="AK23" s="2">
        <v>115677950.44599999</v>
      </c>
      <c r="AL23" s="6"/>
      <c r="AN23" s="1">
        <v>44427</v>
      </c>
      <c r="AO23" s="2"/>
      <c r="AP23" s="2"/>
      <c r="AQ23" s="6"/>
    </row>
    <row r="24" spans="2:43" x14ac:dyDescent="0.25">
      <c r="B24" s="1">
        <v>44155</v>
      </c>
      <c r="C24" s="2">
        <v>13595793.609999999</v>
      </c>
      <c r="D24" s="2">
        <v>35632201.57</v>
      </c>
      <c r="F24" s="1">
        <v>44185</v>
      </c>
      <c r="G24" s="2"/>
      <c r="H24" s="2"/>
      <c r="J24" s="1">
        <v>44216</v>
      </c>
      <c r="K24" s="2">
        <v>11634067.880000001</v>
      </c>
      <c r="L24" s="2">
        <v>88140055.400000006</v>
      </c>
      <c r="M24" s="6"/>
      <c r="O24" s="1">
        <v>44247</v>
      </c>
      <c r="P24" s="2">
        <v>46322325.835500002</v>
      </c>
      <c r="Q24" s="2">
        <v>19473184.050000001</v>
      </c>
      <c r="R24" s="6"/>
      <c r="T24" s="1">
        <v>44275</v>
      </c>
      <c r="U24" s="2">
        <v>43090947.878725</v>
      </c>
      <c r="V24" s="2">
        <v>68805626.087500006</v>
      </c>
      <c r="W24" s="6"/>
      <c r="Y24" s="1">
        <v>44306</v>
      </c>
      <c r="Z24" s="2">
        <v>77481405.564725012</v>
      </c>
      <c r="AA24" s="2">
        <v>184646563.40000001</v>
      </c>
      <c r="AB24" s="6"/>
      <c r="AD24" s="1">
        <v>44336</v>
      </c>
      <c r="AE24" s="2">
        <v>122426987.00030001</v>
      </c>
      <c r="AF24" s="2">
        <v>328107878.29545003</v>
      </c>
      <c r="AG24" s="6"/>
      <c r="AI24" s="1">
        <v>44397</v>
      </c>
      <c r="AJ24" s="2">
        <v>19101329.321049999</v>
      </c>
      <c r="AK24" s="2">
        <v>50456765.362499997</v>
      </c>
      <c r="AL24" s="6"/>
      <c r="AN24" s="1">
        <v>44428</v>
      </c>
      <c r="AO24" s="2"/>
      <c r="AP24" s="2"/>
      <c r="AQ24" s="6"/>
    </row>
    <row r="25" spans="2:43" x14ac:dyDescent="0.25">
      <c r="B25" s="1">
        <v>44156</v>
      </c>
      <c r="C25" s="5">
        <v>11252159.625949999</v>
      </c>
      <c r="D25" s="5">
        <v>24838119.111299999</v>
      </c>
      <c r="F25" s="1">
        <v>44186</v>
      </c>
      <c r="G25" s="5"/>
      <c r="H25" s="5"/>
      <c r="J25" s="1">
        <v>44217</v>
      </c>
      <c r="K25" s="5">
        <v>10032219.779999999</v>
      </c>
      <c r="L25" s="5">
        <v>34574525.130000003</v>
      </c>
      <c r="M25" s="6"/>
      <c r="O25" s="1">
        <v>44248</v>
      </c>
      <c r="P25" s="5">
        <v>4156184.0674999999</v>
      </c>
      <c r="Q25" s="5">
        <v>42990674.674999997</v>
      </c>
      <c r="R25" s="6"/>
      <c r="T25" s="1">
        <v>44276</v>
      </c>
      <c r="U25" s="5">
        <v>41115347.925624996</v>
      </c>
      <c r="V25" s="5">
        <v>33825069.420000002</v>
      </c>
      <c r="W25" s="6"/>
      <c r="Y25" s="1">
        <v>44307</v>
      </c>
      <c r="Z25" s="5">
        <v>214326469.51249999</v>
      </c>
      <c r="AA25" s="5">
        <v>76761567.125</v>
      </c>
      <c r="AB25" s="6"/>
      <c r="AD25" s="1">
        <v>44337</v>
      </c>
      <c r="AE25" s="5">
        <v>86338496.040000007</v>
      </c>
      <c r="AF25" s="5">
        <v>190793066.037</v>
      </c>
      <c r="AG25" s="6"/>
      <c r="AI25" s="1">
        <v>44398</v>
      </c>
      <c r="AJ25" s="5">
        <v>127235488.37785001</v>
      </c>
      <c r="AK25" s="5">
        <v>73897969.904500008</v>
      </c>
      <c r="AL25" s="6"/>
      <c r="AN25" s="1">
        <v>44429</v>
      </c>
      <c r="AO25" s="5"/>
      <c r="AP25" s="5"/>
      <c r="AQ25" s="6"/>
    </row>
    <row r="26" spans="2:43" x14ac:dyDescent="0.25">
      <c r="B26" s="1">
        <v>44157</v>
      </c>
      <c r="C26" s="5">
        <v>13510914.2512</v>
      </c>
      <c r="D26" s="5">
        <v>39182596.710000001</v>
      </c>
      <c r="F26" s="1">
        <v>44187</v>
      </c>
      <c r="G26" s="5"/>
      <c r="H26" s="5"/>
      <c r="J26" s="1">
        <v>44218</v>
      </c>
      <c r="K26" s="5">
        <v>415308.15125</v>
      </c>
      <c r="L26" s="5">
        <v>52360218.742799997</v>
      </c>
      <c r="M26" s="6">
        <v>515338.79</v>
      </c>
      <c r="O26" s="1">
        <v>44249</v>
      </c>
      <c r="P26" s="5">
        <v>56232576.441875003</v>
      </c>
      <c r="Q26" s="5">
        <v>25266710.262499999</v>
      </c>
      <c r="R26" s="6"/>
      <c r="T26" s="1">
        <v>44277</v>
      </c>
      <c r="U26" s="5">
        <v>21646970.6765</v>
      </c>
      <c r="V26" s="5">
        <v>44136335.316249996</v>
      </c>
      <c r="W26" s="6"/>
      <c r="Y26" s="1">
        <v>44308</v>
      </c>
      <c r="Z26" s="5">
        <v>38441887.149999999</v>
      </c>
      <c r="AA26" s="5">
        <v>64476108.329999998</v>
      </c>
      <c r="AB26" s="6"/>
      <c r="AD26" s="1">
        <v>44338</v>
      </c>
      <c r="AE26" s="5">
        <v>178536645.58250001</v>
      </c>
      <c r="AF26" s="5">
        <v>152235153.66749999</v>
      </c>
      <c r="AG26" s="6"/>
      <c r="AI26" s="1">
        <v>44399</v>
      </c>
      <c r="AJ26" s="5">
        <v>89538404.025125012</v>
      </c>
      <c r="AK26" s="5">
        <v>7297071.0899999999</v>
      </c>
      <c r="AL26" s="6"/>
      <c r="AN26" s="1">
        <v>44430</v>
      </c>
      <c r="AO26" s="5"/>
      <c r="AP26" s="5"/>
      <c r="AQ26" s="6"/>
    </row>
    <row r="27" spans="2:43" x14ac:dyDescent="0.25">
      <c r="B27" s="1">
        <v>44158</v>
      </c>
      <c r="C27" s="5">
        <v>10677764.602499999</v>
      </c>
      <c r="D27" s="5">
        <v>9790033.1999999993</v>
      </c>
      <c r="F27" s="1">
        <v>44188</v>
      </c>
      <c r="G27" s="5"/>
      <c r="H27" s="5"/>
      <c r="J27" s="1">
        <v>44219</v>
      </c>
      <c r="K27" s="5">
        <v>20372722.605124999</v>
      </c>
      <c r="L27" s="5">
        <v>64357711.527000003</v>
      </c>
      <c r="M27" s="6"/>
      <c r="O27" s="1">
        <v>44250</v>
      </c>
      <c r="P27" s="5">
        <v>37066443.927500002</v>
      </c>
      <c r="Q27" s="5">
        <v>25421132.6525</v>
      </c>
      <c r="R27" s="6"/>
      <c r="T27" s="1">
        <v>44278</v>
      </c>
      <c r="U27" s="5">
        <v>23441390.528749999</v>
      </c>
      <c r="V27" s="5">
        <v>73539543.455300003</v>
      </c>
      <c r="W27" s="6"/>
      <c r="Y27" s="1">
        <v>44309</v>
      </c>
      <c r="Z27" s="5">
        <v>77046040.109999999</v>
      </c>
      <c r="AA27" s="5">
        <v>103425941.26599999</v>
      </c>
      <c r="AB27" s="6"/>
      <c r="AD27" s="1">
        <v>44339</v>
      </c>
      <c r="AE27" s="5">
        <v>105390710.70455</v>
      </c>
      <c r="AF27" s="5">
        <v>34087496.567500003</v>
      </c>
      <c r="AG27" s="6"/>
      <c r="AI27" s="1">
        <v>44400</v>
      </c>
      <c r="AJ27" s="5">
        <v>35340382.066124998</v>
      </c>
      <c r="AK27" s="5">
        <v>50265671.560400002</v>
      </c>
      <c r="AL27" s="6"/>
      <c r="AN27" s="1">
        <v>44431</v>
      </c>
      <c r="AO27" s="5"/>
      <c r="AP27" s="5"/>
      <c r="AQ27" s="6"/>
    </row>
    <row r="28" spans="2:43" x14ac:dyDescent="0.25">
      <c r="B28" s="1">
        <v>44159</v>
      </c>
      <c r="C28" s="5">
        <v>6430829.0147500001</v>
      </c>
      <c r="D28" s="5">
        <v>16030609.07955</v>
      </c>
      <c r="F28" s="1">
        <v>44189</v>
      </c>
      <c r="G28" s="5"/>
      <c r="H28" s="5"/>
      <c r="J28" s="1">
        <v>44220</v>
      </c>
      <c r="K28" s="5">
        <v>46054272.825000003</v>
      </c>
      <c r="L28" s="5">
        <v>73419534.345199987</v>
      </c>
      <c r="M28" s="6"/>
      <c r="O28" s="1">
        <v>44251</v>
      </c>
      <c r="P28" s="5"/>
      <c r="Q28" s="5"/>
      <c r="R28" s="6"/>
      <c r="T28" s="1">
        <v>44279</v>
      </c>
      <c r="U28" s="5">
        <v>11076534.23</v>
      </c>
      <c r="V28" s="5">
        <v>15835537.68</v>
      </c>
      <c r="W28" s="6"/>
      <c r="Y28" s="1">
        <v>44310</v>
      </c>
      <c r="Z28" s="5">
        <v>29138695.3475</v>
      </c>
      <c r="AA28" s="5">
        <v>312258488.98399997</v>
      </c>
      <c r="AB28" s="6"/>
      <c r="AD28" s="1">
        <v>44340</v>
      </c>
      <c r="AE28" s="5">
        <v>151221781.43525001</v>
      </c>
      <c r="AF28" s="5">
        <v>162784219.495</v>
      </c>
      <c r="AG28" s="6"/>
      <c r="AI28" s="1">
        <v>44401</v>
      </c>
      <c r="AJ28" s="5">
        <v>13876198.556400001</v>
      </c>
      <c r="AK28" s="5">
        <v>156646257.20199999</v>
      </c>
      <c r="AL28" s="6"/>
      <c r="AN28" s="1">
        <v>44432</v>
      </c>
      <c r="AO28" s="5"/>
      <c r="AP28" s="5"/>
      <c r="AQ28" s="6"/>
    </row>
    <row r="29" spans="2:43" x14ac:dyDescent="0.25">
      <c r="B29" s="1">
        <v>44160</v>
      </c>
      <c r="C29" s="5">
        <v>10027588.27375</v>
      </c>
      <c r="D29" s="5">
        <v>26053826.225000001</v>
      </c>
      <c r="F29" s="1">
        <v>44190</v>
      </c>
      <c r="G29" s="5"/>
      <c r="H29" s="5"/>
      <c r="J29" s="1">
        <v>44221</v>
      </c>
      <c r="K29" s="5">
        <v>7390041.8550000004</v>
      </c>
      <c r="L29" s="5">
        <v>59718253.373999998</v>
      </c>
      <c r="M29" s="6"/>
      <c r="O29" s="1">
        <v>44252</v>
      </c>
      <c r="P29" s="5"/>
      <c r="Q29" s="5"/>
      <c r="R29" s="6"/>
      <c r="T29" s="1">
        <v>44280</v>
      </c>
      <c r="U29" s="5">
        <v>32764430.832574997</v>
      </c>
      <c r="V29" s="5">
        <v>23801803.98</v>
      </c>
      <c r="W29" s="6"/>
      <c r="Y29" s="1">
        <v>44311</v>
      </c>
      <c r="Z29" s="5">
        <v>39168835.457849994</v>
      </c>
      <c r="AA29" s="5">
        <v>19041399.449999999</v>
      </c>
      <c r="AB29" s="6"/>
      <c r="AD29" s="1">
        <v>44341</v>
      </c>
      <c r="AE29" s="5">
        <v>130370280.75049999</v>
      </c>
      <c r="AF29" s="5">
        <v>55774864.579999998</v>
      </c>
      <c r="AG29" s="6"/>
      <c r="AI29" s="1">
        <v>44402</v>
      </c>
      <c r="AJ29" s="5"/>
      <c r="AK29" s="5"/>
      <c r="AL29" s="6"/>
      <c r="AN29" s="1">
        <v>44433</v>
      </c>
      <c r="AO29" s="5"/>
      <c r="AP29" s="5"/>
      <c r="AQ29" s="6"/>
    </row>
    <row r="30" spans="2:43" x14ac:dyDescent="0.25">
      <c r="B30" s="1">
        <v>44161</v>
      </c>
      <c r="C30" s="5">
        <v>19357727.940000001</v>
      </c>
      <c r="D30" s="5">
        <v>10771828.01</v>
      </c>
      <c r="F30" s="1">
        <v>44191</v>
      </c>
      <c r="G30" s="5"/>
      <c r="H30" s="5"/>
      <c r="J30" s="1">
        <v>44222</v>
      </c>
      <c r="K30" s="5">
        <v>2561841</v>
      </c>
      <c r="L30" s="5">
        <v>5505165.9850000003</v>
      </c>
      <c r="M30" s="6"/>
      <c r="O30" s="1">
        <v>44253</v>
      </c>
      <c r="P30" s="5"/>
      <c r="Q30" s="5"/>
      <c r="R30" s="6"/>
      <c r="T30" s="1">
        <v>44281</v>
      </c>
      <c r="U30" s="5">
        <v>47109148.273999996</v>
      </c>
      <c r="V30" s="5">
        <v>113657161.67900001</v>
      </c>
      <c r="W30" s="6"/>
      <c r="Y30" s="1">
        <v>44312</v>
      </c>
      <c r="Z30" s="5">
        <v>18438768.219999999</v>
      </c>
      <c r="AA30" s="5">
        <v>123339723.5975</v>
      </c>
      <c r="AB30" s="6"/>
      <c r="AD30" s="1">
        <v>44342</v>
      </c>
      <c r="AE30" s="5">
        <v>152081436.60049999</v>
      </c>
      <c r="AF30" s="5">
        <v>47134824.789999999</v>
      </c>
      <c r="AG30" s="6"/>
      <c r="AI30" s="1">
        <v>44403</v>
      </c>
      <c r="AJ30" s="5"/>
      <c r="AK30" s="5"/>
      <c r="AL30" s="6"/>
      <c r="AN30" s="1">
        <v>44434</v>
      </c>
      <c r="AO30" s="5"/>
      <c r="AP30" s="5"/>
      <c r="AQ30" s="6"/>
    </row>
    <row r="31" spans="2:43" x14ac:dyDescent="0.25">
      <c r="B31" s="1">
        <v>44162</v>
      </c>
      <c r="C31" s="5">
        <v>2345604.628</v>
      </c>
      <c r="D31" s="5">
        <v>13526475.07</v>
      </c>
      <c r="F31" s="1">
        <v>44192</v>
      </c>
      <c r="G31" s="5"/>
      <c r="H31" s="5"/>
      <c r="J31" s="1">
        <v>44223</v>
      </c>
      <c r="K31" s="5">
        <v>9232660.7924249992</v>
      </c>
      <c r="L31" s="5">
        <v>54076164.508999996</v>
      </c>
      <c r="M31" s="6"/>
      <c r="O31" s="1">
        <v>44254</v>
      </c>
      <c r="P31" s="5"/>
      <c r="Q31" s="5"/>
      <c r="R31" s="6"/>
      <c r="T31" s="1">
        <v>44282</v>
      </c>
      <c r="U31" s="5">
        <v>52040776.759999998</v>
      </c>
      <c r="V31" s="5">
        <v>88878789.377800003</v>
      </c>
      <c r="W31" s="6"/>
      <c r="Y31" s="1">
        <v>44313</v>
      </c>
      <c r="Z31" s="5">
        <v>42703336.759999998</v>
      </c>
      <c r="AA31" s="5">
        <v>81550210.521500006</v>
      </c>
      <c r="AB31" s="6"/>
      <c r="AD31" s="1">
        <v>44343</v>
      </c>
      <c r="AE31" s="5">
        <v>142956902.14250001</v>
      </c>
      <c r="AF31" s="5">
        <v>113467612.3175</v>
      </c>
      <c r="AG31" s="6"/>
      <c r="AI31" s="1">
        <v>44404</v>
      </c>
      <c r="AJ31" s="5"/>
      <c r="AK31" s="5"/>
      <c r="AL31" s="6"/>
      <c r="AN31" s="1">
        <v>44435</v>
      </c>
      <c r="AO31" s="5"/>
      <c r="AP31" s="5"/>
      <c r="AQ31" s="6"/>
    </row>
    <row r="32" spans="2:43" x14ac:dyDescent="0.25">
      <c r="B32" s="1">
        <v>44163</v>
      </c>
      <c r="C32" s="5">
        <v>23100318.003000002</v>
      </c>
      <c r="D32" s="5">
        <v>14606122.331149999</v>
      </c>
      <c r="F32" s="1">
        <v>44193</v>
      </c>
      <c r="G32" s="5"/>
      <c r="H32" s="5"/>
      <c r="J32" s="1">
        <v>44224</v>
      </c>
      <c r="K32" s="5">
        <v>3518474.5411749999</v>
      </c>
      <c r="L32" s="5">
        <v>21856823.955149997</v>
      </c>
      <c r="M32" s="6"/>
      <c r="O32" s="1">
        <v>44255</v>
      </c>
      <c r="P32" s="5"/>
      <c r="Q32" s="5"/>
      <c r="R32" s="6"/>
      <c r="T32" s="1">
        <v>44283</v>
      </c>
      <c r="U32" s="5">
        <v>14942087.5</v>
      </c>
      <c r="V32" s="5">
        <v>56048618.734999999</v>
      </c>
      <c r="W32" s="6"/>
      <c r="Y32" s="1">
        <v>44314</v>
      </c>
      <c r="Z32" s="5">
        <v>44442642.392499998</v>
      </c>
      <c r="AA32" s="5">
        <v>87234582.087500006</v>
      </c>
      <c r="AB32" s="6"/>
      <c r="AD32" s="1">
        <v>44344</v>
      </c>
      <c r="AE32" s="5">
        <v>258980876.17124999</v>
      </c>
      <c r="AF32" s="5">
        <v>54905279.984999999</v>
      </c>
      <c r="AG32" s="6"/>
      <c r="AI32" s="1">
        <v>44405</v>
      </c>
      <c r="AJ32" s="5"/>
      <c r="AK32" s="5"/>
      <c r="AL32" s="6"/>
      <c r="AN32" s="1">
        <v>44436</v>
      </c>
      <c r="AO32" s="5"/>
      <c r="AP32" s="5"/>
      <c r="AQ32" s="6"/>
    </row>
    <row r="33" spans="2:43" x14ac:dyDescent="0.25">
      <c r="B33" s="1">
        <v>44164</v>
      </c>
      <c r="C33" s="5">
        <v>10323254.52</v>
      </c>
      <c r="D33" s="5">
        <v>19211089.349850003</v>
      </c>
      <c r="F33" s="1">
        <v>44194</v>
      </c>
      <c r="G33" s="5"/>
      <c r="H33" s="5"/>
      <c r="J33" s="1">
        <v>44225</v>
      </c>
      <c r="K33" s="5">
        <v>22998200.074999999</v>
      </c>
      <c r="L33" s="5">
        <v>70181825.54535</v>
      </c>
      <c r="M33" s="6"/>
      <c r="O33" s="1"/>
      <c r="P33" s="5"/>
      <c r="Q33" s="5"/>
      <c r="R33" s="6"/>
      <c r="T33" s="1">
        <v>44284</v>
      </c>
      <c r="U33" s="5">
        <v>23008915.869224999</v>
      </c>
      <c r="V33" s="5">
        <v>21713648.896000002</v>
      </c>
      <c r="W33" s="6"/>
      <c r="Y33" s="1">
        <v>44315</v>
      </c>
      <c r="Z33" s="5">
        <v>16072032.869999999</v>
      </c>
      <c r="AA33" s="5">
        <v>48010335.972400002</v>
      </c>
      <c r="AB33" s="6"/>
      <c r="AD33" s="1">
        <v>44345</v>
      </c>
      <c r="AE33" s="5">
        <v>22645726.900249999</v>
      </c>
      <c r="AF33" s="5">
        <v>24672667.105</v>
      </c>
      <c r="AG33" s="6"/>
      <c r="AI33" s="1">
        <v>44406</v>
      </c>
      <c r="AJ33" s="5"/>
      <c r="AK33" s="5"/>
      <c r="AL33" s="6"/>
      <c r="AN33" s="1">
        <v>44437</v>
      </c>
      <c r="AO33" s="5"/>
      <c r="AP33" s="5"/>
      <c r="AQ33" s="6"/>
    </row>
    <row r="34" spans="2:43" x14ac:dyDescent="0.25">
      <c r="B34" s="1">
        <v>44165</v>
      </c>
      <c r="C34" s="5">
        <v>21712627.707650002</v>
      </c>
      <c r="D34" s="5">
        <v>8049242.8378999997</v>
      </c>
      <c r="F34" s="1">
        <v>44195</v>
      </c>
      <c r="G34" s="5"/>
      <c r="H34" s="5"/>
      <c r="J34" s="1">
        <v>44226</v>
      </c>
      <c r="K34" s="5">
        <v>187854829.63345</v>
      </c>
      <c r="L34" s="5">
        <v>57897511.359750003</v>
      </c>
      <c r="M34" s="6"/>
      <c r="O34" s="1"/>
      <c r="P34" s="5"/>
      <c r="Q34" s="5"/>
      <c r="R34" s="6"/>
      <c r="T34" s="1">
        <v>44285</v>
      </c>
      <c r="U34" s="5">
        <v>7584749.5125000002</v>
      </c>
      <c r="V34" s="5">
        <v>73883939.121250004</v>
      </c>
      <c r="W34" s="6"/>
      <c r="Y34" s="1">
        <v>44316</v>
      </c>
      <c r="Z34" s="5">
        <v>144836325.352</v>
      </c>
      <c r="AA34" s="5">
        <v>54677691.795000002</v>
      </c>
      <c r="AB34" s="6"/>
      <c r="AD34" s="1">
        <v>44346</v>
      </c>
      <c r="AE34" s="5">
        <v>28991384.5275</v>
      </c>
      <c r="AF34" s="5">
        <v>3716109.5</v>
      </c>
      <c r="AG34" s="6"/>
      <c r="AI34" s="1">
        <v>44407</v>
      </c>
      <c r="AJ34" s="5"/>
      <c r="AK34" s="5"/>
      <c r="AL34" s="6"/>
      <c r="AN34" s="1">
        <v>44438</v>
      </c>
      <c r="AO34" s="5"/>
      <c r="AP34" s="5"/>
      <c r="AQ34" s="6"/>
    </row>
    <row r="35" spans="2:43" x14ac:dyDescent="0.25">
      <c r="C35" s="4">
        <f>SUM(C5:C34)</f>
        <v>340813982.84680009</v>
      </c>
      <c r="D35" s="4">
        <f>SUM(D5:D34)</f>
        <v>334513121.48474997</v>
      </c>
      <c r="F35" s="1">
        <v>44196</v>
      </c>
      <c r="G35" s="2">
        <f>SUM(G5:G34)</f>
        <v>0</v>
      </c>
      <c r="H35" s="2">
        <f>SUM(H5:H34)</f>
        <v>0</v>
      </c>
      <c r="J35" s="1">
        <v>44227</v>
      </c>
      <c r="K35" s="2">
        <v>34506442.030000001</v>
      </c>
      <c r="L35" s="2">
        <v>12273801.32</v>
      </c>
      <c r="M35" s="6"/>
      <c r="O35" s="1"/>
      <c r="P35" s="2"/>
      <c r="Q35" s="2"/>
      <c r="R35" s="6"/>
      <c r="T35" s="1">
        <v>44286</v>
      </c>
      <c r="U35" s="2">
        <v>163587153.83400002</v>
      </c>
      <c r="V35" s="2">
        <v>42775301.765499994</v>
      </c>
      <c r="W35" s="6"/>
      <c r="Y35" s="1"/>
      <c r="Z35" s="2"/>
      <c r="AA35" s="2"/>
      <c r="AB35" s="6"/>
      <c r="AD35" s="1">
        <v>44347</v>
      </c>
      <c r="AE35" s="2">
        <v>50969163.602425002</v>
      </c>
      <c r="AF35" s="2">
        <v>19231504.44015</v>
      </c>
      <c r="AG35" s="6"/>
      <c r="AO35" s="4">
        <f>SUM(AO5:AO34)</f>
        <v>2769283063.196125</v>
      </c>
      <c r="AP35" s="4">
        <f>SUM(AP5:AP34)</f>
        <v>525268192.06895006</v>
      </c>
    </row>
    <row r="37" spans="2:43" x14ac:dyDescent="0.25">
      <c r="B37" t="s">
        <v>3</v>
      </c>
      <c r="C37" s="4">
        <f>C35+D35</f>
        <v>675327104.33155012</v>
      </c>
      <c r="F37" t="s">
        <v>3</v>
      </c>
      <c r="G37" s="4">
        <f>G35+H35</f>
        <v>0</v>
      </c>
      <c r="J37" s="3" t="s">
        <v>6</v>
      </c>
      <c r="K37" s="7">
        <f>SUM(K5:K36)</f>
        <v>889183937.91077507</v>
      </c>
      <c r="L37" s="7">
        <f>SUM(L5:L36)</f>
        <v>943818921.05104983</v>
      </c>
      <c r="M37" s="6"/>
      <c r="O37" s="3" t="s">
        <v>6</v>
      </c>
      <c r="P37" s="7">
        <f>SUM(P5:P36)</f>
        <v>589814759.74419999</v>
      </c>
      <c r="Q37" s="7">
        <f>SUM(Q5:Q36)</f>
        <v>860280591.26269996</v>
      </c>
      <c r="R37" s="6"/>
      <c r="T37" s="3" t="s">
        <v>6</v>
      </c>
      <c r="U37" s="7">
        <f>SUM(U5:U36)</f>
        <v>1432786418.1136749</v>
      </c>
      <c r="V37" s="7">
        <f>SUM(V5:V36)</f>
        <v>2113341185.0736003</v>
      </c>
      <c r="W37" s="6"/>
      <c r="Y37" s="3" t="s">
        <v>6</v>
      </c>
      <c r="Z37" s="7">
        <f>SUM(Z5:Z36)</f>
        <v>1805480946.1001499</v>
      </c>
      <c r="AA37" s="7">
        <f>SUM(AA5:AA36)</f>
        <v>2552730170.0455003</v>
      </c>
      <c r="AB37" s="6"/>
      <c r="AD37" s="3" t="s">
        <v>6</v>
      </c>
      <c r="AE37" s="7">
        <f>SUM(AE5:AE36)</f>
        <v>4144816834.884625</v>
      </c>
      <c r="AF37" s="7">
        <f>SUM(AF5:AF36)</f>
        <v>2606169731.1027799</v>
      </c>
      <c r="AG37" s="6"/>
    </row>
    <row r="38" spans="2:43" x14ac:dyDescent="0.25">
      <c r="AN38" t="s">
        <v>6</v>
      </c>
      <c r="AO38" s="4">
        <f>AO35+AP35</f>
        <v>3294551255.2650752</v>
      </c>
    </row>
    <row r="39" spans="2:43" x14ac:dyDescent="0.25">
      <c r="K39" s="3" t="s">
        <v>6</v>
      </c>
      <c r="L39" s="7">
        <f>K37+L37</f>
        <v>1833002858.9618249</v>
      </c>
      <c r="P39" s="3" t="s">
        <v>6</v>
      </c>
      <c r="Q39" s="7">
        <f>P37+Q37</f>
        <v>1450095351.0068998</v>
      </c>
      <c r="U39" s="3" t="s">
        <v>6</v>
      </c>
      <c r="V39" s="7">
        <f>U37+V37</f>
        <v>3546127603.1872749</v>
      </c>
      <c r="Z39" s="3" t="s">
        <v>6</v>
      </c>
      <c r="AA39" s="7">
        <f>Z37+AA37</f>
        <v>4358211116.1456499</v>
      </c>
      <c r="AE39" s="3" t="s">
        <v>6</v>
      </c>
      <c r="AF39" s="7">
        <f>AE37+AF37</f>
        <v>6750986565.9874048</v>
      </c>
    </row>
  </sheetData>
  <mergeCells count="10">
    <mergeCell ref="C3:D3"/>
    <mergeCell ref="G3:H3"/>
    <mergeCell ref="K3:L3"/>
    <mergeCell ref="P3:Q3"/>
    <mergeCell ref="U3:V3"/>
    <mergeCell ref="AO3:AP3"/>
    <mergeCell ref="AO1:AP1"/>
    <mergeCell ref="AJ3:AK3"/>
    <mergeCell ref="AE3:AF3"/>
    <mergeCell ref="Z3:AA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ED48"/>
  <sheetViews>
    <sheetView tabSelected="1" topLeftCell="DO7" workbookViewId="0">
      <selection activeCell="DI5" sqref="DI5:ED38"/>
    </sheetView>
  </sheetViews>
  <sheetFormatPr baseColWidth="10" defaultRowHeight="15" x14ac:dyDescent="0.25"/>
  <cols>
    <col min="4" max="5" width="12.28515625" customWidth="1"/>
    <col min="6" max="6" width="9.42578125" customWidth="1"/>
    <col min="7" max="8" width="11.42578125" customWidth="1"/>
    <col min="9" max="9" width="12.5703125" customWidth="1"/>
    <col min="10" max="10" width="12.42578125" customWidth="1"/>
    <col min="11" max="11" width="12.5703125" customWidth="1"/>
    <col min="12" max="12" width="14" customWidth="1"/>
    <col min="27" max="27" width="8.140625" customWidth="1"/>
    <col min="28" max="28" width="9.28515625" hidden="1" customWidth="1"/>
    <col min="29" max="29" width="9.7109375" customWidth="1"/>
    <col min="30" max="30" width="9.140625" customWidth="1"/>
    <col min="60" max="60" width="8.140625" customWidth="1"/>
    <col min="61" max="62" width="8.7109375" customWidth="1"/>
    <col min="67" max="67" width="11.28515625" customWidth="1"/>
    <col min="68" max="68" width="0.5703125" hidden="1" customWidth="1"/>
    <col min="69" max="69" width="7.5703125" hidden="1" customWidth="1"/>
    <col min="71" max="71" width="11.42578125" customWidth="1"/>
    <col min="72" max="72" width="0.140625" customWidth="1"/>
    <col min="73" max="73" width="11.28515625" customWidth="1"/>
    <col min="74" max="74" width="11.42578125" hidden="1" customWidth="1"/>
    <col min="76" max="76" width="11.5703125" customWidth="1"/>
    <col min="83" max="83" width="9.140625" customWidth="1"/>
    <col min="114" max="114" width="11.28515625" customWidth="1"/>
    <col min="116" max="117" width="11.42578125" hidden="1" customWidth="1"/>
    <col min="119" max="119" width="11.28515625" customWidth="1"/>
    <col min="120" max="120" width="11.42578125" hidden="1" customWidth="1"/>
    <col min="122" max="122" width="0.140625" customWidth="1"/>
  </cols>
  <sheetData>
    <row r="4" spans="2:134" x14ac:dyDescent="0.25">
      <c r="D4" s="79" t="s">
        <v>10</v>
      </c>
      <c r="E4" s="79"/>
      <c r="F4" s="79"/>
      <c r="G4" s="79"/>
      <c r="H4" s="79"/>
      <c r="I4" s="79"/>
      <c r="J4" s="33" t="s">
        <v>30</v>
      </c>
      <c r="K4" s="10"/>
      <c r="Q4" s="79" t="s">
        <v>10</v>
      </c>
      <c r="R4" s="79"/>
      <c r="S4" s="79"/>
      <c r="T4" s="79"/>
      <c r="U4" s="79"/>
      <c r="V4" s="79"/>
      <c r="W4" s="33" t="s">
        <v>30</v>
      </c>
      <c r="X4" s="10"/>
      <c r="AI4" s="79" t="s">
        <v>10</v>
      </c>
      <c r="AJ4" s="79"/>
      <c r="AK4" s="79"/>
      <c r="AL4" s="79"/>
      <c r="AM4" s="79"/>
      <c r="AN4" s="79"/>
      <c r="AO4" s="33" t="s">
        <v>30</v>
      </c>
      <c r="AP4" s="10"/>
      <c r="AW4" s="79" t="s">
        <v>10</v>
      </c>
      <c r="AX4" s="79"/>
      <c r="AY4" s="79"/>
      <c r="AZ4" s="79"/>
      <c r="BA4" s="79"/>
      <c r="BB4" s="79"/>
      <c r="BC4" s="33" t="s">
        <v>30</v>
      </c>
      <c r="BD4" s="10"/>
      <c r="BO4" s="79" t="s">
        <v>10</v>
      </c>
      <c r="BP4" s="79"/>
      <c r="BQ4" s="79"/>
      <c r="BR4" s="79"/>
      <c r="BS4" s="79"/>
      <c r="BT4" s="79"/>
      <c r="BU4" s="33" t="s">
        <v>30</v>
      </c>
      <c r="BV4" s="10"/>
      <c r="BW4" s="10"/>
      <c r="BX4" s="10"/>
      <c r="CM4" s="79" t="s">
        <v>10</v>
      </c>
      <c r="CN4" s="79"/>
      <c r="CO4" s="79"/>
      <c r="CP4" s="79"/>
      <c r="CQ4" s="79"/>
      <c r="CR4" s="79"/>
      <c r="CS4" s="33" t="s">
        <v>30</v>
      </c>
      <c r="CT4" s="10"/>
      <c r="CU4" s="10"/>
      <c r="CV4" s="10"/>
      <c r="DK4" s="79" t="s">
        <v>10</v>
      </c>
      <c r="DL4" s="79"/>
      <c r="DM4" s="79"/>
      <c r="DN4" s="79"/>
      <c r="DO4" s="79"/>
      <c r="DP4" s="79"/>
      <c r="DQ4" s="33" t="s">
        <v>30</v>
      </c>
      <c r="DR4" s="10"/>
      <c r="DS4" s="10"/>
      <c r="DT4" s="10"/>
    </row>
    <row r="5" spans="2:134" ht="19.5" customHeight="1" x14ac:dyDescent="0.25"/>
    <row r="6" spans="2:134" ht="62.25" customHeight="1" x14ac:dyDescent="0.25">
      <c r="B6" s="8" t="s">
        <v>9</v>
      </c>
      <c r="C6" s="8" t="s">
        <v>11</v>
      </c>
      <c r="D6" s="12" t="s">
        <v>14</v>
      </c>
      <c r="E6" s="8" t="s">
        <v>13</v>
      </c>
      <c r="F6" s="8" t="s">
        <v>12</v>
      </c>
      <c r="G6" s="9" t="s">
        <v>15</v>
      </c>
      <c r="H6" s="9" t="s">
        <v>16</v>
      </c>
      <c r="I6" s="13" t="s">
        <v>26</v>
      </c>
      <c r="J6" s="14" t="s">
        <v>27</v>
      </c>
      <c r="K6" s="14" t="s">
        <v>28</v>
      </c>
      <c r="L6" s="14" t="s">
        <v>29</v>
      </c>
      <c r="M6" s="14" t="s">
        <v>17</v>
      </c>
      <c r="O6" s="8" t="s">
        <v>9</v>
      </c>
      <c r="P6" s="8" t="s">
        <v>11</v>
      </c>
      <c r="Q6" s="12" t="s">
        <v>14</v>
      </c>
      <c r="R6" s="8" t="s">
        <v>13</v>
      </c>
      <c r="S6" s="8" t="s">
        <v>12</v>
      </c>
      <c r="T6" s="9" t="s">
        <v>15</v>
      </c>
      <c r="U6" s="9" t="s">
        <v>16</v>
      </c>
      <c r="V6" s="13" t="s">
        <v>26</v>
      </c>
      <c r="W6" s="14" t="s">
        <v>27</v>
      </c>
      <c r="X6" s="14" t="s">
        <v>28</v>
      </c>
      <c r="Y6" s="14" t="s">
        <v>29</v>
      </c>
      <c r="Z6" s="14" t="s">
        <v>38</v>
      </c>
      <c r="AA6" s="14" t="s">
        <v>17</v>
      </c>
      <c r="AB6" s="47"/>
      <c r="AC6" s="49">
        <v>0.02</v>
      </c>
      <c r="AD6" s="48" t="s">
        <v>37</v>
      </c>
      <c r="AE6" s="14" t="s">
        <v>36</v>
      </c>
      <c r="AG6" s="8" t="s">
        <v>9</v>
      </c>
      <c r="AH6" s="8" t="s">
        <v>11</v>
      </c>
      <c r="AI6" s="12" t="s">
        <v>14</v>
      </c>
      <c r="AJ6" s="8" t="s">
        <v>13</v>
      </c>
      <c r="AK6" s="8" t="s">
        <v>12</v>
      </c>
      <c r="AL6" s="9" t="s">
        <v>15</v>
      </c>
      <c r="AM6" s="9" t="s">
        <v>16</v>
      </c>
      <c r="AN6" s="13" t="s">
        <v>26</v>
      </c>
      <c r="AO6" s="14" t="s">
        <v>27</v>
      </c>
      <c r="AP6" s="14" t="s">
        <v>28</v>
      </c>
      <c r="AQ6" s="14" t="s">
        <v>29</v>
      </c>
      <c r="AR6" s="14" t="s">
        <v>17</v>
      </c>
      <c r="AS6" s="14" t="s">
        <v>34</v>
      </c>
      <c r="AU6" s="8" t="s">
        <v>9</v>
      </c>
      <c r="AV6" s="8" t="s">
        <v>11</v>
      </c>
      <c r="AW6" s="12" t="s">
        <v>14</v>
      </c>
      <c r="AX6" s="8" t="s">
        <v>13</v>
      </c>
      <c r="AY6" s="8" t="s">
        <v>12</v>
      </c>
      <c r="AZ6" s="9" t="s">
        <v>15</v>
      </c>
      <c r="BA6" s="9" t="s">
        <v>16</v>
      </c>
      <c r="BB6" s="13" t="s">
        <v>26</v>
      </c>
      <c r="BC6" s="14" t="s">
        <v>27</v>
      </c>
      <c r="BD6" s="14" t="s">
        <v>28</v>
      </c>
      <c r="BE6" s="14" t="s">
        <v>29</v>
      </c>
      <c r="BF6" s="14" t="s">
        <v>17</v>
      </c>
      <c r="BG6" s="14" t="s">
        <v>34</v>
      </c>
      <c r="BH6" s="56">
        <v>0.02</v>
      </c>
      <c r="BI6" s="57" t="s">
        <v>37</v>
      </c>
      <c r="BJ6" s="14" t="s">
        <v>36</v>
      </c>
      <c r="BM6" s="8" t="s">
        <v>9</v>
      </c>
      <c r="BN6" s="8" t="s">
        <v>11</v>
      </c>
      <c r="BO6" s="12" t="s">
        <v>14</v>
      </c>
      <c r="BP6" s="8" t="s">
        <v>13</v>
      </c>
      <c r="BQ6" s="8" t="s">
        <v>12</v>
      </c>
      <c r="BR6" s="9" t="s">
        <v>51</v>
      </c>
      <c r="BS6" s="9" t="s">
        <v>26</v>
      </c>
      <c r="BT6" s="69" t="s">
        <v>27</v>
      </c>
      <c r="BU6" s="14" t="s">
        <v>28</v>
      </c>
      <c r="BV6" s="14" t="s">
        <v>29</v>
      </c>
      <c r="BW6" s="9" t="s">
        <v>49</v>
      </c>
      <c r="BX6" s="9" t="s">
        <v>54</v>
      </c>
      <c r="BY6" s="14" t="s">
        <v>34</v>
      </c>
      <c r="BZ6" s="14" t="s">
        <v>43</v>
      </c>
      <c r="CA6" s="14" t="s">
        <v>47</v>
      </c>
      <c r="CB6" s="14" t="s">
        <v>48</v>
      </c>
      <c r="CC6" s="14" t="s">
        <v>52</v>
      </c>
      <c r="CD6" s="14" t="s">
        <v>44</v>
      </c>
      <c r="CE6" s="47" t="s">
        <v>45</v>
      </c>
      <c r="CF6" s="57" t="s">
        <v>46</v>
      </c>
      <c r="CG6" s="49">
        <v>0.02</v>
      </c>
      <c r="CK6" s="8" t="s">
        <v>9</v>
      </c>
      <c r="CL6" s="8" t="s">
        <v>11</v>
      </c>
      <c r="CM6" s="12" t="s">
        <v>14</v>
      </c>
      <c r="CN6" s="8" t="s">
        <v>13</v>
      </c>
      <c r="CO6" s="8" t="s">
        <v>12</v>
      </c>
      <c r="CP6" s="9" t="s">
        <v>51</v>
      </c>
      <c r="CQ6" s="9" t="s">
        <v>26</v>
      </c>
      <c r="CR6" s="69" t="s">
        <v>27</v>
      </c>
      <c r="CS6" s="14" t="s">
        <v>28</v>
      </c>
      <c r="CT6" s="14" t="s">
        <v>29</v>
      </c>
      <c r="CU6" s="9" t="s">
        <v>49</v>
      </c>
      <c r="CV6" s="9" t="s">
        <v>50</v>
      </c>
      <c r="CW6" s="14" t="s">
        <v>34</v>
      </c>
      <c r="CX6" s="14" t="s">
        <v>43</v>
      </c>
      <c r="CY6" s="9" t="s">
        <v>47</v>
      </c>
      <c r="CZ6" s="14" t="s">
        <v>48</v>
      </c>
      <c r="DA6" s="14" t="s">
        <v>53</v>
      </c>
      <c r="DB6" s="14" t="s">
        <v>52</v>
      </c>
      <c r="DC6" s="14" t="s">
        <v>44</v>
      </c>
      <c r="DD6" s="47" t="s">
        <v>45</v>
      </c>
      <c r="DE6" s="57" t="s">
        <v>46</v>
      </c>
      <c r="DF6" s="49">
        <v>0.02</v>
      </c>
      <c r="DI6" s="8" t="s">
        <v>9</v>
      </c>
      <c r="DJ6" s="8" t="s">
        <v>11</v>
      </c>
      <c r="DK6" s="12" t="s">
        <v>14</v>
      </c>
      <c r="DL6" s="8" t="s">
        <v>13</v>
      </c>
      <c r="DM6" s="8" t="s">
        <v>12</v>
      </c>
      <c r="DN6" s="9" t="s">
        <v>51</v>
      </c>
      <c r="DO6" s="9" t="s">
        <v>26</v>
      </c>
      <c r="DP6" s="69" t="s">
        <v>27</v>
      </c>
      <c r="DQ6" s="14" t="s">
        <v>28</v>
      </c>
      <c r="DR6" s="14" t="s">
        <v>29</v>
      </c>
      <c r="DS6" s="9" t="s">
        <v>49</v>
      </c>
      <c r="DT6" s="9" t="s">
        <v>55</v>
      </c>
      <c r="DU6" s="14" t="s">
        <v>34</v>
      </c>
      <c r="DV6" s="14" t="s">
        <v>43</v>
      </c>
      <c r="DW6" s="9" t="s">
        <v>47</v>
      </c>
      <c r="DX6" s="14" t="s">
        <v>48</v>
      </c>
      <c r="DY6" s="14" t="s">
        <v>53</v>
      </c>
      <c r="DZ6" s="14" t="s">
        <v>52</v>
      </c>
      <c r="EA6" s="14" t="s">
        <v>44</v>
      </c>
      <c r="EB6" s="47" t="s">
        <v>45</v>
      </c>
      <c r="EC6" s="57" t="s">
        <v>46</v>
      </c>
      <c r="ED6" s="49">
        <v>0.02</v>
      </c>
    </row>
    <row r="7" spans="2:134" x14ac:dyDescent="0.25">
      <c r="B7" s="1">
        <v>44562</v>
      </c>
      <c r="C7" s="11"/>
      <c r="D7" s="6"/>
      <c r="E7" s="6"/>
      <c r="F7" s="6"/>
      <c r="G7" s="6"/>
      <c r="H7" s="6"/>
      <c r="I7" s="6"/>
      <c r="J7" s="6"/>
      <c r="K7" s="6"/>
      <c r="L7" s="6"/>
      <c r="M7" s="6"/>
      <c r="O7" s="1">
        <v>44593</v>
      </c>
      <c r="P7" s="11">
        <v>18</v>
      </c>
      <c r="Q7" s="6">
        <v>6</v>
      </c>
      <c r="R7" s="6"/>
      <c r="S7" s="6"/>
      <c r="T7" s="6">
        <v>4.55</v>
      </c>
      <c r="U7" s="6"/>
      <c r="V7" s="6">
        <v>64</v>
      </c>
      <c r="W7" s="6"/>
      <c r="X7" s="6">
        <v>63.52</v>
      </c>
      <c r="Y7" s="6"/>
      <c r="Z7" s="6"/>
      <c r="AA7" s="6"/>
      <c r="AB7" s="46"/>
      <c r="AC7" s="11">
        <f>X7*2%</f>
        <v>1.2704000000000002</v>
      </c>
      <c r="AD7" s="50">
        <f>X7-AC7</f>
        <v>62.249600000000001</v>
      </c>
      <c r="AE7" s="53">
        <f>AD7/T7</f>
        <v>13.681230769230769</v>
      </c>
      <c r="AG7" s="1">
        <v>44621</v>
      </c>
      <c r="AH7" s="11"/>
      <c r="AI7" s="6">
        <v>37</v>
      </c>
      <c r="AJ7" s="5">
        <v>4.03</v>
      </c>
      <c r="AK7" s="5">
        <v>12.3</v>
      </c>
      <c r="AL7" s="5">
        <v>4.4000000000000004</v>
      </c>
      <c r="AM7" s="6">
        <v>13.34</v>
      </c>
      <c r="AN7" s="6">
        <v>60.07</v>
      </c>
      <c r="AO7" s="6"/>
      <c r="AP7" s="6">
        <v>59.62</v>
      </c>
      <c r="AQ7" s="6"/>
      <c r="AR7" s="6"/>
      <c r="AS7" s="6"/>
      <c r="AU7" s="1">
        <v>44652</v>
      </c>
      <c r="AV7" s="11"/>
      <c r="AW7" s="6">
        <v>20</v>
      </c>
      <c r="AX7" s="5"/>
      <c r="AY7" s="5"/>
      <c r="AZ7" s="5">
        <v>4.38</v>
      </c>
      <c r="BA7" s="5">
        <v>2.86</v>
      </c>
      <c r="BB7" s="5">
        <v>189.3</v>
      </c>
      <c r="BC7" s="6"/>
      <c r="BD7" s="5">
        <v>188.55</v>
      </c>
      <c r="BE7" s="6"/>
      <c r="BF7" s="6"/>
      <c r="BG7" s="6"/>
      <c r="BH7" s="55">
        <f>BD7*2%</f>
        <v>3.7710000000000004</v>
      </c>
      <c r="BI7" s="55">
        <f>BD7-BH7</f>
        <v>184.77900000000002</v>
      </c>
      <c r="BJ7" s="11">
        <f>BI7/AZ7</f>
        <v>42.18698630136987</v>
      </c>
      <c r="BM7" s="1">
        <v>44682</v>
      </c>
      <c r="BN7" s="11">
        <v>47.5</v>
      </c>
      <c r="BO7" s="6">
        <v>28</v>
      </c>
      <c r="BP7" s="5"/>
      <c r="BQ7" s="5"/>
      <c r="BR7" s="5"/>
      <c r="BS7" s="17">
        <v>99.95</v>
      </c>
      <c r="BT7" s="17"/>
      <c r="BU7" s="17">
        <v>99.2</v>
      </c>
      <c r="BV7" s="17"/>
      <c r="BW7" s="17"/>
      <c r="BX7" s="17"/>
      <c r="BY7" s="20">
        <v>9.99</v>
      </c>
      <c r="BZ7" s="6">
        <v>9.92</v>
      </c>
      <c r="CA7" s="6"/>
      <c r="CB7" s="6"/>
      <c r="CC7" s="6"/>
      <c r="CD7" s="55">
        <f>BU7+BZ7</f>
        <v>109.12</v>
      </c>
      <c r="CE7" s="55">
        <v>4.5</v>
      </c>
      <c r="CF7" s="55">
        <f>CD7/CE7</f>
        <v>24.248888888888889</v>
      </c>
      <c r="CG7" s="11">
        <f>CF7*2%</f>
        <v>0.48497777777777779</v>
      </c>
      <c r="CK7" s="1">
        <v>44713</v>
      </c>
      <c r="CL7" s="11">
        <v>19</v>
      </c>
      <c r="CM7" s="6">
        <v>47</v>
      </c>
      <c r="CN7" s="5">
        <v>0</v>
      </c>
      <c r="CO7" s="5">
        <v>0</v>
      </c>
      <c r="CP7" s="5">
        <v>0</v>
      </c>
      <c r="CQ7" s="17">
        <v>0</v>
      </c>
      <c r="CR7" s="17">
        <v>0</v>
      </c>
      <c r="CS7" s="17">
        <v>0</v>
      </c>
      <c r="CT7" s="17">
        <v>0</v>
      </c>
      <c r="CU7" s="17">
        <v>0</v>
      </c>
      <c r="CV7" s="17">
        <v>0</v>
      </c>
      <c r="CW7" s="20"/>
      <c r="CX7" s="6"/>
      <c r="CY7" s="6">
        <v>50.32</v>
      </c>
      <c r="CZ7" s="5">
        <v>49.942599999999999</v>
      </c>
      <c r="DA7" s="5"/>
      <c r="DB7" s="6"/>
      <c r="DC7" s="55">
        <f t="shared" ref="DC7:DC12" si="0">CS7+CX7</f>
        <v>0</v>
      </c>
      <c r="DD7" s="55">
        <v>5.07</v>
      </c>
      <c r="DE7" s="55">
        <f>DC7/DD7</f>
        <v>0</v>
      </c>
      <c r="DF7" s="11">
        <f>DE7*2%</f>
        <v>0</v>
      </c>
      <c r="DI7" s="1">
        <v>44743</v>
      </c>
      <c r="DJ7" s="11">
        <v>10.5</v>
      </c>
      <c r="DK7" s="6">
        <v>9</v>
      </c>
      <c r="DL7" s="5">
        <v>0</v>
      </c>
      <c r="DM7" s="5">
        <v>0</v>
      </c>
      <c r="DN7" s="5">
        <v>0</v>
      </c>
      <c r="DO7" s="17">
        <v>0</v>
      </c>
      <c r="DP7" s="17">
        <v>0</v>
      </c>
      <c r="DQ7" s="17">
        <v>0</v>
      </c>
      <c r="DR7" s="17">
        <v>0</v>
      </c>
      <c r="DS7" s="17">
        <v>0</v>
      </c>
      <c r="DT7" s="17">
        <v>0</v>
      </c>
      <c r="DU7" s="20">
        <v>0</v>
      </c>
      <c r="DV7" s="6">
        <v>0</v>
      </c>
      <c r="DW7" s="6">
        <v>98.79</v>
      </c>
      <c r="DX7" s="5">
        <v>98.05</v>
      </c>
      <c r="DY7" s="5"/>
      <c r="DZ7" s="6"/>
      <c r="EA7" s="55">
        <f>DQ7+DV7+DT7</f>
        <v>0</v>
      </c>
      <c r="EB7" s="55">
        <v>5.56</v>
      </c>
      <c r="EC7" s="55">
        <f>EA7/EB7</f>
        <v>0</v>
      </c>
      <c r="ED7" s="11">
        <f>EC7*2%</f>
        <v>0</v>
      </c>
    </row>
    <row r="8" spans="2:134" x14ac:dyDescent="0.25">
      <c r="B8" s="1">
        <v>44563</v>
      </c>
      <c r="C8" s="11">
        <v>7</v>
      </c>
      <c r="D8" s="6">
        <v>1</v>
      </c>
      <c r="E8" s="6"/>
      <c r="F8" s="6"/>
      <c r="G8" s="6">
        <v>4.6500000000000004</v>
      </c>
      <c r="H8" s="6"/>
      <c r="I8" s="6">
        <v>72.89</v>
      </c>
      <c r="J8" s="6">
        <v>3.47</v>
      </c>
      <c r="K8" s="6">
        <v>72.34</v>
      </c>
      <c r="L8" s="6">
        <v>3.23</v>
      </c>
      <c r="M8" s="6"/>
      <c r="O8" s="1">
        <v>44594</v>
      </c>
      <c r="P8" s="11">
        <v>6.5</v>
      </c>
      <c r="Q8" s="6">
        <v>13</v>
      </c>
      <c r="R8" s="6"/>
      <c r="S8" s="6"/>
      <c r="T8" s="6">
        <v>4.53</v>
      </c>
      <c r="U8" s="6"/>
      <c r="V8" s="6">
        <v>153.97999999999999</v>
      </c>
      <c r="W8" s="6"/>
      <c r="X8" s="6">
        <v>152.83000000000001</v>
      </c>
      <c r="Y8" s="6"/>
      <c r="Z8" s="6"/>
      <c r="AA8" s="6"/>
      <c r="AC8" s="11">
        <f t="shared" ref="AC8:AC37" si="1">X8*2%</f>
        <v>3.0566000000000004</v>
      </c>
      <c r="AD8" s="50">
        <f t="shared" ref="AD8:AD32" si="2">X8-AC8</f>
        <v>149.77340000000001</v>
      </c>
      <c r="AE8" s="53">
        <f t="shared" ref="AE8:AE34" si="3">AD8/T8</f>
        <v>33.062560706401769</v>
      </c>
      <c r="AG8" s="1">
        <v>44622</v>
      </c>
      <c r="AH8" s="11">
        <v>36.700000000000003</v>
      </c>
      <c r="AI8" s="6">
        <v>17</v>
      </c>
      <c r="AJ8" s="6"/>
      <c r="AK8" s="6"/>
      <c r="AL8" s="5">
        <v>4.4000000000000004</v>
      </c>
      <c r="AM8" s="6"/>
      <c r="AN8" s="6">
        <v>82.99</v>
      </c>
      <c r="AO8" s="6"/>
      <c r="AP8" s="6">
        <v>82.37</v>
      </c>
      <c r="AQ8" s="6"/>
      <c r="AR8" s="6"/>
      <c r="AS8" s="6"/>
      <c r="AU8" s="1">
        <v>44653</v>
      </c>
      <c r="AV8" s="11">
        <v>14.5</v>
      </c>
      <c r="AW8" s="6">
        <v>5</v>
      </c>
      <c r="AX8" s="6"/>
      <c r="AY8" s="6"/>
      <c r="AZ8" s="5">
        <v>4.42</v>
      </c>
      <c r="BA8" s="6">
        <v>2.67</v>
      </c>
      <c r="BB8" s="6">
        <v>217.58</v>
      </c>
      <c r="BC8" s="6"/>
      <c r="BD8" s="5">
        <v>216.83</v>
      </c>
      <c r="BE8" s="6"/>
      <c r="BF8" s="6"/>
      <c r="BG8" s="6"/>
      <c r="BH8" s="55">
        <f t="shared" ref="BH8:BH37" si="4">BD8*2%</f>
        <v>4.3366000000000007</v>
      </c>
      <c r="BI8" s="55">
        <f t="shared" ref="BI8:BI37" si="5">BD8-BH8</f>
        <v>212.49340000000001</v>
      </c>
      <c r="BJ8" s="11">
        <f t="shared" ref="BJ8:BJ36" si="6">BI8/AZ8</f>
        <v>48.075429864253394</v>
      </c>
      <c r="BM8" s="1">
        <v>44683</v>
      </c>
      <c r="BN8" s="11">
        <v>5.5</v>
      </c>
      <c r="BO8" s="6">
        <v>10</v>
      </c>
      <c r="BP8" s="6"/>
      <c r="BQ8" s="6"/>
      <c r="BR8" s="5">
        <v>6</v>
      </c>
      <c r="BS8" s="20">
        <v>55.84</v>
      </c>
      <c r="BT8" s="20"/>
      <c r="BU8" s="20">
        <v>55.42</v>
      </c>
      <c r="BV8" s="17"/>
      <c r="BW8" s="17"/>
      <c r="BX8" s="17"/>
      <c r="BY8" s="20"/>
      <c r="BZ8" s="6"/>
      <c r="CA8" s="6"/>
      <c r="CB8" s="6"/>
      <c r="CC8" s="6"/>
      <c r="CD8" s="55">
        <f t="shared" ref="CD8" si="7">BU8+BZ8</f>
        <v>55.42</v>
      </c>
      <c r="CE8" s="55">
        <v>4.5</v>
      </c>
      <c r="CF8" s="55">
        <f t="shared" ref="CF8:CF37" si="8">CD8/CE8</f>
        <v>12.315555555555555</v>
      </c>
      <c r="CG8" s="11">
        <f t="shared" ref="CG8:CG37" si="9">CF8*2%</f>
        <v>0.24631111111111112</v>
      </c>
      <c r="CK8" s="1">
        <v>44714</v>
      </c>
      <c r="CL8" s="11">
        <v>7</v>
      </c>
      <c r="CM8" s="6">
        <v>26</v>
      </c>
      <c r="CN8" s="6">
        <v>0</v>
      </c>
      <c r="CO8" s="6">
        <v>0</v>
      </c>
      <c r="CP8" s="5"/>
      <c r="CQ8" s="20"/>
      <c r="CR8" s="20"/>
      <c r="CS8" s="20"/>
      <c r="CT8" s="17"/>
      <c r="CU8" s="17"/>
      <c r="CV8" s="17"/>
      <c r="CW8" s="20"/>
      <c r="CX8" s="6"/>
      <c r="CY8" s="6">
        <v>38.72</v>
      </c>
      <c r="CZ8" s="5">
        <v>38.429600000000001</v>
      </c>
      <c r="DA8" s="5"/>
      <c r="DB8" s="6"/>
      <c r="DC8" s="55">
        <f t="shared" si="0"/>
        <v>0</v>
      </c>
      <c r="DD8" s="55">
        <v>5.09</v>
      </c>
      <c r="DE8" s="55">
        <f t="shared" ref="DE8:DE9" si="10">DC8/DD8</f>
        <v>0</v>
      </c>
      <c r="DF8" s="11">
        <f t="shared" ref="DF8:DF30" si="11">DE8*2%</f>
        <v>0</v>
      </c>
      <c r="DI8" s="1">
        <v>44744</v>
      </c>
      <c r="DJ8" s="11">
        <v>0</v>
      </c>
      <c r="DK8" s="6">
        <v>31</v>
      </c>
      <c r="DL8" s="6">
        <v>0</v>
      </c>
      <c r="DM8" s="6">
        <v>0</v>
      </c>
      <c r="DN8" s="5">
        <v>0</v>
      </c>
      <c r="DO8" s="20">
        <v>0</v>
      </c>
      <c r="DP8" s="20">
        <v>0</v>
      </c>
      <c r="DQ8" s="20">
        <v>0</v>
      </c>
      <c r="DR8" s="17">
        <v>0</v>
      </c>
      <c r="DS8" s="17">
        <v>18.57</v>
      </c>
      <c r="DT8" s="17">
        <v>17.309999999999999</v>
      </c>
      <c r="DU8" s="20">
        <v>0</v>
      </c>
      <c r="DV8" s="6">
        <v>0</v>
      </c>
      <c r="DW8" s="6">
        <v>229.3</v>
      </c>
      <c r="DX8" s="5">
        <v>227.58</v>
      </c>
      <c r="DY8" s="5">
        <v>0</v>
      </c>
      <c r="DZ8" s="6">
        <v>0</v>
      </c>
      <c r="EA8" s="55">
        <f>DQ8+DV8+DT8</f>
        <v>17.309999999999999</v>
      </c>
      <c r="EB8" s="55">
        <v>5.56</v>
      </c>
      <c r="EC8" s="55">
        <f>EA8/EB8</f>
        <v>3.1133093525179856</v>
      </c>
      <c r="ED8" s="11">
        <f t="shared" ref="ED8:ED14" si="12">EC8*2%</f>
        <v>6.226618705035971E-2</v>
      </c>
    </row>
    <row r="9" spans="2:134" x14ac:dyDescent="0.25">
      <c r="B9" s="1">
        <v>44564</v>
      </c>
      <c r="C9" s="11"/>
      <c r="D9" s="6"/>
      <c r="E9" s="6"/>
      <c r="F9" s="6"/>
      <c r="G9" s="6">
        <v>4.6500000000000004</v>
      </c>
      <c r="H9" s="6">
        <v>19.14</v>
      </c>
      <c r="I9" s="6">
        <v>92.78</v>
      </c>
      <c r="J9" s="6"/>
      <c r="K9" s="6">
        <v>92.08</v>
      </c>
      <c r="L9" s="6"/>
      <c r="M9" s="6"/>
      <c r="O9" s="1">
        <v>44595</v>
      </c>
      <c r="P9" s="11"/>
      <c r="Q9" s="6">
        <v>30</v>
      </c>
      <c r="R9" s="6"/>
      <c r="S9" s="6"/>
      <c r="T9" s="6">
        <v>4.53</v>
      </c>
      <c r="U9" s="6">
        <v>5.63</v>
      </c>
      <c r="V9" s="6">
        <v>54.11</v>
      </c>
      <c r="W9" s="6">
        <v>21.19</v>
      </c>
      <c r="X9" s="6">
        <v>53.7</v>
      </c>
      <c r="Y9" s="6">
        <v>19.75</v>
      </c>
      <c r="Z9" s="6"/>
      <c r="AA9" s="6"/>
      <c r="AC9" s="11">
        <f t="shared" si="1"/>
        <v>1.0740000000000001</v>
      </c>
      <c r="AD9" s="50">
        <f>X9+Y9-AC9</f>
        <v>72.376000000000005</v>
      </c>
      <c r="AE9" s="53">
        <f t="shared" si="3"/>
        <v>15.977041942604856</v>
      </c>
      <c r="AG9" s="1">
        <v>44623</v>
      </c>
      <c r="AH9" s="11"/>
      <c r="AI9" s="6">
        <v>22</v>
      </c>
      <c r="AJ9" s="6"/>
      <c r="AK9" s="6"/>
      <c r="AL9" s="6">
        <v>4.38</v>
      </c>
      <c r="AM9" s="6">
        <v>53.64</v>
      </c>
      <c r="AN9" s="6">
        <v>3.65</v>
      </c>
      <c r="AO9" s="6"/>
      <c r="AP9" s="6">
        <v>3.62</v>
      </c>
      <c r="AQ9" s="6"/>
      <c r="AR9" s="6"/>
      <c r="AS9" s="6"/>
      <c r="AU9" s="1">
        <v>44654</v>
      </c>
      <c r="AV9" s="11">
        <v>17</v>
      </c>
      <c r="AW9" s="6">
        <v>25</v>
      </c>
      <c r="AX9" s="6"/>
      <c r="AY9" s="6"/>
      <c r="AZ9" s="6">
        <v>4.42</v>
      </c>
      <c r="BA9" s="6">
        <v>14.35</v>
      </c>
      <c r="BB9" s="6">
        <v>117.64</v>
      </c>
      <c r="BC9" s="6"/>
      <c r="BD9" s="6">
        <v>116.89</v>
      </c>
      <c r="BE9" s="6"/>
      <c r="BF9" s="6"/>
      <c r="BG9" s="6"/>
      <c r="BH9" s="55">
        <f t="shared" si="4"/>
        <v>2.3378000000000001</v>
      </c>
      <c r="BI9" s="55">
        <f t="shared" si="5"/>
        <v>114.5522</v>
      </c>
      <c r="BJ9" s="11">
        <f t="shared" si="6"/>
        <v>25.916787330316744</v>
      </c>
      <c r="BM9" s="1">
        <v>44684</v>
      </c>
      <c r="BN9" s="11">
        <v>1.2</v>
      </c>
      <c r="BO9" s="6">
        <v>26</v>
      </c>
      <c r="BP9" s="6"/>
      <c r="BQ9" s="6"/>
      <c r="BR9" s="6">
        <v>28.93</v>
      </c>
      <c r="BS9" s="17">
        <v>60</v>
      </c>
      <c r="BT9" s="20"/>
      <c r="BU9" s="20">
        <v>59.55</v>
      </c>
      <c r="BV9" s="20"/>
      <c r="BW9" s="20"/>
      <c r="BX9" s="20"/>
      <c r="BY9" s="20">
        <v>20.68</v>
      </c>
      <c r="BZ9" s="6">
        <v>20.52</v>
      </c>
      <c r="CA9" s="6"/>
      <c r="CB9" s="6"/>
      <c r="CC9" s="6"/>
      <c r="CD9" s="55">
        <f>BU9+BZ9</f>
        <v>80.069999999999993</v>
      </c>
      <c r="CE9" s="55">
        <v>4.51</v>
      </c>
      <c r="CF9" s="55">
        <f t="shared" si="8"/>
        <v>17.753880266075388</v>
      </c>
      <c r="CG9" s="11">
        <f t="shared" si="9"/>
        <v>0.35507760532150778</v>
      </c>
      <c r="CK9" s="1">
        <v>44715</v>
      </c>
      <c r="CL9" s="11">
        <v>6</v>
      </c>
      <c r="CM9" s="6">
        <v>12</v>
      </c>
      <c r="CN9" s="6"/>
      <c r="CO9" s="6"/>
      <c r="CP9" s="5">
        <v>5.4190500000000004</v>
      </c>
      <c r="CQ9" s="17"/>
      <c r="CR9" s="20"/>
      <c r="CS9" s="20"/>
      <c r="CT9" s="20"/>
      <c r="CU9" s="20"/>
      <c r="CV9" s="20"/>
      <c r="CW9" s="20"/>
      <c r="CX9" s="6"/>
      <c r="CY9" s="6">
        <v>158.08000000000001</v>
      </c>
      <c r="CZ9" s="5">
        <v>156.89440000000002</v>
      </c>
      <c r="DA9" s="5"/>
      <c r="DB9" s="6"/>
      <c r="DC9" s="55">
        <f t="shared" si="0"/>
        <v>0</v>
      </c>
      <c r="DD9" s="55">
        <v>5.12</v>
      </c>
      <c r="DE9" s="55">
        <f t="shared" si="10"/>
        <v>0</v>
      </c>
      <c r="DF9" s="11">
        <f t="shared" si="11"/>
        <v>0</v>
      </c>
      <c r="DI9" s="1">
        <v>44745</v>
      </c>
      <c r="DJ9" s="11">
        <v>4.5</v>
      </c>
      <c r="DK9" s="6">
        <v>21</v>
      </c>
      <c r="DL9" s="6">
        <v>0</v>
      </c>
      <c r="DM9" s="6">
        <v>0</v>
      </c>
      <c r="DN9" s="5">
        <v>9.31</v>
      </c>
      <c r="DO9" s="17">
        <v>0</v>
      </c>
      <c r="DP9" s="20">
        <v>0</v>
      </c>
      <c r="DQ9" s="20">
        <v>0</v>
      </c>
      <c r="DR9" s="20">
        <v>0</v>
      </c>
      <c r="DS9" s="20">
        <v>0</v>
      </c>
      <c r="DT9" s="20">
        <v>0</v>
      </c>
      <c r="DU9" s="20">
        <v>0</v>
      </c>
      <c r="DV9" s="6">
        <v>0</v>
      </c>
      <c r="DW9" s="6">
        <f>83.22+266.19</f>
        <v>349.40999999999997</v>
      </c>
      <c r="DX9" s="5">
        <f>82.6+348.06</f>
        <v>430.65999999999997</v>
      </c>
      <c r="DY9" s="5">
        <v>0</v>
      </c>
      <c r="DZ9" s="6">
        <v>0</v>
      </c>
      <c r="EA9" s="55">
        <f t="shared" ref="EA9:EA36" si="13">DQ9+DV9+DT9</f>
        <v>0</v>
      </c>
      <c r="EB9" s="55">
        <v>5.56</v>
      </c>
      <c r="EC9" s="55">
        <f t="shared" ref="EC9" si="14">EA9/EB9</f>
        <v>0</v>
      </c>
      <c r="ED9" s="11">
        <f t="shared" si="12"/>
        <v>0</v>
      </c>
    </row>
    <row r="10" spans="2:134" x14ac:dyDescent="0.25">
      <c r="B10" s="1">
        <v>44565</v>
      </c>
      <c r="C10" s="11">
        <v>6.5</v>
      </c>
      <c r="D10" s="6">
        <v>10</v>
      </c>
      <c r="E10" s="5">
        <v>21.1</v>
      </c>
      <c r="F10" s="5"/>
      <c r="G10" s="5">
        <v>4.5999999999999996</v>
      </c>
      <c r="H10" s="5"/>
      <c r="I10" s="6">
        <v>48.64</v>
      </c>
      <c r="J10" s="6"/>
      <c r="K10" s="6">
        <v>48.28</v>
      </c>
      <c r="L10" s="5"/>
      <c r="M10" s="6"/>
      <c r="O10" s="1">
        <v>44596</v>
      </c>
      <c r="P10" s="11">
        <v>0.5</v>
      </c>
      <c r="Q10" s="6">
        <v>15</v>
      </c>
      <c r="R10" s="5"/>
      <c r="S10" s="5"/>
      <c r="T10" s="5">
        <v>4.53</v>
      </c>
      <c r="U10" s="5">
        <v>4.49</v>
      </c>
      <c r="V10" s="6">
        <v>72.319999999999993</v>
      </c>
      <c r="W10" s="6"/>
      <c r="X10" s="6">
        <v>71.78</v>
      </c>
      <c r="Y10" s="5"/>
      <c r="Z10" s="5"/>
      <c r="AA10" s="6"/>
      <c r="AC10" s="11">
        <f t="shared" si="1"/>
        <v>1.4356</v>
      </c>
      <c r="AD10" s="50">
        <f t="shared" si="2"/>
        <v>70.344400000000007</v>
      </c>
      <c r="AE10" s="53">
        <f t="shared" si="3"/>
        <v>15.528565121412804</v>
      </c>
      <c r="AG10" s="1">
        <v>44624</v>
      </c>
      <c r="AH10" s="11"/>
      <c r="AI10" s="6">
        <v>25</v>
      </c>
      <c r="AJ10" s="5"/>
      <c r="AK10" s="5"/>
      <c r="AL10" s="5">
        <v>4.3499999999999996</v>
      </c>
      <c r="AM10" s="5"/>
      <c r="AN10" s="6">
        <v>58.53</v>
      </c>
      <c r="AO10" s="6"/>
      <c r="AP10" s="6">
        <v>58.09</v>
      </c>
      <c r="AQ10" s="5"/>
      <c r="AR10" s="6"/>
      <c r="AS10" s="6"/>
      <c r="AU10" s="1">
        <v>44655</v>
      </c>
      <c r="AV10" s="11"/>
      <c r="AW10" s="6">
        <v>5</v>
      </c>
      <c r="AX10" s="5"/>
      <c r="AY10" s="5"/>
      <c r="AZ10" s="5">
        <v>4.42</v>
      </c>
      <c r="BA10" s="5">
        <v>3.69</v>
      </c>
      <c r="BB10" s="6">
        <v>103.59</v>
      </c>
      <c r="BC10" s="6"/>
      <c r="BD10" s="6">
        <v>102.84</v>
      </c>
      <c r="BE10" s="5"/>
      <c r="BF10" s="6"/>
      <c r="BG10" s="6"/>
      <c r="BH10" s="55">
        <f t="shared" si="4"/>
        <v>2.0568</v>
      </c>
      <c r="BI10" s="55">
        <f t="shared" si="5"/>
        <v>100.78320000000001</v>
      </c>
      <c r="BJ10" s="11">
        <f t="shared" si="6"/>
        <v>22.80162895927602</v>
      </c>
      <c r="BM10" s="1">
        <v>44685</v>
      </c>
      <c r="BN10" s="11">
        <v>12.5</v>
      </c>
      <c r="BO10" s="6">
        <v>25</v>
      </c>
      <c r="BP10" s="5"/>
      <c r="BQ10" s="5"/>
      <c r="BR10" s="5"/>
      <c r="BS10" s="17">
        <v>116.97</v>
      </c>
      <c r="BT10" s="20"/>
      <c r="BU10" s="20">
        <v>116.09</v>
      </c>
      <c r="BV10" s="20"/>
      <c r="BW10" s="20"/>
      <c r="BX10" s="20"/>
      <c r="BY10" s="17"/>
      <c r="BZ10" s="6"/>
      <c r="CA10" s="6"/>
      <c r="CB10" s="6"/>
      <c r="CC10" s="6"/>
      <c r="CD10" s="55">
        <f>BU10+BZ10</f>
        <v>116.09</v>
      </c>
      <c r="CE10" s="55">
        <v>4.55</v>
      </c>
      <c r="CF10" s="55">
        <f>CD10/CE10</f>
        <v>25.514285714285716</v>
      </c>
      <c r="CG10" s="11">
        <f t="shared" si="9"/>
        <v>0.51028571428571434</v>
      </c>
      <c r="CK10" s="1">
        <v>44716</v>
      </c>
      <c r="CL10" s="11">
        <v>33.5</v>
      </c>
      <c r="CM10" s="6">
        <v>25</v>
      </c>
      <c r="CN10" s="5"/>
      <c r="CO10" s="5"/>
      <c r="CP10" s="5">
        <v>8.6049749999999996</v>
      </c>
      <c r="CQ10" s="17"/>
      <c r="CR10" s="20"/>
      <c r="CS10" s="20"/>
      <c r="CT10" s="20"/>
      <c r="CU10" s="20"/>
      <c r="CV10" s="20"/>
      <c r="CW10" s="17"/>
      <c r="CX10" s="6"/>
      <c r="CY10" s="6">
        <v>89.8</v>
      </c>
      <c r="CZ10" s="5">
        <v>89.126499999999993</v>
      </c>
      <c r="DA10" s="5">
        <v>28.78</v>
      </c>
      <c r="DB10" s="6"/>
      <c r="DC10" s="55">
        <f t="shared" si="0"/>
        <v>0</v>
      </c>
      <c r="DD10" s="55">
        <v>5.15</v>
      </c>
      <c r="DE10" s="55">
        <f>DC10/DD10</f>
        <v>0</v>
      </c>
      <c r="DF10" s="11">
        <f t="shared" si="11"/>
        <v>0</v>
      </c>
      <c r="DI10" s="1">
        <v>44746</v>
      </c>
      <c r="DJ10" s="11">
        <v>1.5</v>
      </c>
      <c r="DK10" s="6">
        <v>37</v>
      </c>
      <c r="DL10" s="5">
        <v>0</v>
      </c>
      <c r="DM10" s="5">
        <v>0</v>
      </c>
      <c r="DN10" s="5">
        <v>0</v>
      </c>
      <c r="DO10" s="17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17">
        <v>0</v>
      </c>
      <c r="DV10" s="6">
        <v>0</v>
      </c>
      <c r="DW10" s="6">
        <v>100.4</v>
      </c>
      <c r="DX10" s="5">
        <v>99.65</v>
      </c>
      <c r="DY10" s="5">
        <v>0</v>
      </c>
      <c r="DZ10" s="6">
        <v>0</v>
      </c>
      <c r="EA10" s="55">
        <f t="shared" si="13"/>
        <v>0</v>
      </c>
      <c r="EB10" s="55">
        <v>5.56</v>
      </c>
      <c r="EC10" s="55">
        <f>EA10/EB10</f>
        <v>0</v>
      </c>
      <c r="ED10" s="11">
        <f t="shared" si="12"/>
        <v>0</v>
      </c>
    </row>
    <row r="11" spans="2:134" x14ac:dyDescent="0.25">
      <c r="B11" s="1">
        <v>44566</v>
      </c>
      <c r="C11" s="11">
        <v>13</v>
      </c>
      <c r="D11" s="6">
        <v>15</v>
      </c>
      <c r="E11" s="6">
        <v>30.94</v>
      </c>
      <c r="F11" s="6"/>
      <c r="G11" s="5">
        <v>4.5999999999999996</v>
      </c>
      <c r="H11" s="6"/>
      <c r="I11" s="6">
        <v>10.51</v>
      </c>
      <c r="J11" s="6"/>
      <c r="K11" s="6">
        <v>10.43</v>
      </c>
      <c r="L11" s="5"/>
      <c r="M11" s="6">
        <v>0.64</v>
      </c>
      <c r="O11" s="1">
        <v>44597</v>
      </c>
      <c r="P11" s="11"/>
      <c r="Q11" s="6">
        <v>35</v>
      </c>
      <c r="R11" s="6"/>
      <c r="S11" s="6"/>
      <c r="T11" s="5">
        <v>4.53</v>
      </c>
      <c r="U11" s="6"/>
      <c r="V11" s="28">
        <v>46.59</v>
      </c>
      <c r="W11" s="6"/>
      <c r="X11" s="6">
        <v>46.24</v>
      </c>
      <c r="Y11" s="5">
        <v>7.63</v>
      </c>
      <c r="Z11" s="5">
        <v>60.62</v>
      </c>
      <c r="AA11" s="6">
        <v>8.07</v>
      </c>
      <c r="AC11" s="11">
        <f t="shared" si="1"/>
        <v>0.92480000000000007</v>
      </c>
      <c r="AD11" s="50">
        <f>X11+Y11+AA11+Z11-AC11</f>
        <v>121.6352</v>
      </c>
      <c r="AE11" s="53">
        <f t="shared" si="3"/>
        <v>26.851037527593817</v>
      </c>
      <c r="AG11" s="1">
        <v>44625</v>
      </c>
      <c r="AH11" s="11"/>
      <c r="AI11" s="6">
        <v>15</v>
      </c>
      <c r="AJ11" s="6"/>
      <c r="AK11" s="6"/>
      <c r="AL11" s="5">
        <v>4.38</v>
      </c>
      <c r="AM11" s="6">
        <v>6.17</v>
      </c>
      <c r="AN11" s="6">
        <v>130.68</v>
      </c>
      <c r="AO11" s="6"/>
      <c r="AP11" s="6">
        <v>129.69999999999999</v>
      </c>
      <c r="AQ11" s="5"/>
      <c r="AR11" s="6"/>
      <c r="AS11" s="6"/>
      <c r="AU11" s="1">
        <v>44656</v>
      </c>
      <c r="AV11" s="11"/>
      <c r="AW11" s="6">
        <v>17</v>
      </c>
      <c r="AX11" s="6"/>
      <c r="AY11" s="6"/>
      <c r="AZ11" s="5">
        <v>4.42</v>
      </c>
      <c r="BA11" s="6"/>
      <c r="BB11" s="6">
        <v>52.3</v>
      </c>
      <c r="BC11" s="6"/>
      <c r="BD11" s="6">
        <v>51.55</v>
      </c>
      <c r="BE11" s="5"/>
      <c r="BF11" s="6"/>
      <c r="BG11" s="6"/>
      <c r="BH11" s="55">
        <f t="shared" si="4"/>
        <v>1.0309999999999999</v>
      </c>
      <c r="BI11" s="55">
        <f t="shared" si="5"/>
        <v>50.518999999999998</v>
      </c>
      <c r="BJ11" s="11">
        <f t="shared" si="6"/>
        <v>11.429638009049773</v>
      </c>
      <c r="BM11" s="1">
        <v>44686</v>
      </c>
      <c r="BN11" s="11">
        <v>53.5</v>
      </c>
      <c r="BO11" s="6">
        <v>27</v>
      </c>
      <c r="BP11" s="6"/>
      <c r="BQ11" s="6"/>
      <c r="BR11" s="5"/>
      <c r="BS11" s="20">
        <v>106.91</v>
      </c>
      <c r="BT11" s="20"/>
      <c r="BU11" s="20">
        <v>106.11</v>
      </c>
      <c r="BV11" s="20"/>
      <c r="BW11" s="20"/>
      <c r="BX11" s="20"/>
      <c r="BY11" s="17"/>
      <c r="BZ11" s="6"/>
      <c r="CA11" s="6"/>
      <c r="CB11" s="6"/>
      <c r="CC11" s="6"/>
      <c r="CD11" s="55">
        <f>BU11+BZ11</f>
        <v>106.11</v>
      </c>
      <c r="CE11" s="55">
        <v>4.5599999999999996</v>
      </c>
      <c r="CF11" s="55">
        <f t="shared" si="8"/>
        <v>23.269736842105264</v>
      </c>
      <c r="CG11" s="11">
        <f t="shared" si="9"/>
        <v>0.46539473684210531</v>
      </c>
      <c r="CK11" s="1">
        <v>44717</v>
      </c>
      <c r="CL11" s="11">
        <v>0</v>
      </c>
      <c r="CM11" s="6">
        <v>17</v>
      </c>
      <c r="CN11" s="6">
        <v>0</v>
      </c>
      <c r="CO11" s="6">
        <v>0</v>
      </c>
      <c r="CP11" s="5">
        <v>0</v>
      </c>
      <c r="CQ11" s="20">
        <v>0</v>
      </c>
      <c r="CR11" s="20"/>
      <c r="CS11" s="20"/>
      <c r="CT11" s="20"/>
      <c r="CU11" s="20"/>
      <c r="CV11" s="20"/>
      <c r="CW11" s="17"/>
      <c r="CX11" s="6"/>
      <c r="CY11" s="6">
        <v>38.06</v>
      </c>
      <c r="CZ11" s="5">
        <v>37.774550000000005</v>
      </c>
      <c r="DA11" s="6"/>
      <c r="DB11" s="6"/>
      <c r="DC11" s="55">
        <f t="shared" si="0"/>
        <v>0</v>
      </c>
      <c r="DD11" s="55">
        <v>5.15</v>
      </c>
      <c r="DE11" s="55">
        <f t="shared" ref="DE11:DE12" si="15">DC11/DD11</f>
        <v>0</v>
      </c>
      <c r="DF11" s="11">
        <f t="shared" si="11"/>
        <v>0</v>
      </c>
      <c r="DI11" s="1">
        <v>44747</v>
      </c>
      <c r="DJ11" s="11">
        <v>25</v>
      </c>
      <c r="DK11" s="6">
        <v>7</v>
      </c>
      <c r="DL11" s="6">
        <v>0</v>
      </c>
      <c r="DM11" s="6">
        <v>0</v>
      </c>
      <c r="DN11" s="5">
        <v>0</v>
      </c>
      <c r="DO11" s="20">
        <v>0</v>
      </c>
      <c r="DP11" s="20">
        <v>0</v>
      </c>
      <c r="DQ11" s="20">
        <v>0</v>
      </c>
      <c r="DR11" s="20">
        <v>0</v>
      </c>
      <c r="DS11" s="20">
        <v>153.99</v>
      </c>
      <c r="DT11" s="20">
        <v>152.84</v>
      </c>
      <c r="DU11" s="17">
        <v>0</v>
      </c>
      <c r="DV11" s="6">
        <v>0</v>
      </c>
      <c r="DW11" s="6">
        <v>0</v>
      </c>
      <c r="DX11" s="5">
        <v>0</v>
      </c>
      <c r="DY11" s="6"/>
      <c r="DZ11" s="6"/>
      <c r="EA11" s="55">
        <f>DQ11+DV11+DT11</f>
        <v>152.84</v>
      </c>
      <c r="EB11" s="55">
        <v>5.56</v>
      </c>
      <c r="EC11" s="55">
        <f t="shared" ref="EC11:EC12" si="16">EA11/EB11</f>
        <v>27.489208633093529</v>
      </c>
      <c r="ED11" s="11">
        <f t="shared" si="12"/>
        <v>0.54978417266187063</v>
      </c>
    </row>
    <row r="12" spans="2:134" x14ac:dyDescent="0.25">
      <c r="B12" s="1">
        <v>44567</v>
      </c>
      <c r="C12" s="11">
        <v>16.2</v>
      </c>
      <c r="D12" s="6">
        <v>24</v>
      </c>
      <c r="E12" s="6"/>
      <c r="F12" s="6"/>
      <c r="G12" s="5">
        <v>4.5999999999999996</v>
      </c>
      <c r="H12" s="6"/>
      <c r="I12" s="6">
        <v>59.22</v>
      </c>
      <c r="J12" s="6"/>
      <c r="K12" s="6">
        <v>58.78</v>
      </c>
      <c r="L12" s="5"/>
      <c r="M12" s="6">
        <v>33.659999999999997</v>
      </c>
      <c r="O12" s="1">
        <v>44598</v>
      </c>
      <c r="P12" s="11">
        <v>9.5</v>
      </c>
      <c r="Q12" s="6">
        <v>12</v>
      </c>
      <c r="R12" s="6"/>
      <c r="S12" s="6"/>
      <c r="T12" s="5">
        <v>4.53</v>
      </c>
      <c r="U12" s="6"/>
      <c r="V12" s="28">
        <v>44.08</v>
      </c>
      <c r="W12" s="6"/>
      <c r="X12" s="6">
        <v>43.75</v>
      </c>
      <c r="Y12" s="5"/>
      <c r="Z12" s="5">
        <v>8.19</v>
      </c>
      <c r="AA12" s="6"/>
      <c r="AC12" s="11">
        <f t="shared" si="1"/>
        <v>0.875</v>
      </c>
      <c r="AD12" s="50">
        <f>X12+Z12-AC12</f>
        <v>51.064999999999998</v>
      </c>
      <c r="AE12" s="53">
        <f t="shared" si="3"/>
        <v>11.272626931567327</v>
      </c>
      <c r="AG12" s="1">
        <v>44626</v>
      </c>
      <c r="AH12" s="11">
        <v>12.5</v>
      </c>
      <c r="AI12" s="6">
        <v>23</v>
      </c>
      <c r="AJ12" s="6"/>
      <c r="AK12" s="6"/>
      <c r="AL12" s="5">
        <v>4.34</v>
      </c>
      <c r="AM12" s="6">
        <v>19.73</v>
      </c>
      <c r="AN12" s="6">
        <v>26.06</v>
      </c>
      <c r="AO12" s="6"/>
      <c r="AP12" s="6">
        <v>25.86</v>
      </c>
      <c r="AQ12" s="5"/>
      <c r="AR12" s="6"/>
      <c r="AS12" s="6"/>
      <c r="AU12" s="1">
        <v>44657</v>
      </c>
      <c r="AV12" s="11">
        <v>11</v>
      </c>
      <c r="AW12" s="6">
        <v>17</v>
      </c>
      <c r="AX12" s="6"/>
      <c r="AY12" s="6"/>
      <c r="AZ12" s="5">
        <v>4.42</v>
      </c>
      <c r="BA12" s="6"/>
      <c r="BB12" s="6">
        <v>126.2</v>
      </c>
      <c r="BC12" s="6"/>
      <c r="BD12" s="6">
        <v>125.45</v>
      </c>
      <c r="BE12" s="5"/>
      <c r="BF12" s="6"/>
      <c r="BG12" s="6"/>
      <c r="BH12" s="55">
        <f t="shared" si="4"/>
        <v>2.5089999999999999</v>
      </c>
      <c r="BI12" s="55">
        <f t="shared" si="5"/>
        <v>122.941</v>
      </c>
      <c r="BJ12" s="11">
        <f t="shared" si="6"/>
        <v>27.814705882352943</v>
      </c>
      <c r="BM12" s="1">
        <v>44687</v>
      </c>
      <c r="BN12" s="11">
        <v>0.5</v>
      </c>
      <c r="BO12" s="6">
        <v>26</v>
      </c>
      <c r="BP12" s="6"/>
      <c r="BQ12" s="6"/>
      <c r="BR12" s="5">
        <v>6</v>
      </c>
      <c r="BS12" s="20">
        <v>147.26</v>
      </c>
      <c r="BT12" s="20"/>
      <c r="BU12" s="20">
        <v>146.16</v>
      </c>
      <c r="BV12" s="20"/>
      <c r="BW12" s="20"/>
      <c r="BX12" s="20"/>
      <c r="BY12" s="17"/>
      <c r="BZ12" s="6"/>
      <c r="CA12" s="6"/>
      <c r="CB12" s="6"/>
      <c r="CC12" s="6"/>
      <c r="CD12" s="55">
        <f>BU12+BZ12</f>
        <v>146.16</v>
      </c>
      <c r="CE12" s="55">
        <v>4.58</v>
      </c>
      <c r="CF12" s="55">
        <f t="shared" si="8"/>
        <v>31.912663755458514</v>
      </c>
      <c r="CG12" s="11">
        <f t="shared" si="9"/>
        <v>0.63825327510917029</v>
      </c>
      <c r="CK12" s="1">
        <v>44718</v>
      </c>
      <c r="CL12" s="11">
        <v>22.5</v>
      </c>
      <c r="CM12" s="6">
        <v>6</v>
      </c>
      <c r="CN12" s="6">
        <v>0</v>
      </c>
      <c r="CO12" s="6">
        <v>0</v>
      </c>
      <c r="CP12" s="5">
        <v>0</v>
      </c>
      <c r="CQ12" s="20">
        <v>0</v>
      </c>
      <c r="CR12" s="20">
        <v>0</v>
      </c>
      <c r="CS12" s="20">
        <v>0</v>
      </c>
      <c r="CT12" s="20">
        <v>0</v>
      </c>
      <c r="CU12" s="20">
        <v>0</v>
      </c>
      <c r="CV12" s="20">
        <v>0</v>
      </c>
      <c r="CW12" s="17">
        <v>0</v>
      </c>
      <c r="CX12" s="6">
        <v>0</v>
      </c>
      <c r="CY12" s="6">
        <v>164.98</v>
      </c>
      <c r="CZ12" s="5">
        <v>163.74265</v>
      </c>
      <c r="DA12" s="6"/>
      <c r="DB12" s="6"/>
      <c r="DC12" s="55">
        <f t="shared" si="0"/>
        <v>0</v>
      </c>
      <c r="DD12" s="55">
        <v>5.15</v>
      </c>
      <c r="DE12" s="55">
        <f t="shared" si="15"/>
        <v>0</v>
      </c>
      <c r="DF12" s="11">
        <f t="shared" si="11"/>
        <v>0</v>
      </c>
      <c r="DI12" s="1">
        <v>44748</v>
      </c>
      <c r="DJ12" s="11">
        <v>15.5</v>
      </c>
      <c r="DK12" s="6">
        <v>19</v>
      </c>
      <c r="DL12" s="6">
        <v>0</v>
      </c>
      <c r="DM12" s="6">
        <v>0</v>
      </c>
      <c r="DN12" s="5">
        <v>0</v>
      </c>
      <c r="DO12" s="20">
        <v>0</v>
      </c>
      <c r="DP12" s="20">
        <v>0</v>
      </c>
      <c r="DQ12" s="20">
        <v>0</v>
      </c>
      <c r="DR12" s="20">
        <v>0</v>
      </c>
      <c r="DS12" s="20">
        <v>0</v>
      </c>
      <c r="DT12" s="20">
        <v>0</v>
      </c>
      <c r="DU12" s="17">
        <v>0</v>
      </c>
      <c r="DV12" s="6">
        <v>0</v>
      </c>
      <c r="DW12" s="6">
        <f>271.48+10.62</f>
        <v>282.10000000000002</v>
      </c>
      <c r="DX12" s="5">
        <f>269.44+9.9</f>
        <v>279.33999999999997</v>
      </c>
      <c r="DY12" s="6"/>
      <c r="DZ12" s="6"/>
      <c r="EA12" s="55">
        <f t="shared" si="13"/>
        <v>0</v>
      </c>
      <c r="EB12" s="55">
        <v>5.56</v>
      </c>
      <c r="EC12" s="55">
        <f t="shared" si="16"/>
        <v>0</v>
      </c>
      <c r="ED12" s="11">
        <f t="shared" si="12"/>
        <v>0</v>
      </c>
    </row>
    <row r="13" spans="2:134" x14ac:dyDescent="0.25">
      <c r="B13" s="1">
        <v>44568</v>
      </c>
      <c r="C13" s="11"/>
      <c r="D13" s="6">
        <v>35</v>
      </c>
      <c r="E13" s="6"/>
      <c r="F13" s="6"/>
      <c r="G13" s="6">
        <v>4.62</v>
      </c>
      <c r="H13" s="6"/>
      <c r="I13" s="6">
        <v>63.24</v>
      </c>
      <c r="J13" s="6"/>
      <c r="K13" s="6">
        <v>62.77</v>
      </c>
      <c r="L13" s="6"/>
      <c r="M13" s="6"/>
      <c r="O13" s="1">
        <v>44599</v>
      </c>
      <c r="P13" s="11">
        <v>10</v>
      </c>
      <c r="Q13" s="6">
        <v>16</v>
      </c>
      <c r="R13" s="6"/>
      <c r="S13" s="6"/>
      <c r="T13" s="6">
        <v>4.5199999999999996</v>
      </c>
      <c r="U13" s="6">
        <v>7.81</v>
      </c>
      <c r="V13" s="6">
        <v>34.619999999999997</v>
      </c>
      <c r="W13" s="6"/>
      <c r="X13" s="6">
        <v>34.36</v>
      </c>
      <c r="Y13" s="6"/>
      <c r="Z13" s="6"/>
      <c r="AA13" s="6"/>
      <c r="AC13" s="11">
        <f t="shared" si="1"/>
        <v>0.68720000000000003</v>
      </c>
      <c r="AD13" s="50">
        <f t="shared" si="2"/>
        <v>33.672800000000002</v>
      </c>
      <c r="AE13" s="53">
        <f t="shared" si="3"/>
        <v>7.4497345132743371</v>
      </c>
      <c r="AG13" s="1">
        <v>44627</v>
      </c>
      <c r="AH13" s="11"/>
      <c r="AI13" s="6">
        <v>12</v>
      </c>
      <c r="AJ13" s="6"/>
      <c r="AK13" s="6"/>
      <c r="AL13" s="6">
        <v>4.34</v>
      </c>
      <c r="AM13" s="6">
        <v>10.44</v>
      </c>
      <c r="AN13" s="5">
        <v>87.3</v>
      </c>
      <c r="AO13" s="6"/>
      <c r="AP13" s="6">
        <v>86.65</v>
      </c>
      <c r="AQ13" s="6"/>
      <c r="AR13" s="6"/>
      <c r="AS13" s="6"/>
      <c r="AU13" s="1">
        <v>44658</v>
      </c>
      <c r="AV13" s="11">
        <v>33.5</v>
      </c>
      <c r="AW13" s="6">
        <v>8</v>
      </c>
      <c r="AX13" s="6"/>
      <c r="AY13" s="6"/>
      <c r="AZ13" s="6">
        <v>4.42</v>
      </c>
      <c r="BA13" s="6"/>
      <c r="BB13" s="5">
        <v>79.97</v>
      </c>
      <c r="BC13" s="6"/>
      <c r="BD13" s="6">
        <v>79.22</v>
      </c>
      <c r="BE13" s="6"/>
      <c r="BF13" s="6"/>
      <c r="BG13" s="6"/>
      <c r="BH13" s="55">
        <f t="shared" si="4"/>
        <v>1.5844</v>
      </c>
      <c r="BI13" s="55">
        <f t="shared" si="5"/>
        <v>77.635599999999997</v>
      </c>
      <c r="BJ13" s="11">
        <f t="shared" si="6"/>
        <v>17.564615384615383</v>
      </c>
      <c r="BM13" s="1">
        <v>44688</v>
      </c>
      <c r="BN13" s="11">
        <v>37.5</v>
      </c>
      <c r="BO13" s="6">
        <v>34</v>
      </c>
      <c r="BP13" s="6"/>
      <c r="BQ13" s="6"/>
      <c r="BR13" s="6">
        <v>7.92</v>
      </c>
      <c r="BS13" s="20"/>
      <c r="BT13" s="17"/>
      <c r="BU13" s="20"/>
      <c r="BV13" s="20"/>
      <c r="BW13" s="20">
        <v>47.94</v>
      </c>
      <c r="BX13" s="20">
        <v>47.58</v>
      </c>
      <c r="BY13" s="20"/>
      <c r="BZ13" s="6"/>
      <c r="CA13" s="6">
        <v>76.36</v>
      </c>
      <c r="CB13" s="6">
        <v>75.790000000000006</v>
      </c>
      <c r="CC13" s="6"/>
      <c r="CD13" s="6">
        <f>BX13</f>
        <v>47.58</v>
      </c>
      <c r="CE13" s="55">
        <v>4.58</v>
      </c>
      <c r="CF13" s="55">
        <f>CD13/CE13</f>
        <v>10.388646288209607</v>
      </c>
      <c r="CG13" s="11">
        <f t="shared" si="9"/>
        <v>0.20777292576419215</v>
      </c>
      <c r="CK13" s="1">
        <v>44719</v>
      </c>
      <c r="CL13" s="11">
        <v>11</v>
      </c>
      <c r="CM13" s="6">
        <v>15</v>
      </c>
      <c r="CN13" s="6">
        <v>0</v>
      </c>
      <c r="CO13" s="6">
        <v>0</v>
      </c>
      <c r="CP13" s="5">
        <v>8.9424250000000001</v>
      </c>
      <c r="CQ13" s="20">
        <v>0</v>
      </c>
      <c r="CR13" s="17">
        <v>0</v>
      </c>
      <c r="CS13" s="20">
        <v>0</v>
      </c>
      <c r="CT13" s="20">
        <v>0</v>
      </c>
      <c r="CU13" s="20">
        <v>0</v>
      </c>
      <c r="CV13" s="20">
        <v>0</v>
      </c>
      <c r="CW13" s="20">
        <v>0</v>
      </c>
      <c r="CX13" s="6">
        <v>0</v>
      </c>
      <c r="CY13" s="6">
        <v>81.599999999999994</v>
      </c>
      <c r="CZ13" s="6">
        <v>80.989999999999995</v>
      </c>
      <c r="DA13" s="6">
        <v>0</v>
      </c>
      <c r="DB13" s="6">
        <v>0</v>
      </c>
      <c r="DC13" s="55">
        <f t="shared" ref="DC13:DC35" si="17">CS13+CX13</f>
        <v>0</v>
      </c>
      <c r="DD13" s="55">
        <v>5.16</v>
      </c>
      <c r="DE13" s="55">
        <f>DC13/DD13</f>
        <v>0</v>
      </c>
      <c r="DF13" s="11">
        <f t="shared" si="11"/>
        <v>0</v>
      </c>
      <c r="DI13" s="1">
        <v>44749</v>
      </c>
      <c r="DJ13" s="11">
        <v>25.5</v>
      </c>
      <c r="DK13" s="6">
        <v>2</v>
      </c>
      <c r="DL13" s="6">
        <v>0</v>
      </c>
      <c r="DM13" s="6">
        <v>0</v>
      </c>
      <c r="DN13" s="5">
        <v>0</v>
      </c>
      <c r="DO13" s="20">
        <v>0</v>
      </c>
      <c r="DP13" s="17">
        <v>0</v>
      </c>
      <c r="DQ13" s="20">
        <v>0</v>
      </c>
      <c r="DR13" s="20">
        <v>0</v>
      </c>
      <c r="DS13" s="20">
        <v>0</v>
      </c>
      <c r="DT13" s="20"/>
      <c r="DU13" s="20"/>
      <c r="DV13" s="6"/>
      <c r="DW13" s="6">
        <v>150.84</v>
      </c>
      <c r="DX13" s="6">
        <v>149.71</v>
      </c>
      <c r="DY13" s="6"/>
      <c r="DZ13" s="6"/>
      <c r="EA13" s="55">
        <f t="shared" si="13"/>
        <v>0</v>
      </c>
      <c r="EB13" s="55">
        <v>5.57</v>
      </c>
      <c r="EC13" s="55">
        <f>EA13/EB13</f>
        <v>0</v>
      </c>
      <c r="ED13" s="11">
        <f t="shared" si="12"/>
        <v>0</v>
      </c>
    </row>
    <row r="14" spans="2:134" x14ac:dyDescent="0.25">
      <c r="B14" s="1">
        <v>44569</v>
      </c>
      <c r="C14" s="11">
        <v>17.5</v>
      </c>
      <c r="D14" s="6">
        <v>5</v>
      </c>
      <c r="E14" s="6"/>
      <c r="F14" s="6"/>
      <c r="G14" s="6">
        <v>4.6399999999999997</v>
      </c>
      <c r="H14" s="6">
        <v>7.97</v>
      </c>
      <c r="I14" s="6">
        <v>100.2</v>
      </c>
      <c r="J14" s="6">
        <v>49.12</v>
      </c>
      <c r="K14" s="6">
        <v>99.45</v>
      </c>
      <c r="L14" s="5">
        <v>45.77</v>
      </c>
      <c r="M14" s="6"/>
      <c r="O14" s="1">
        <v>44600</v>
      </c>
      <c r="P14" s="11">
        <v>2</v>
      </c>
      <c r="Q14" s="6">
        <v>30</v>
      </c>
      <c r="R14" s="6"/>
      <c r="S14" s="6"/>
      <c r="T14" s="6">
        <v>4.5199999999999996</v>
      </c>
      <c r="U14" s="6"/>
      <c r="V14" s="6">
        <v>49.88</v>
      </c>
      <c r="W14" s="6"/>
      <c r="X14" s="6">
        <v>48.51</v>
      </c>
      <c r="Y14" s="5"/>
      <c r="Z14" s="5"/>
      <c r="AA14" s="6"/>
      <c r="AC14" s="11">
        <f t="shared" si="1"/>
        <v>0.97019999999999995</v>
      </c>
      <c r="AD14" s="50">
        <f t="shared" si="2"/>
        <v>47.5398</v>
      </c>
      <c r="AE14" s="53">
        <f t="shared" si="3"/>
        <v>10.517654867256638</v>
      </c>
      <c r="AG14" s="1">
        <v>44628</v>
      </c>
      <c r="AH14" s="11">
        <v>17</v>
      </c>
      <c r="AI14" s="6">
        <v>5</v>
      </c>
      <c r="AJ14" s="6"/>
      <c r="AK14" s="6"/>
      <c r="AL14" s="6">
        <v>4.34</v>
      </c>
      <c r="AM14" s="6">
        <v>2.71</v>
      </c>
      <c r="AN14" s="6">
        <v>36.86</v>
      </c>
      <c r="AO14" s="6"/>
      <c r="AP14" s="6">
        <v>36.58</v>
      </c>
      <c r="AQ14" s="5"/>
      <c r="AR14" s="6"/>
      <c r="AS14" s="6"/>
      <c r="AU14" s="1">
        <v>44659</v>
      </c>
      <c r="AV14" s="11">
        <v>6.5</v>
      </c>
      <c r="AW14" s="6">
        <v>23</v>
      </c>
      <c r="AX14" s="6"/>
      <c r="AY14" s="6"/>
      <c r="AZ14" s="6">
        <v>4.42</v>
      </c>
      <c r="BA14" s="6"/>
      <c r="BB14" s="42">
        <v>5.28</v>
      </c>
      <c r="BC14" s="6"/>
      <c r="BD14" s="6"/>
      <c r="BE14" s="5"/>
      <c r="BF14" s="6">
        <v>9.66</v>
      </c>
      <c r="BG14" s="6">
        <v>20.41</v>
      </c>
      <c r="BH14" s="55">
        <f t="shared" si="4"/>
        <v>0</v>
      </c>
      <c r="BI14" s="55">
        <f>BD14+BF14+BG14-BH14</f>
        <v>30.07</v>
      </c>
      <c r="BJ14" s="11">
        <f t="shared" si="6"/>
        <v>6.8031674208144794</v>
      </c>
      <c r="BM14" s="1">
        <v>44689</v>
      </c>
      <c r="BN14" s="11">
        <v>6</v>
      </c>
      <c r="BO14" s="6">
        <v>32</v>
      </c>
      <c r="BP14" s="6"/>
      <c r="BQ14" s="6"/>
      <c r="BR14" s="6">
        <v>7.28</v>
      </c>
      <c r="BS14" s="20"/>
      <c r="BT14" s="20"/>
      <c r="BU14" s="20"/>
      <c r="BV14" s="20"/>
      <c r="BW14" s="20"/>
      <c r="BX14" s="20"/>
      <c r="BY14" s="17"/>
      <c r="BZ14" s="6"/>
      <c r="CA14" s="6">
        <v>63.66</v>
      </c>
      <c r="CB14" s="6">
        <v>63.12</v>
      </c>
      <c r="CC14" s="6"/>
      <c r="CD14" s="6">
        <f t="shared" ref="CD14:CD37" si="18">BX14</f>
        <v>0</v>
      </c>
      <c r="CE14" s="55">
        <v>4.58</v>
      </c>
      <c r="CF14" s="55">
        <f>CD14/CE14</f>
        <v>0</v>
      </c>
      <c r="CG14" s="11">
        <f t="shared" si="9"/>
        <v>0</v>
      </c>
      <c r="CK14" s="1">
        <v>44720</v>
      </c>
      <c r="CL14" s="11">
        <v>39.5</v>
      </c>
      <c r="CM14" s="6">
        <v>11</v>
      </c>
      <c r="CN14" s="6">
        <v>0</v>
      </c>
      <c r="CO14" s="6">
        <v>0</v>
      </c>
      <c r="CP14" s="5">
        <v>16.763325000000002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17">
        <v>0</v>
      </c>
      <c r="CX14" s="6">
        <v>0</v>
      </c>
      <c r="CY14" s="6">
        <v>44.05</v>
      </c>
      <c r="CZ14" s="5">
        <v>43.719625000000001</v>
      </c>
      <c r="DA14" s="6">
        <v>0</v>
      </c>
      <c r="DB14" s="6">
        <v>0</v>
      </c>
      <c r="DC14" s="55">
        <f t="shared" si="17"/>
        <v>0</v>
      </c>
      <c r="DD14" s="55">
        <v>5.16</v>
      </c>
      <c r="DE14" s="55">
        <f>DC14/DD14</f>
        <v>0</v>
      </c>
      <c r="DF14" s="11">
        <f t="shared" si="11"/>
        <v>0</v>
      </c>
      <c r="DI14" s="1">
        <v>44750</v>
      </c>
      <c r="DJ14" s="11">
        <v>0</v>
      </c>
      <c r="DK14" s="6">
        <v>71</v>
      </c>
      <c r="DL14" s="6">
        <v>0</v>
      </c>
      <c r="DM14" s="6">
        <v>0</v>
      </c>
      <c r="DN14" s="5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17">
        <v>0</v>
      </c>
      <c r="DV14" s="6">
        <v>0</v>
      </c>
      <c r="DW14" s="6">
        <v>66.88</v>
      </c>
      <c r="DX14" s="5">
        <v>66.38</v>
      </c>
      <c r="DY14" s="6">
        <v>0</v>
      </c>
      <c r="DZ14" s="6">
        <v>0</v>
      </c>
      <c r="EA14" s="55">
        <f t="shared" si="13"/>
        <v>0</v>
      </c>
      <c r="EB14" s="55">
        <v>5.57</v>
      </c>
      <c r="EC14" s="55">
        <f>EA14/EB14</f>
        <v>0</v>
      </c>
      <c r="ED14" s="11">
        <f t="shared" si="12"/>
        <v>0</v>
      </c>
    </row>
    <row r="15" spans="2:134" x14ac:dyDescent="0.25">
      <c r="B15" s="1">
        <v>44570</v>
      </c>
      <c r="C15" s="11"/>
      <c r="D15" s="6">
        <v>27</v>
      </c>
      <c r="E15" s="6"/>
      <c r="F15" s="6"/>
      <c r="G15" s="6">
        <v>4.6399999999999997</v>
      </c>
      <c r="H15" s="6">
        <v>21.64</v>
      </c>
      <c r="I15" s="5">
        <v>82.89</v>
      </c>
      <c r="J15" s="6">
        <v>54.83</v>
      </c>
      <c r="K15" s="6">
        <v>82.27</v>
      </c>
      <c r="L15" s="5">
        <v>51.1</v>
      </c>
      <c r="M15" s="6"/>
      <c r="O15" s="1">
        <v>44601</v>
      </c>
      <c r="P15" s="11">
        <v>31.5</v>
      </c>
      <c r="Q15" s="6">
        <f>2+3+2</f>
        <v>7</v>
      </c>
      <c r="R15" s="6"/>
      <c r="S15" s="6"/>
      <c r="T15" s="5">
        <v>4.5</v>
      </c>
      <c r="U15" s="6"/>
      <c r="V15" s="5">
        <v>56.75</v>
      </c>
      <c r="W15" s="6"/>
      <c r="X15" s="6">
        <v>56.32</v>
      </c>
      <c r="Y15" s="5"/>
      <c r="Z15" s="5"/>
      <c r="AA15" s="6"/>
      <c r="AC15" s="11">
        <f t="shared" si="1"/>
        <v>1.1264000000000001</v>
      </c>
      <c r="AD15" s="50">
        <f t="shared" si="2"/>
        <v>55.193600000000004</v>
      </c>
      <c r="AE15" s="53">
        <f t="shared" si="3"/>
        <v>12.265244444444445</v>
      </c>
      <c r="AG15" s="1">
        <v>44629</v>
      </c>
      <c r="AH15" s="11">
        <v>18.5</v>
      </c>
      <c r="AI15" s="6">
        <v>1</v>
      </c>
      <c r="AJ15" s="6"/>
      <c r="AK15" s="6"/>
      <c r="AL15" s="6">
        <v>4.34</v>
      </c>
      <c r="AM15" s="6">
        <v>0</v>
      </c>
      <c r="AN15" s="5">
        <v>90.94</v>
      </c>
      <c r="AO15" s="6"/>
      <c r="AP15" s="6">
        <v>90.26</v>
      </c>
      <c r="AQ15" s="5"/>
      <c r="AR15" s="6"/>
      <c r="AS15" s="6"/>
      <c r="AU15" s="1">
        <v>44660</v>
      </c>
      <c r="AV15" s="11">
        <v>11</v>
      </c>
      <c r="AW15" s="6">
        <f>14+7</f>
        <v>21</v>
      </c>
      <c r="AX15" s="6"/>
      <c r="AY15" s="6"/>
      <c r="AZ15" s="6">
        <v>4.42</v>
      </c>
      <c r="BA15" s="6"/>
      <c r="BB15" s="5">
        <v>77.92</v>
      </c>
      <c r="BC15" s="6"/>
      <c r="BD15" s="6">
        <v>77.17</v>
      </c>
      <c r="BE15" s="5"/>
      <c r="BF15" s="6"/>
      <c r="BG15" s="6"/>
      <c r="BH15" s="55">
        <f t="shared" si="4"/>
        <v>1.5434000000000001</v>
      </c>
      <c r="BI15" s="55">
        <f t="shared" si="5"/>
        <v>75.626599999999996</v>
      </c>
      <c r="BJ15" s="11">
        <f t="shared" si="6"/>
        <v>17.110090497737556</v>
      </c>
      <c r="BM15" s="1">
        <v>44690</v>
      </c>
      <c r="BN15" s="11">
        <v>23</v>
      </c>
      <c r="BO15" s="6">
        <v>4</v>
      </c>
      <c r="BP15" s="6"/>
      <c r="BQ15" s="6"/>
      <c r="BR15" s="6"/>
      <c r="BS15" s="20"/>
      <c r="BT15" s="17"/>
      <c r="BU15" s="20"/>
      <c r="BV15" s="20"/>
      <c r="BW15" s="20"/>
      <c r="BX15" s="20"/>
      <c r="BY15" s="17"/>
      <c r="BZ15" s="6"/>
      <c r="CA15" s="6">
        <v>49.79</v>
      </c>
      <c r="CB15" s="6">
        <v>49.42</v>
      </c>
      <c r="CC15" s="6"/>
      <c r="CD15" s="6">
        <f t="shared" si="18"/>
        <v>0</v>
      </c>
      <c r="CE15" s="55">
        <v>4.58</v>
      </c>
      <c r="CF15" s="55">
        <f t="shared" si="8"/>
        <v>0</v>
      </c>
      <c r="CG15" s="11">
        <f t="shared" si="9"/>
        <v>0</v>
      </c>
      <c r="CK15" s="1">
        <v>44721</v>
      </c>
      <c r="CL15" s="11">
        <v>19</v>
      </c>
      <c r="CM15" s="6">
        <v>54</v>
      </c>
      <c r="CN15" s="6">
        <v>0</v>
      </c>
      <c r="CO15" s="6">
        <v>0</v>
      </c>
      <c r="CP15" s="6">
        <v>0</v>
      </c>
      <c r="CQ15" s="20">
        <v>13.88</v>
      </c>
      <c r="CR15" s="17">
        <v>0</v>
      </c>
      <c r="CS15" s="20">
        <v>13.78</v>
      </c>
      <c r="CT15" s="20">
        <v>0</v>
      </c>
      <c r="CU15" s="20"/>
      <c r="CV15" s="20"/>
      <c r="CW15" s="17"/>
      <c r="CX15" s="6"/>
      <c r="CY15" s="6">
        <v>11.58</v>
      </c>
      <c r="CZ15" s="5">
        <v>11.49315</v>
      </c>
      <c r="DA15" s="6"/>
      <c r="DB15" s="6"/>
      <c r="DC15" s="55">
        <f>CS15+CX15</f>
        <v>13.78</v>
      </c>
      <c r="DD15" s="55">
        <v>5.2</v>
      </c>
      <c r="DE15" s="55">
        <f>DC15/DD15</f>
        <v>2.65</v>
      </c>
      <c r="DF15" s="11">
        <f>DE15*2%</f>
        <v>5.2999999999999999E-2</v>
      </c>
      <c r="DI15" s="1">
        <v>44751</v>
      </c>
      <c r="DJ15" s="11">
        <v>38</v>
      </c>
      <c r="DK15" s="6">
        <v>63</v>
      </c>
      <c r="DL15" s="6">
        <v>0</v>
      </c>
      <c r="DM15" s="6">
        <v>0</v>
      </c>
      <c r="DN15" s="6">
        <v>0</v>
      </c>
      <c r="DO15" s="20">
        <v>0</v>
      </c>
      <c r="DP15" s="17">
        <v>0</v>
      </c>
      <c r="DQ15" s="20">
        <v>0</v>
      </c>
      <c r="DR15" s="20">
        <v>0</v>
      </c>
      <c r="DS15" s="20">
        <v>0</v>
      </c>
      <c r="DT15" s="20">
        <v>0</v>
      </c>
      <c r="DU15" s="17">
        <v>0</v>
      </c>
      <c r="DV15" s="6">
        <v>0</v>
      </c>
      <c r="DW15" s="6">
        <v>255.56</v>
      </c>
      <c r="DX15" s="5">
        <v>253.64</v>
      </c>
      <c r="DY15" s="6">
        <v>0</v>
      </c>
      <c r="DZ15" s="6">
        <v>0</v>
      </c>
      <c r="EA15" s="55">
        <f t="shared" si="13"/>
        <v>0</v>
      </c>
      <c r="EB15" s="55">
        <v>5.61</v>
      </c>
      <c r="EC15" s="55">
        <f>EA15/EB15</f>
        <v>0</v>
      </c>
      <c r="ED15" s="11">
        <f>EC15*2%</f>
        <v>0</v>
      </c>
    </row>
    <row r="16" spans="2:134" x14ac:dyDescent="0.25">
      <c r="B16" s="1">
        <v>44571</v>
      </c>
      <c r="C16" s="11">
        <v>12.5</v>
      </c>
      <c r="D16" s="6">
        <v>1</v>
      </c>
      <c r="E16" s="6"/>
      <c r="F16" s="6"/>
      <c r="G16" s="6">
        <v>4.6399999999999997</v>
      </c>
      <c r="H16" s="6">
        <v>10.06</v>
      </c>
      <c r="I16" s="6">
        <v>23.7</v>
      </c>
      <c r="J16" s="6"/>
      <c r="K16" s="6">
        <v>23.52</v>
      </c>
      <c r="L16" s="5"/>
      <c r="M16" s="6"/>
      <c r="O16" s="1">
        <v>44602</v>
      </c>
      <c r="P16" s="11">
        <v>7</v>
      </c>
      <c r="Q16" s="6">
        <v>42</v>
      </c>
      <c r="R16" s="6"/>
      <c r="S16" s="6"/>
      <c r="T16" s="5">
        <v>4.5</v>
      </c>
      <c r="U16" s="6"/>
      <c r="V16" s="6">
        <v>45.53</v>
      </c>
      <c r="W16" s="6"/>
      <c r="X16" s="6">
        <v>45.12</v>
      </c>
      <c r="Y16" s="5"/>
      <c r="Z16" s="5"/>
      <c r="AA16" s="6"/>
      <c r="AC16" s="11">
        <f t="shared" si="1"/>
        <v>0.90239999999999998</v>
      </c>
      <c r="AD16" s="50">
        <f t="shared" si="2"/>
        <v>44.217599999999997</v>
      </c>
      <c r="AE16" s="53">
        <f t="shared" si="3"/>
        <v>9.8261333333333329</v>
      </c>
      <c r="AG16" s="1">
        <v>44630</v>
      </c>
      <c r="AH16" s="11">
        <v>26</v>
      </c>
      <c r="AI16" s="6">
        <v>44</v>
      </c>
      <c r="AJ16" s="6"/>
      <c r="AK16" s="6"/>
      <c r="AL16" s="6">
        <v>4.34</v>
      </c>
      <c r="AM16" s="6">
        <v>0</v>
      </c>
      <c r="AN16" s="6"/>
      <c r="AO16" s="6"/>
      <c r="AP16" s="6">
        <v>0</v>
      </c>
      <c r="AQ16" s="5"/>
      <c r="AR16" s="6">
        <v>6.95</v>
      </c>
      <c r="AS16" s="6"/>
      <c r="AU16" s="1">
        <v>44661</v>
      </c>
      <c r="AV16" s="11">
        <v>4.5</v>
      </c>
      <c r="AW16" s="6">
        <v>10</v>
      </c>
      <c r="AX16" s="6"/>
      <c r="AY16" s="6"/>
      <c r="AZ16" s="6">
        <v>4.42</v>
      </c>
      <c r="BA16" s="6"/>
      <c r="BB16" s="6">
        <f>255.92+24.47</f>
        <v>280.39</v>
      </c>
      <c r="BC16" s="6">
        <v>14.15</v>
      </c>
      <c r="BD16" s="6">
        <v>279.64</v>
      </c>
      <c r="BE16" s="5"/>
      <c r="BF16" s="6"/>
      <c r="BG16" s="6"/>
      <c r="BH16" s="55">
        <f t="shared" si="4"/>
        <v>5.5927999999999995</v>
      </c>
      <c r="BI16" s="55">
        <f t="shared" si="5"/>
        <v>274.04719999999998</v>
      </c>
      <c r="BJ16" s="11">
        <f t="shared" si="6"/>
        <v>62.001628959276012</v>
      </c>
      <c r="BM16" s="1">
        <v>44691</v>
      </c>
      <c r="BN16" s="11">
        <v>16</v>
      </c>
      <c r="BO16" s="6">
        <v>11</v>
      </c>
      <c r="BP16" s="6"/>
      <c r="BQ16" s="6"/>
      <c r="BR16" s="6">
        <v>11.24</v>
      </c>
      <c r="BS16" s="20"/>
      <c r="BT16" s="20"/>
      <c r="BU16" s="20"/>
      <c r="BV16" s="20"/>
      <c r="BW16" s="20"/>
      <c r="BX16" s="20"/>
      <c r="BY16" s="17"/>
      <c r="BZ16" s="6"/>
      <c r="CA16" s="6">
        <v>105.66</v>
      </c>
      <c r="CB16" s="6">
        <v>104.87</v>
      </c>
      <c r="CC16" s="6"/>
      <c r="CD16" s="6">
        <f t="shared" si="18"/>
        <v>0</v>
      </c>
      <c r="CE16" s="55">
        <v>4.58</v>
      </c>
      <c r="CF16" s="55">
        <f t="shared" si="8"/>
        <v>0</v>
      </c>
      <c r="CG16" s="11">
        <f t="shared" si="9"/>
        <v>0</v>
      </c>
      <c r="CK16" s="1">
        <v>44722</v>
      </c>
      <c r="CL16" s="11">
        <v>17.5</v>
      </c>
      <c r="CM16" s="6">
        <v>2</v>
      </c>
      <c r="CN16" s="6">
        <v>0</v>
      </c>
      <c r="CO16" s="6">
        <v>0</v>
      </c>
      <c r="CP16" s="6">
        <v>0</v>
      </c>
      <c r="CQ16" s="20">
        <v>0</v>
      </c>
      <c r="CR16" s="20">
        <v>0</v>
      </c>
      <c r="CS16" s="20">
        <v>0</v>
      </c>
      <c r="CT16" s="20">
        <v>0</v>
      </c>
      <c r="CU16" s="20">
        <v>0</v>
      </c>
      <c r="CV16" s="20">
        <v>0</v>
      </c>
      <c r="CW16" s="17">
        <v>0</v>
      </c>
      <c r="CX16" s="6">
        <v>0</v>
      </c>
      <c r="CY16" s="6">
        <v>155.57</v>
      </c>
      <c r="CZ16" s="5">
        <v>154.80022500000001</v>
      </c>
      <c r="DA16" s="6">
        <v>0</v>
      </c>
      <c r="DB16" s="6">
        <v>0</v>
      </c>
      <c r="DC16" s="55">
        <f t="shared" si="17"/>
        <v>0</v>
      </c>
      <c r="DD16" s="55">
        <v>5.25</v>
      </c>
      <c r="DE16" s="55">
        <f t="shared" ref="DE16:DE30" si="19">DC16/DD16</f>
        <v>0</v>
      </c>
      <c r="DF16" s="11">
        <f t="shared" si="11"/>
        <v>0</v>
      </c>
      <c r="DI16" s="1">
        <v>44752</v>
      </c>
      <c r="DJ16" s="11">
        <v>25</v>
      </c>
      <c r="DK16" s="6">
        <v>46</v>
      </c>
      <c r="DL16" s="6">
        <v>0</v>
      </c>
      <c r="DM16" s="6">
        <v>0</v>
      </c>
      <c r="DN16" s="6">
        <v>0</v>
      </c>
      <c r="DO16" s="20">
        <v>0</v>
      </c>
      <c r="DP16" s="20">
        <v>0</v>
      </c>
      <c r="DQ16" s="20">
        <v>0</v>
      </c>
      <c r="DR16" s="20">
        <v>0</v>
      </c>
      <c r="DS16" s="20">
        <v>63.99</v>
      </c>
      <c r="DT16" s="20">
        <v>63.51</v>
      </c>
      <c r="DU16" s="17">
        <v>158.22999999999999</v>
      </c>
      <c r="DV16" s="6">
        <v>157.04</v>
      </c>
      <c r="DW16" s="6">
        <v>0</v>
      </c>
      <c r="DX16" s="5">
        <v>0</v>
      </c>
      <c r="DY16" s="6"/>
      <c r="DZ16" s="6"/>
      <c r="EA16" s="55">
        <f>DQ16+DV16+DT16</f>
        <v>220.54999999999998</v>
      </c>
      <c r="EB16" s="55">
        <v>5.61</v>
      </c>
      <c r="EC16" s="55">
        <f>EA16/EB16</f>
        <v>39.31372549019607</v>
      </c>
      <c r="ED16" s="11">
        <f t="shared" ref="ED16:ED17" si="20">EC16*2%</f>
        <v>0.78627450980392144</v>
      </c>
    </row>
    <row r="17" spans="2:134" x14ac:dyDescent="0.25">
      <c r="B17" s="1">
        <v>44572</v>
      </c>
      <c r="C17" s="11">
        <v>4.5</v>
      </c>
      <c r="D17" s="6">
        <v>11</v>
      </c>
      <c r="E17" s="6"/>
      <c r="F17" s="6"/>
      <c r="G17" s="6">
        <v>4.6399999999999997</v>
      </c>
      <c r="H17" s="6"/>
      <c r="I17" s="6">
        <v>17.84</v>
      </c>
      <c r="J17" s="6"/>
      <c r="K17" s="6">
        <v>17.71</v>
      </c>
      <c r="L17" s="5"/>
      <c r="M17" s="6"/>
      <c r="O17" s="1">
        <v>44603</v>
      </c>
      <c r="P17" s="11"/>
      <c r="Q17" s="6">
        <v>6</v>
      </c>
      <c r="R17" s="6"/>
      <c r="S17" s="6"/>
      <c r="T17" s="6">
        <v>4.4800000000000004</v>
      </c>
      <c r="U17" s="6"/>
      <c r="V17" s="6">
        <v>92.13</v>
      </c>
      <c r="W17" s="6"/>
      <c r="X17" s="6">
        <v>91.44</v>
      </c>
      <c r="Y17" s="5"/>
      <c r="Z17" s="5"/>
      <c r="AA17" s="6"/>
      <c r="AC17" s="11">
        <f t="shared" si="1"/>
        <v>1.8288</v>
      </c>
      <c r="AD17" s="50">
        <f t="shared" si="2"/>
        <v>89.611199999999997</v>
      </c>
      <c r="AE17" s="53">
        <f t="shared" si="3"/>
        <v>20.002499999999998</v>
      </c>
      <c r="AG17" s="1">
        <v>44631</v>
      </c>
      <c r="AH17" s="11">
        <v>0</v>
      </c>
      <c r="AI17" s="6">
        <v>0</v>
      </c>
      <c r="AJ17" s="6"/>
      <c r="AK17" s="6"/>
      <c r="AL17" s="6">
        <v>4.34</v>
      </c>
      <c r="AM17" s="6">
        <v>0</v>
      </c>
      <c r="AN17" s="6">
        <v>13.54</v>
      </c>
      <c r="AO17" s="6"/>
      <c r="AP17" s="6">
        <v>13.44</v>
      </c>
      <c r="AQ17" s="5"/>
      <c r="AR17" s="5">
        <v>16</v>
      </c>
      <c r="AS17" s="6"/>
      <c r="AU17" s="1">
        <v>44662</v>
      </c>
      <c r="AV17" s="11">
        <v>2</v>
      </c>
      <c r="AW17" s="6">
        <v>5</v>
      </c>
      <c r="AX17" s="6"/>
      <c r="AY17" s="6"/>
      <c r="AZ17" s="6">
        <v>4.42</v>
      </c>
      <c r="BA17" s="6">
        <v>8.69</v>
      </c>
      <c r="BB17" s="6">
        <v>50.75</v>
      </c>
      <c r="BC17" s="6"/>
      <c r="BD17" s="5">
        <v>50</v>
      </c>
      <c r="BE17" s="5"/>
      <c r="BF17" s="5"/>
      <c r="BG17" s="6"/>
      <c r="BH17" s="55">
        <f t="shared" si="4"/>
        <v>1</v>
      </c>
      <c r="BI17" s="55">
        <f t="shared" si="5"/>
        <v>49</v>
      </c>
      <c r="BJ17" s="11">
        <f t="shared" si="6"/>
        <v>11.085972850678733</v>
      </c>
      <c r="BM17" s="1">
        <v>44692</v>
      </c>
      <c r="BN17" s="11">
        <v>34</v>
      </c>
      <c r="BO17" s="6">
        <v>35</v>
      </c>
      <c r="BP17" s="6"/>
      <c r="BQ17" s="6"/>
      <c r="BR17" s="6"/>
      <c r="BS17" s="20"/>
      <c r="BT17" s="20"/>
      <c r="BU17" s="20"/>
      <c r="BV17" s="17"/>
      <c r="BW17" s="17"/>
      <c r="BX17" s="17"/>
      <c r="BY17" s="17"/>
      <c r="BZ17" s="5"/>
      <c r="CA17" s="5">
        <v>151.94</v>
      </c>
      <c r="CB17" s="5">
        <v>150.80000000000001</v>
      </c>
      <c r="CC17" s="5"/>
      <c r="CD17" s="6">
        <f t="shared" si="18"/>
        <v>0</v>
      </c>
      <c r="CE17" s="55">
        <v>4.6399999999999997</v>
      </c>
      <c r="CF17" s="55">
        <f t="shared" si="8"/>
        <v>0</v>
      </c>
      <c r="CG17" s="11">
        <f t="shared" si="9"/>
        <v>0</v>
      </c>
      <c r="CK17" s="1">
        <v>44723</v>
      </c>
      <c r="CL17" s="11">
        <v>50</v>
      </c>
      <c r="CM17" s="6">
        <v>66</v>
      </c>
      <c r="CN17" s="6">
        <v>0</v>
      </c>
      <c r="CO17" s="6">
        <v>0</v>
      </c>
      <c r="CP17" s="6">
        <v>0</v>
      </c>
      <c r="CQ17" s="20">
        <v>0</v>
      </c>
      <c r="CR17" s="20">
        <v>0</v>
      </c>
      <c r="CS17" s="20">
        <v>0</v>
      </c>
      <c r="CT17" s="17">
        <v>0</v>
      </c>
      <c r="CU17" s="17">
        <v>0</v>
      </c>
      <c r="CV17" s="17">
        <v>0</v>
      </c>
      <c r="CW17" s="17">
        <v>0</v>
      </c>
      <c r="CX17" s="5">
        <v>0</v>
      </c>
      <c r="CY17" s="5">
        <v>129.76</v>
      </c>
      <c r="CZ17" s="5">
        <v>128.79</v>
      </c>
      <c r="DA17" s="5"/>
      <c r="DB17" s="5"/>
      <c r="DC17" s="55">
        <f t="shared" si="17"/>
        <v>0</v>
      </c>
      <c r="DD17" s="55">
        <v>5.31</v>
      </c>
      <c r="DE17" s="55">
        <f t="shared" si="19"/>
        <v>0</v>
      </c>
      <c r="DF17" s="11">
        <f t="shared" si="11"/>
        <v>0</v>
      </c>
      <c r="DI17" s="1">
        <v>44753</v>
      </c>
      <c r="DJ17" s="11">
        <v>9</v>
      </c>
      <c r="DK17" s="6">
        <v>21</v>
      </c>
      <c r="DL17" s="6">
        <v>0</v>
      </c>
      <c r="DM17" s="6">
        <v>0</v>
      </c>
      <c r="DN17" s="6">
        <v>0</v>
      </c>
      <c r="DO17" s="20">
        <v>0</v>
      </c>
      <c r="DP17" s="20">
        <v>0</v>
      </c>
      <c r="DQ17" s="20">
        <v>0</v>
      </c>
      <c r="DR17" s="17">
        <v>0</v>
      </c>
      <c r="DS17" s="17">
        <v>162.66999999999999</v>
      </c>
      <c r="DT17" s="17">
        <v>161.44999999999999</v>
      </c>
      <c r="DU17" s="17"/>
      <c r="DV17" s="5"/>
      <c r="DW17" s="5"/>
      <c r="DX17" s="5"/>
      <c r="DY17" s="5"/>
      <c r="DZ17" s="5"/>
      <c r="EA17" s="55">
        <f>DQ17+DV17+DT17</f>
        <v>161.44999999999999</v>
      </c>
      <c r="EB17" s="55">
        <v>5.61</v>
      </c>
      <c r="EC17" s="55">
        <f t="shared" ref="EC17:EC36" si="21">EA17/EB17</f>
        <v>28.778966131907303</v>
      </c>
      <c r="ED17" s="11">
        <f t="shared" si="20"/>
        <v>0.57557932263814604</v>
      </c>
    </row>
    <row r="18" spans="2:134" x14ac:dyDescent="0.25">
      <c r="B18" s="1">
        <v>44573</v>
      </c>
      <c r="C18" s="11"/>
      <c r="D18" s="6">
        <v>11</v>
      </c>
      <c r="E18" s="6"/>
      <c r="F18" s="6"/>
      <c r="G18" s="6">
        <v>4.6399999999999997</v>
      </c>
      <c r="H18" s="6">
        <v>2.63</v>
      </c>
      <c r="I18" s="6">
        <v>61.65</v>
      </c>
      <c r="J18" s="6"/>
      <c r="K18" s="6">
        <v>61.19</v>
      </c>
      <c r="L18" s="6"/>
      <c r="M18" s="6"/>
      <c r="O18" s="1">
        <v>44604</v>
      </c>
      <c r="P18" s="11">
        <v>26.5</v>
      </c>
      <c r="Q18" s="6">
        <v>14</v>
      </c>
      <c r="R18" s="6"/>
      <c r="S18" s="6"/>
      <c r="T18" s="6">
        <v>4.4800000000000004</v>
      </c>
      <c r="U18" s="6"/>
      <c r="V18" s="6">
        <v>29.05</v>
      </c>
      <c r="W18" s="6"/>
      <c r="X18" s="6">
        <v>28.83</v>
      </c>
      <c r="Y18" s="6"/>
      <c r="Z18" s="6"/>
      <c r="AA18" s="6"/>
      <c r="AC18" s="11">
        <f t="shared" si="1"/>
        <v>0.5766</v>
      </c>
      <c r="AD18" s="50">
        <f t="shared" si="2"/>
        <v>28.253399999999999</v>
      </c>
      <c r="AE18" s="53">
        <f t="shared" si="3"/>
        <v>6.3065624999999992</v>
      </c>
      <c r="AG18" s="1">
        <v>44632</v>
      </c>
      <c r="AH18" s="11">
        <v>6.5</v>
      </c>
      <c r="AI18" s="6"/>
      <c r="AJ18" s="6"/>
      <c r="AK18" s="6"/>
      <c r="AL18" s="6">
        <v>4.34</v>
      </c>
      <c r="AM18" s="6">
        <v>0</v>
      </c>
      <c r="AN18" s="6">
        <v>50.95</v>
      </c>
      <c r="AO18" s="6"/>
      <c r="AP18" s="6">
        <v>50.57</v>
      </c>
      <c r="AQ18" s="6"/>
      <c r="AR18" s="6"/>
      <c r="AS18" s="6"/>
      <c r="AU18" s="1">
        <v>44663</v>
      </c>
      <c r="AV18" s="11"/>
      <c r="AW18" s="6">
        <v>10</v>
      </c>
      <c r="AX18" s="6"/>
      <c r="AY18" s="6"/>
      <c r="AZ18" s="6">
        <v>4.42</v>
      </c>
      <c r="BA18" s="6">
        <v>17.649999999999999</v>
      </c>
      <c r="BB18" s="6">
        <v>135.58000000000001</v>
      </c>
      <c r="BC18" s="6"/>
      <c r="BD18" s="6">
        <v>134.83000000000001</v>
      </c>
      <c r="BE18" s="6"/>
      <c r="BF18" s="6"/>
      <c r="BG18" s="6"/>
      <c r="BH18" s="55">
        <f t="shared" si="4"/>
        <v>2.6966000000000001</v>
      </c>
      <c r="BI18" s="55">
        <f t="shared" si="5"/>
        <v>132.13340000000002</v>
      </c>
      <c r="BJ18" s="11">
        <f t="shared" si="6"/>
        <v>29.894434389140276</v>
      </c>
      <c r="BM18" s="1">
        <v>44693</v>
      </c>
      <c r="BN18" s="11">
        <v>12.5</v>
      </c>
      <c r="BO18" s="6">
        <v>22</v>
      </c>
      <c r="BP18" s="6"/>
      <c r="BQ18" s="6"/>
      <c r="BR18" s="6">
        <v>3.22</v>
      </c>
      <c r="BS18" s="20"/>
      <c r="BT18" s="20"/>
      <c r="BU18" s="20"/>
      <c r="BV18" s="20"/>
      <c r="BW18" s="20"/>
      <c r="BX18" s="20"/>
      <c r="BY18" s="20"/>
      <c r="BZ18" s="6"/>
      <c r="CA18" s="6">
        <v>116.15</v>
      </c>
      <c r="CB18" s="6">
        <v>115.28</v>
      </c>
      <c r="CC18" s="6"/>
      <c r="CD18" s="6">
        <f t="shared" si="18"/>
        <v>0</v>
      </c>
      <c r="CE18" s="55">
        <v>4.72</v>
      </c>
      <c r="CF18" s="55">
        <f t="shared" si="8"/>
        <v>0</v>
      </c>
      <c r="CG18" s="11">
        <f t="shared" si="9"/>
        <v>0</v>
      </c>
      <c r="CK18" s="1">
        <v>44724</v>
      </c>
      <c r="CL18" s="11">
        <v>3.9</v>
      </c>
      <c r="CM18" s="6">
        <v>41</v>
      </c>
      <c r="CN18" s="6">
        <v>0</v>
      </c>
      <c r="CO18" s="6">
        <v>0</v>
      </c>
      <c r="CP18" s="6">
        <v>0</v>
      </c>
      <c r="CQ18" s="20">
        <v>0</v>
      </c>
      <c r="CR18" s="20">
        <v>0</v>
      </c>
      <c r="CS18" s="20">
        <v>0</v>
      </c>
      <c r="CT18" s="20">
        <v>0</v>
      </c>
      <c r="CU18" s="20">
        <v>0</v>
      </c>
      <c r="CV18" s="20">
        <v>0</v>
      </c>
      <c r="CW18" s="20">
        <v>129.06</v>
      </c>
      <c r="CX18" s="6">
        <v>128.09</v>
      </c>
      <c r="CY18" s="6">
        <v>11.29</v>
      </c>
      <c r="CZ18" s="6">
        <v>11.21</v>
      </c>
      <c r="DA18" s="6">
        <v>0</v>
      </c>
      <c r="DB18" s="6"/>
      <c r="DC18" s="55">
        <f>CS18+CX18</f>
        <v>128.09</v>
      </c>
      <c r="DD18" s="55">
        <v>5.31</v>
      </c>
      <c r="DE18" s="55">
        <f t="shared" si="19"/>
        <v>24.122410546139363</v>
      </c>
      <c r="DF18" s="11">
        <f>DE18*2%</f>
        <v>0.48244821092278728</v>
      </c>
      <c r="DI18" s="1">
        <v>44754</v>
      </c>
      <c r="DJ18" s="11">
        <v>67</v>
      </c>
      <c r="DK18" s="6">
        <v>8</v>
      </c>
      <c r="DL18" s="6">
        <v>0</v>
      </c>
      <c r="DM18" s="6">
        <v>0</v>
      </c>
      <c r="DN18" s="6">
        <v>0</v>
      </c>
      <c r="DO18" s="20">
        <v>0</v>
      </c>
      <c r="DP18" s="20">
        <v>0</v>
      </c>
      <c r="DQ18" s="20">
        <v>0</v>
      </c>
      <c r="DR18" s="20">
        <v>0</v>
      </c>
      <c r="DS18" s="20">
        <v>0</v>
      </c>
      <c r="DT18" s="20">
        <v>0</v>
      </c>
      <c r="DU18" s="20">
        <v>0</v>
      </c>
      <c r="DV18" s="6">
        <v>0</v>
      </c>
      <c r="DW18" s="6">
        <v>71.94</v>
      </c>
      <c r="DX18" s="6">
        <v>71.400000000000006</v>
      </c>
      <c r="DY18" s="6">
        <v>0</v>
      </c>
      <c r="DZ18" s="6">
        <v>0</v>
      </c>
      <c r="EA18" s="55">
        <f>DQ18+DV18+DT18</f>
        <v>0</v>
      </c>
      <c r="EB18" s="55">
        <v>5.62</v>
      </c>
      <c r="EC18" s="55">
        <f t="shared" si="21"/>
        <v>0</v>
      </c>
      <c r="ED18" s="11">
        <f>EC18*2%</f>
        <v>0</v>
      </c>
    </row>
    <row r="19" spans="2:134" x14ac:dyDescent="0.25">
      <c r="B19" s="1">
        <v>44574</v>
      </c>
      <c r="C19" s="1"/>
      <c r="D19" s="6">
        <v>25</v>
      </c>
      <c r="E19" s="6"/>
      <c r="F19" s="6"/>
      <c r="G19" s="6">
        <v>4.6399999999999997</v>
      </c>
      <c r="H19" s="6"/>
      <c r="I19" s="6">
        <v>35.35</v>
      </c>
      <c r="J19" s="6"/>
      <c r="K19" s="6">
        <v>35.08</v>
      </c>
      <c r="L19" s="6"/>
      <c r="M19" s="6"/>
      <c r="O19" s="1">
        <v>44605</v>
      </c>
      <c r="P19" s="1"/>
      <c r="Q19" s="6">
        <v>20</v>
      </c>
      <c r="R19" s="6"/>
      <c r="S19" s="6"/>
      <c r="T19" s="6">
        <v>4.4800000000000004</v>
      </c>
      <c r="U19" s="6">
        <v>13.22</v>
      </c>
      <c r="V19" s="6">
        <v>17.5</v>
      </c>
      <c r="W19" s="6"/>
      <c r="X19" s="6">
        <v>17.37</v>
      </c>
      <c r="Y19" s="6"/>
      <c r="Z19" s="6">
        <v>17</v>
      </c>
      <c r="AA19" s="6"/>
      <c r="AC19" s="11">
        <f t="shared" si="1"/>
        <v>0.34740000000000004</v>
      </c>
      <c r="AD19" s="50">
        <f>X19+Z19-AC19</f>
        <v>34.022600000000004</v>
      </c>
      <c r="AE19" s="53">
        <f t="shared" si="3"/>
        <v>7.5943303571428578</v>
      </c>
      <c r="AG19" s="1">
        <v>44633</v>
      </c>
      <c r="AH19" s="30">
        <v>7</v>
      </c>
      <c r="AI19" s="6">
        <v>59</v>
      </c>
      <c r="AJ19" s="6"/>
      <c r="AK19" s="6"/>
      <c r="AL19" s="6">
        <v>4.2300000000000004</v>
      </c>
      <c r="AM19" s="6">
        <v>0</v>
      </c>
      <c r="AN19" s="6">
        <v>44.49</v>
      </c>
      <c r="AO19" s="6"/>
      <c r="AP19" s="6">
        <v>44.16</v>
      </c>
      <c r="AQ19" s="6"/>
      <c r="AR19" s="6">
        <v>11.62</v>
      </c>
      <c r="AS19" s="6"/>
      <c r="AU19" s="1">
        <v>44664</v>
      </c>
      <c r="AV19" s="30">
        <v>22</v>
      </c>
      <c r="AW19" s="6">
        <v>3</v>
      </c>
      <c r="AX19" s="6"/>
      <c r="AY19" s="6"/>
      <c r="AZ19" s="6">
        <v>4.4400000000000004</v>
      </c>
      <c r="BA19" s="6"/>
      <c r="BB19" s="6">
        <v>133.04</v>
      </c>
      <c r="BC19" s="6"/>
      <c r="BD19" s="6">
        <v>132.29</v>
      </c>
      <c r="BE19" s="6"/>
      <c r="BF19" s="6"/>
      <c r="BG19" s="6"/>
      <c r="BH19" s="55">
        <f t="shared" si="4"/>
        <v>2.6457999999999999</v>
      </c>
      <c r="BI19" s="55">
        <f t="shared" si="5"/>
        <v>129.64419999999998</v>
      </c>
      <c r="BJ19" s="11">
        <f t="shared" si="6"/>
        <v>29.199144144144139</v>
      </c>
      <c r="BM19" s="1">
        <v>44694</v>
      </c>
      <c r="BN19" s="5">
        <v>25</v>
      </c>
      <c r="BO19" s="6">
        <v>19</v>
      </c>
      <c r="BP19" s="6"/>
      <c r="BQ19" s="6"/>
      <c r="BR19" s="6"/>
      <c r="BS19" s="20"/>
      <c r="BT19" s="20"/>
      <c r="BU19" s="20"/>
      <c r="BV19" s="20"/>
      <c r="BW19" s="20"/>
      <c r="BX19" s="20"/>
      <c r="BY19" s="20"/>
      <c r="BZ19" s="6"/>
      <c r="CA19" s="6">
        <v>114.85</v>
      </c>
      <c r="CB19" s="6">
        <v>113.99</v>
      </c>
      <c r="CC19" s="6"/>
      <c r="CD19" s="6">
        <f t="shared" si="18"/>
        <v>0</v>
      </c>
      <c r="CE19" s="55">
        <v>4.7699999999999996</v>
      </c>
      <c r="CF19" s="55">
        <f t="shared" si="8"/>
        <v>0</v>
      </c>
      <c r="CG19" s="11">
        <f t="shared" si="9"/>
        <v>0</v>
      </c>
      <c r="CK19" s="1">
        <v>44725</v>
      </c>
      <c r="CL19" s="5">
        <v>27</v>
      </c>
      <c r="CM19" s="6">
        <v>18</v>
      </c>
      <c r="CN19" s="6">
        <v>0</v>
      </c>
      <c r="CO19" s="6">
        <v>0</v>
      </c>
      <c r="CP19" s="6">
        <v>0</v>
      </c>
      <c r="CQ19" s="20">
        <v>0</v>
      </c>
      <c r="CR19" s="20">
        <v>0</v>
      </c>
      <c r="CS19" s="20"/>
      <c r="CT19" s="20"/>
      <c r="CU19" s="20"/>
      <c r="CV19" s="20"/>
      <c r="CW19" s="20">
        <v>25.62</v>
      </c>
      <c r="CX19" s="6">
        <v>25.43</v>
      </c>
      <c r="CY19" s="6">
        <v>21.29</v>
      </c>
      <c r="CZ19" s="6">
        <v>21.13</v>
      </c>
      <c r="DA19" s="6"/>
      <c r="DB19" s="6"/>
      <c r="DC19" s="55">
        <f>CS19+CX19</f>
        <v>25.43</v>
      </c>
      <c r="DD19" s="55">
        <v>5.36</v>
      </c>
      <c r="DE19" s="55">
        <f t="shared" si="19"/>
        <v>4.7444029850746263</v>
      </c>
      <c r="DF19" s="11">
        <f t="shared" si="11"/>
        <v>9.4888059701492528E-2</v>
      </c>
      <c r="DI19" s="1">
        <v>44755</v>
      </c>
      <c r="DJ19" s="5">
        <v>34</v>
      </c>
      <c r="DK19" s="6">
        <v>43</v>
      </c>
      <c r="DL19" s="6">
        <v>0</v>
      </c>
      <c r="DM19" s="6">
        <v>0</v>
      </c>
      <c r="DN19" s="6">
        <v>0</v>
      </c>
      <c r="DO19" s="20">
        <v>0</v>
      </c>
      <c r="DP19" s="20">
        <v>0</v>
      </c>
      <c r="DQ19" s="20">
        <v>0</v>
      </c>
      <c r="DR19" s="20">
        <v>0</v>
      </c>
      <c r="DS19" s="20">
        <v>0</v>
      </c>
      <c r="DT19" s="20">
        <v>0</v>
      </c>
      <c r="DU19" s="20">
        <v>0</v>
      </c>
      <c r="DV19" s="6">
        <v>0</v>
      </c>
      <c r="DW19" s="6">
        <v>221.46</v>
      </c>
      <c r="DX19" s="6">
        <v>219.8</v>
      </c>
      <c r="DY19" s="6">
        <v>0</v>
      </c>
      <c r="DZ19" s="6">
        <v>0</v>
      </c>
      <c r="EA19" s="55">
        <f t="shared" si="13"/>
        <v>0</v>
      </c>
      <c r="EB19" s="55">
        <v>5.62</v>
      </c>
      <c r="EC19" s="55">
        <f t="shared" si="21"/>
        <v>0</v>
      </c>
      <c r="ED19" s="11">
        <f t="shared" ref="ED19:ED37" si="22">EC19*2%</f>
        <v>0</v>
      </c>
    </row>
    <row r="20" spans="2:134" x14ac:dyDescent="0.25">
      <c r="B20" s="1">
        <v>44575</v>
      </c>
      <c r="C20" s="1"/>
      <c r="D20" s="6">
        <v>2</v>
      </c>
      <c r="E20" s="6"/>
      <c r="F20" s="6"/>
      <c r="G20" s="6">
        <v>4.6399999999999997</v>
      </c>
      <c r="H20" s="6">
        <v>9.26</v>
      </c>
      <c r="I20" s="6">
        <v>69.92</v>
      </c>
      <c r="J20" s="6"/>
      <c r="K20" s="6">
        <v>69.400000000000006</v>
      </c>
      <c r="L20" s="6"/>
      <c r="M20" s="6"/>
      <c r="O20" s="1">
        <v>44606</v>
      </c>
      <c r="P20" s="1"/>
      <c r="Q20" s="6">
        <v>88</v>
      </c>
      <c r="R20" s="6"/>
      <c r="S20" s="6"/>
      <c r="T20" s="6">
        <v>4.4800000000000004</v>
      </c>
      <c r="U20" s="6">
        <v>68.849999999999994</v>
      </c>
      <c r="V20" s="6">
        <v>98.04</v>
      </c>
      <c r="W20" s="6">
        <v>6.72</v>
      </c>
      <c r="X20" s="6">
        <v>97.3</v>
      </c>
      <c r="Y20" s="6"/>
      <c r="Z20" s="6">
        <v>29.53</v>
      </c>
      <c r="AA20" s="6"/>
      <c r="AC20" s="11">
        <f t="shared" si="1"/>
        <v>1.946</v>
      </c>
      <c r="AD20" s="50">
        <f>X20+Z20-AC20</f>
        <v>124.884</v>
      </c>
      <c r="AE20" s="53">
        <f t="shared" si="3"/>
        <v>27.875892857142855</v>
      </c>
      <c r="AG20" s="1">
        <v>44634</v>
      </c>
      <c r="AH20" s="5">
        <v>0</v>
      </c>
      <c r="AI20" s="6">
        <v>31</v>
      </c>
      <c r="AJ20" s="6"/>
      <c r="AK20" s="6"/>
      <c r="AL20" s="6">
        <v>4.2300000000000004</v>
      </c>
      <c r="AM20" s="6">
        <v>0</v>
      </c>
      <c r="AN20" s="6">
        <v>20.65</v>
      </c>
      <c r="AO20" s="6"/>
      <c r="AP20" s="6">
        <v>20.5</v>
      </c>
      <c r="AQ20" s="6"/>
      <c r="AR20" s="6"/>
      <c r="AS20" s="6"/>
      <c r="AU20" s="1">
        <v>44665</v>
      </c>
      <c r="AV20" s="5"/>
      <c r="AW20" s="6">
        <v>5</v>
      </c>
      <c r="AX20" s="6"/>
      <c r="AY20" s="6"/>
      <c r="AZ20" s="6">
        <v>4.4400000000000004</v>
      </c>
      <c r="BA20" s="6"/>
      <c r="BB20" s="6">
        <v>103.16</v>
      </c>
      <c r="BC20" s="6"/>
      <c r="BD20" s="6">
        <v>102.41</v>
      </c>
      <c r="BE20" s="6"/>
      <c r="BF20" s="6"/>
      <c r="BG20" s="6">
        <v>60.48</v>
      </c>
      <c r="BH20" s="55">
        <f t="shared" si="4"/>
        <v>2.0482</v>
      </c>
      <c r="BI20" s="55">
        <f>BD20+BG20-BH20</f>
        <v>160.84179999999998</v>
      </c>
      <c r="BJ20" s="11">
        <f t="shared" si="6"/>
        <v>36.225630630630626</v>
      </c>
      <c r="BM20" s="1">
        <v>44695</v>
      </c>
      <c r="BN20" s="5">
        <v>27.5</v>
      </c>
      <c r="BO20" s="6">
        <v>6</v>
      </c>
      <c r="BP20" s="6"/>
      <c r="BQ20" s="6"/>
      <c r="BR20" s="6"/>
      <c r="BS20" s="20"/>
      <c r="BT20" s="20"/>
      <c r="BU20" s="20"/>
      <c r="BV20" s="20"/>
      <c r="BW20" s="20"/>
      <c r="BX20" s="20"/>
      <c r="BY20" s="20"/>
      <c r="BZ20" s="6"/>
      <c r="CA20" s="6">
        <v>148.29</v>
      </c>
      <c r="CB20" s="6">
        <v>147.18</v>
      </c>
      <c r="CC20" s="6">
        <v>15.29</v>
      </c>
      <c r="CD20" s="6">
        <f t="shared" si="18"/>
        <v>0</v>
      </c>
      <c r="CE20" s="55">
        <v>4.7699999999999996</v>
      </c>
      <c r="CF20" s="55">
        <f t="shared" si="8"/>
        <v>0</v>
      </c>
      <c r="CG20" s="11">
        <f t="shared" si="9"/>
        <v>0</v>
      </c>
      <c r="CK20" s="1">
        <v>44726</v>
      </c>
      <c r="CL20" s="5">
        <v>18</v>
      </c>
      <c r="CM20" s="6">
        <v>19</v>
      </c>
      <c r="CN20" s="6">
        <v>0</v>
      </c>
      <c r="CO20" s="6">
        <v>0</v>
      </c>
      <c r="CP20" s="6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f>77.36+8</f>
        <v>85.36</v>
      </c>
      <c r="CV20" s="17">
        <f>76.7798+7.46</f>
        <v>84.239799999999988</v>
      </c>
      <c r="CW20" s="20">
        <v>59.05</v>
      </c>
      <c r="CX20" s="6">
        <v>58.61</v>
      </c>
      <c r="CY20" s="6">
        <v>0</v>
      </c>
      <c r="CZ20" s="6">
        <v>0</v>
      </c>
      <c r="DA20" s="6">
        <v>0</v>
      </c>
      <c r="DB20" s="6">
        <v>0</v>
      </c>
      <c r="DC20" s="55">
        <f>CS20+CX20</f>
        <v>58.61</v>
      </c>
      <c r="DD20" s="55">
        <v>5.36</v>
      </c>
      <c r="DE20" s="55">
        <f t="shared" si="19"/>
        <v>10.934701492537313</v>
      </c>
      <c r="DF20" s="11">
        <f t="shared" si="11"/>
        <v>0.21869402985074626</v>
      </c>
      <c r="DI20" s="1">
        <v>44756</v>
      </c>
      <c r="DJ20" s="5">
        <v>50.5</v>
      </c>
      <c r="DK20" s="6">
        <v>64</v>
      </c>
      <c r="DL20" s="6">
        <v>0</v>
      </c>
      <c r="DM20" s="6">
        <v>0</v>
      </c>
      <c r="DN20" s="6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109.84</v>
      </c>
      <c r="DT20" s="17">
        <v>109.02</v>
      </c>
      <c r="DU20" s="20">
        <v>0</v>
      </c>
      <c r="DV20" s="6">
        <v>0</v>
      </c>
      <c r="DW20" s="6">
        <v>113.25</v>
      </c>
      <c r="DX20" s="6">
        <v>112.4</v>
      </c>
      <c r="DY20" s="6">
        <v>0</v>
      </c>
      <c r="DZ20" s="6">
        <v>0</v>
      </c>
      <c r="EA20" s="55">
        <f>DQ20+DV20+DT20</f>
        <v>109.02</v>
      </c>
      <c r="EB20" s="55">
        <v>5.68</v>
      </c>
      <c r="EC20" s="55">
        <f t="shared" si="21"/>
        <v>19.193661971830988</v>
      </c>
      <c r="ED20" s="11">
        <f t="shared" si="22"/>
        <v>0.38387323943661977</v>
      </c>
    </row>
    <row r="21" spans="2:134" x14ac:dyDescent="0.25">
      <c r="B21" s="1">
        <v>44576</v>
      </c>
      <c r="C21" s="11">
        <v>5.3</v>
      </c>
      <c r="D21" s="6">
        <v>19</v>
      </c>
      <c r="E21" s="6"/>
      <c r="F21" s="6"/>
      <c r="G21" s="6">
        <v>4.6399999999999997</v>
      </c>
      <c r="H21" s="6">
        <v>11.62</v>
      </c>
      <c r="I21" s="6">
        <v>50.18</v>
      </c>
      <c r="J21" s="6"/>
      <c r="K21" s="5">
        <v>49.8</v>
      </c>
      <c r="L21" s="6"/>
      <c r="M21" s="6"/>
      <c r="O21" s="1">
        <v>44607</v>
      </c>
      <c r="P21" s="11"/>
      <c r="Q21" s="6">
        <v>19</v>
      </c>
      <c r="R21" s="6"/>
      <c r="S21" s="6"/>
      <c r="T21" s="6">
        <v>4.45</v>
      </c>
      <c r="U21" s="6"/>
      <c r="V21" s="5">
        <v>4.7</v>
      </c>
      <c r="W21" s="6"/>
      <c r="X21" s="5">
        <v>4.66</v>
      </c>
      <c r="Y21" s="6"/>
      <c r="Z21" s="6">
        <v>24.41</v>
      </c>
      <c r="AA21" s="6"/>
      <c r="AC21" s="11">
        <f t="shared" si="1"/>
        <v>9.3200000000000005E-2</v>
      </c>
      <c r="AD21" s="50">
        <f>X21+Z21-AC21</f>
        <v>28.976800000000001</v>
      </c>
      <c r="AE21" s="53">
        <f t="shared" si="3"/>
        <v>6.5116404494382021</v>
      </c>
      <c r="AG21" s="1">
        <v>44635</v>
      </c>
      <c r="AH21" s="11">
        <v>14</v>
      </c>
      <c r="AI21" s="6">
        <v>25</v>
      </c>
      <c r="AJ21" s="6"/>
      <c r="AK21" s="6"/>
      <c r="AL21" s="6">
        <v>4.2300000000000004</v>
      </c>
      <c r="AM21" s="6"/>
      <c r="AN21" s="6">
        <v>164.05</v>
      </c>
      <c r="AO21" s="6">
        <v>5.57</v>
      </c>
      <c r="AP21" s="5">
        <v>162.79</v>
      </c>
      <c r="AQ21" s="6"/>
      <c r="AR21" s="6">
        <v>5.19</v>
      </c>
      <c r="AS21" s="6"/>
      <c r="AU21" s="1">
        <v>44666</v>
      </c>
      <c r="AV21" s="11"/>
      <c r="AW21" s="6">
        <v>20</v>
      </c>
      <c r="AX21" s="6"/>
      <c r="AY21" s="6"/>
      <c r="AZ21" s="6">
        <v>4.4400000000000004</v>
      </c>
      <c r="BA21" s="6"/>
      <c r="BB21" s="6">
        <v>57.92</v>
      </c>
      <c r="BC21" s="6"/>
      <c r="BD21" s="5">
        <v>57.17</v>
      </c>
      <c r="BE21" s="6"/>
      <c r="BF21" s="6"/>
      <c r="BG21" s="6"/>
      <c r="BH21" s="55">
        <f t="shared" si="4"/>
        <v>1.1434</v>
      </c>
      <c r="BI21" s="55">
        <f t="shared" si="5"/>
        <v>56.026600000000002</v>
      </c>
      <c r="BJ21" s="11">
        <f t="shared" si="6"/>
        <v>12.618603603603603</v>
      </c>
      <c r="BM21" s="1">
        <v>44696</v>
      </c>
      <c r="BN21" s="11">
        <v>0</v>
      </c>
      <c r="BO21" s="6">
        <v>0</v>
      </c>
      <c r="BP21" s="6"/>
      <c r="BQ21" s="6"/>
      <c r="BR21" s="6"/>
      <c r="BS21" s="20"/>
      <c r="BT21" s="20"/>
      <c r="BU21" s="20"/>
      <c r="BV21" s="17"/>
      <c r="BW21" s="17"/>
      <c r="BX21" s="17"/>
      <c r="BY21" s="20"/>
      <c r="BZ21" s="6"/>
      <c r="CA21" s="6">
        <v>158.29</v>
      </c>
      <c r="CB21" s="6">
        <v>157.1</v>
      </c>
      <c r="CC21" s="6"/>
      <c r="CD21" s="6">
        <f t="shared" si="18"/>
        <v>0</v>
      </c>
      <c r="CE21" s="55">
        <v>4.7699999999999996</v>
      </c>
      <c r="CF21" s="55">
        <f t="shared" si="8"/>
        <v>0</v>
      </c>
      <c r="CG21" s="11">
        <f t="shared" si="9"/>
        <v>0</v>
      </c>
      <c r="CK21" s="1">
        <v>44727</v>
      </c>
      <c r="CL21" s="11">
        <v>15</v>
      </c>
      <c r="CM21" s="6">
        <v>27</v>
      </c>
      <c r="CN21" s="6">
        <v>0</v>
      </c>
      <c r="CO21" s="6">
        <v>0</v>
      </c>
      <c r="CP21" s="6">
        <v>0</v>
      </c>
      <c r="CQ21" s="20">
        <v>0</v>
      </c>
      <c r="CR21" s="20"/>
      <c r="CS21" s="20"/>
      <c r="CT21" s="17"/>
      <c r="CU21" s="17"/>
      <c r="CV21" s="17"/>
      <c r="CW21" s="20"/>
      <c r="CX21" s="6"/>
      <c r="CY21" s="6">
        <v>75.36</v>
      </c>
      <c r="CZ21" s="5">
        <v>74.794799999999995</v>
      </c>
      <c r="DA21" s="6"/>
      <c r="DB21" s="6"/>
      <c r="DC21" s="55">
        <f t="shared" si="17"/>
        <v>0</v>
      </c>
      <c r="DD21" s="55">
        <v>5.36</v>
      </c>
      <c r="DE21" s="55">
        <f t="shared" si="19"/>
        <v>0</v>
      </c>
      <c r="DF21" s="11">
        <f t="shared" si="11"/>
        <v>0</v>
      </c>
      <c r="DI21" s="1">
        <v>44757</v>
      </c>
      <c r="DJ21" s="11">
        <v>7</v>
      </c>
      <c r="DK21" s="6">
        <v>25</v>
      </c>
      <c r="DL21" s="6">
        <v>0</v>
      </c>
      <c r="DM21" s="6">
        <v>0</v>
      </c>
      <c r="DN21" s="6">
        <v>0</v>
      </c>
      <c r="DO21" s="20">
        <v>0</v>
      </c>
      <c r="DP21" s="20">
        <v>0</v>
      </c>
      <c r="DQ21" s="20">
        <v>0</v>
      </c>
      <c r="DR21" s="17">
        <v>0</v>
      </c>
      <c r="DS21" s="17"/>
      <c r="DT21" s="17"/>
      <c r="DU21" s="20">
        <v>7.16</v>
      </c>
      <c r="DV21" s="6">
        <v>7.11</v>
      </c>
      <c r="DW21" s="6">
        <v>259.58</v>
      </c>
      <c r="DX21" s="5">
        <v>257.63</v>
      </c>
      <c r="DY21" s="6">
        <v>0</v>
      </c>
      <c r="DZ21" s="6">
        <v>0</v>
      </c>
      <c r="EA21" s="55">
        <f>DQ21+DV21+DT21</f>
        <v>7.11</v>
      </c>
      <c r="EB21" s="55">
        <v>5.68</v>
      </c>
      <c r="EC21" s="55">
        <f>EA21/EB21</f>
        <v>1.2517605633802817</v>
      </c>
      <c r="ED21" s="11">
        <f t="shared" si="22"/>
        <v>2.5035211267605634E-2</v>
      </c>
    </row>
    <row r="22" spans="2:134" x14ac:dyDescent="0.25">
      <c r="B22" s="1">
        <v>44577</v>
      </c>
      <c r="C22" s="11">
        <v>7</v>
      </c>
      <c r="D22" s="6">
        <v>4</v>
      </c>
      <c r="E22" s="6"/>
      <c r="F22" s="6"/>
      <c r="G22" s="6">
        <v>4.6399999999999997</v>
      </c>
      <c r="H22" s="6">
        <v>24.42</v>
      </c>
      <c r="I22" s="6">
        <v>15.33</v>
      </c>
      <c r="J22" s="6"/>
      <c r="K22" s="6">
        <v>15.22</v>
      </c>
      <c r="L22" s="6"/>
      <c r="M22" s="6"/>
      <c r="O22" s="1">
        <v>44608</v>
      </c>
      <c r="P22" s="11">
        <v>15.45</v>
      </c>
      <c r="Q22" s="6">
        <v>20</v>
      </c>
      <c r="R22" s="6"/>
      <c r="S22" s="6"/>
      <c r="T22" s="6">
        <v>4.45</v>
      </c>
      <c r="U22" s="6"/>
      <c r="V22" s="6">
        <v>144.79</v>
      </c>
      <c r="W22" s="6"/>
      <c r="X22" s="5">
        <v>143.69999999999999</v>
      </c>
      <c r="Y22" s="6"/>
      <c r="Z22" s="6"/>
      <c r="AA22" s="6"/>
      <c r="AC22" s="11">
        <f t="shared" si="1"/>
        <v>2.8739999999999997</v>
      </c>
      <c r="AD22" s="50">
        <f t="shared" si="2"/>
        <v>140.82599999999999</v>
      </c>
      <c r="AE22" s="53">
        <f t="shared" si="3"/>
        <v>31.646292134831459</v>
      </c>
      <c r="AG22" s="1">
        <v>44636</v>
      </c>
      <c r="AH22" s="11"/>
      <c r="AI22" s="6">
        <v>13</v>
      </c>
      <c r="AJ22" s="6"/>
      <c r="AK22" s="6"/>
      <c r="AL22" s="6">
        <v>4.28</v>
      </c>
      <c r="AM22" s="6">
        <v>0</v>
      </c>
      <c r="AN22" s="6">
        <v>72.760000000000005</v>
      </c>
      <c r="AO22" s="6"/>
      <c r="AP22" s="6">
        <v>72.209999999999994</v>
      </c>
      <c r="AQ22" s="6"/>
      <c r="AR22" s="6"/>
      <c r="AS22" s="6"/>
      <c r="AU22" s="1">
        <v>44667</v>
      </c>
      <c r="AV22" s="11"/>
      <c r="AW22" s="6">
        <v>17</v>
      </c>
      <c r="AX22" s="6"/>
      <c r="AY22" s="6">
        <v>3.31</v>
      </c>
      <c r="AZ22" s="6">
        <v>4.4400000000000004</v>
      </c>
      <c r="BA22" s="6"/>
      <c r="BB22" s="6">
        <v>57.31</v>
      </c>
      <c r="BC22" s="6"/>
      <c r="BD22" s="6">
        <v>56.56</v>
      </c>
      <c r="BE22" s="6"/>
      <c r="BF22" s="6">
        <v>20.04</v>
      </c>
      <c r="BG22" s="6">
        <v>19.23</v>
      </c>
      <c r="BH22" s="55">
        <f t="shared" si="4"/>
        <v>1.1312</v>
      </c>
      <c r="BI22" s="55">
        <f>BD22+BF22+BG22-BH22</f>
        <v>94.698799999999991</v>
      </c>
      <c r="BJ22" s="11">
        <f t="shared" si="6"/>
        <v>21.328558558558555</v>
      </c>
      <c r="BM22" s="1">
        <v>44697</v>
      </c>
      <c r="BN22" s="11">
        <v>9</v>
      </c>
      <c r="BO22" s="6">
        <v>25</v>
      </c>
      <c r="BP22" s="6"/>
      <c r="BQ22" s="6"/>
      <c r="BR22" s="6">
        <v>5.44</v>
      </c>
      <c r="BS22" s="20"/>
      <c r="BT22" s="20"/>
      <c r="BU22" s="20"/>
      <c r="BV22" s="20"/>
      <c r="BW22" s="20"/>
      <c r="BX22" s="20"/>
      <c r="BY22" s="20"/>
      <c r="BZ22" s="6"/>
      <c r="CA22" s="6">
        <v>55.88</v>
      </c>
      <c r="CB22" s="6">
        <v>55.46</v>
      </c>
      <c r="CC22" s="6"/>
      <c r="CD22" s="6">
        <f t="shared" si="18"/>
        <v>0</v>
      </c>
      <c r="CE22" s="55">
        <v>4.78</v>
      </c>
      <c r="CF22" s="55">
        <f t="shared" si="8"/>
        <v>0</v>
      </c>
      <c r="CG22" s="11">
        <f t="shared" si="9"/>
        <v>0</v>
      </c>
      <c r="CK22" s="1">
        <v>44728</v>
      </c>
      <c r="CL22" s="11">
        <v>76.5</v>
      </c>
      <c r="CM22" s="6">
        <v>22</v>
      </c>
      <c r="CN22" s="6">
        <v>0</v>
      </c>
      <c r="CO22" s="6">
        <v>0</v>
      </c>
      <c r="CP22" s="6">
        <v>0</v>
      </c>
      <c r="CQ22" s="20">
        <v>0</v>
      </c>
      <c r="CR22" s="20">
        <v>0</v>
      </c>
      <c r="CS22" s="20">
        <v>0</v>
      </c>
      <c r="CT22" s="20">
        <v>0</v>
      </c>
      <c r="CU22" s="20">
        <v>0</v>
      </c>
      <c r="CV22" s="20">
        <v>0</v>
      </c>
      <c r="CW22" s="20">
        <v>0</v>
      </c>
      <c r="CX22" s="6">
        <v>0</v>
      </c>
      <c r="CY22" s="6">
        <f>173.05+25.46</f>
        <v>198.51000000000002</v>
      </c>
      <c r="CZ22" s="6">
        <f>171.75+23.73</f>
        <v>195.48</v>
      </c>
      <c r="DA22" s="6">
        <v>0</v>
      </c>
      <c r="DB22" s="6">
        <v>13.41</v>
      </c>
      <c r="DC22" s="55">
        <f>CS22+CX22</f>
        <v>0</v>
      </c>
      <c r="DD22" s="55">
        <v>5.31</v>
      </c>
      <c r="DE22" s="55">
        <f t="shared" si="19"/>
        <v>0</v>
      </c>
      <c r="DF22" s="11">
        <f t="shared" si="11"/>
        <v>0</v>
      </c>
      <c r="DG22" t="s">
        <v>56</v>
      </c>
      <c r="DI22" s="1">
        <v>44758</v>
      </c>
      <c r="DJ22" s="11">
        <v>55</v>
      </c>
      <c r="DK22" s="6">
        <v>57</v>
      </c>
      <c r="DL22" s="6"/>
      <c r="DM22" s="6"/>
      <c r="DN22" s="6"/>
      <c r="DO22" s="20"/>
      <c r="DP22" s="20"/>
      <c r="DQ22" s="20"/>
      <c r="DR22" s="20"/>
      <c r="DS22" s="17">
        <v>37.72</v>
      </c>
      <c r="DT22" s="17">
        <v>35.15</v>
      </c>
      <c r="DU22" s="20"/>
      <c r="DV22" s="6"/>
      <c r="DW22" s="6">
        <v>587.91999999999996</v>
      </c>
      <c r="DX22" s="6">
        <v>582.92999999999995</v>
      </c>
      <c r="DY22" s="6"/>
      <c r="DZ22" s="6"/>
      <c r="EA22" s="55">
        <f t="shared" si="13"/>
        <v>35.15</v>
      </c>
      <c r="EB22" s="55">
        <v>5.7</v>
      </c>
      <c r="EC22" s="55">
        <f t="shared" si="21"/>
        <v>6.1666666666666661</v>
      </c>
      <c r="ED22" s="11">
        <f t="shared" si="22"/>
        <v>0.12333333333333332</v>
      </c>
    </row>
    <row r="23" spans="2:134" x14ac:dyDescent="0.25">
      <c r="B23" s="1">
        <v>44578</v>
      </c>
      <c r="C23" s="11">
        <v>32.5</v>
      </c>
      <c r="D23" s="6">
        <v>15</v>
      </c>
      <c r="E23" s="6"/>
      <c r="F23" s="6"/>
      <c r="G23" s="6">
        <v>4.6399999999999997</v>
      </c>
      <c r="H23" s="6"/>
      <c r="I23" s="6">
        <v>51.14</v>
      </c>
      <c r="J23" s="6"/>
      <c r="K23" s="6">
        <v>50.76</v>
      </c>
      <c r="L23" s="6"/>
      <c r="M23" s="6"/>
      <c r="O23" s="1">
        <v>44609</v>
      </c>
      <c r="P23" s="11">
        <v>3</v>
      </c>
      <c r="Q23" s="6">
        <v>22</v>
      </c>
      <c r="R23" s="6"/>
      <c r="S23" s="6"/>
      <c r="T23" s="6">
        <v>4.43</v>
      </c>
      <c r="U23" s="5">
        <v>11.6</v>
      </c>
      <c r="V23" s="6">
        <v>91.71</v>
      </c>
      <c r="W23" s="6"/>
      <c r="X23" s="6">
        <v>91.02</v>
      </c>
      <c r="Y23" s="6"/>
      <c r="Z23" s="6"/>
      <c r="AA23" s="6"/>
      <c r="AC23" s="11">
        <f t="shared" si="1"/>
        <v>1.8204</v>
      </c>
      <c r="AD23" s="50">
        <f t="shared" si="2"/>
        <v>89.19959999999999</v>
      </c>
      <c r="AE23" s="53">
        <f t="shared" si="3"/>
        <v>20.135349887133181</v>
      </c>
      <c r="AG23" s="1">
        <v>44637</v>
      </c>
      <c r="AH23" s="11"/>
      <c r="AI23" s="6">
        <v>24</v>
      </c>
      <c r="AJ23" s="6"/>
      <c r="AK23" s="6"/>
      <c r="AL23" s="5">
        <v>4.3</v>
      </c>
      <c r="AM23" s="6">
        <v>6.64</v>
      </c>
      <c r="AN23" s="6">
        <v>200.11</v>
      </c>
      <c r="AO23" s="6"/>
      <c r="AP23" s="6">
        <v>198.61</v>
      </c>
      <c r="AQ23" s="6"/>
      <c r="AR23" s="6"/>
      <c r="AS23" s="6">
        <v>59.55</v>
      </c>
      <c r="AU23" s="1">
        <v>44668</v>
      </c>
      <c r="AV23" s="11"/>
      <c r="AW23" s="6">
        <v>35</v>
      </c>
      <c r="AX23" s="6"/>
      <c r="AY23" s="6"/>
      <c r="AZ23" s="5">
        <v>4.4400000000000004</v>
      </c>
      <c r="BA23" s="6"/>
      <c r="BB23" s="6">
        <v>37.299999999999997</v>
      </c>
      <c r="BC23" s="6"/>
      <c r="BD23" s="6">
        <v>36.549999999999997</v>
      </c>
      <c r="BE23" s="6"/>
      <c r="BF23" s="6"/>
      <c r="BG23" s="6"/>
      <c r="BH23" s="55">
        <f t="shared" si="4"/>
        <v>0.73099999999999998</v>
      </c>
      <c r="BI23" s="55">
        <f t="shared" si="5"/>
        <v>35.818999999999996</v>
      </c>
      <c r="BJ23" s="11">
        <f t="shared" si="6"/>
        <v>8.0673423423423412</v>
      </c>
      <c r="BM23" s="1">
        <v>44698</v>
      </c>
      <c r="BN23" s="11">
        <v>76.5</v>
      </c>
      <c r="BO23" s="6">
        <v>30</v>
      </c>
      <c r="BP23" s="6"/>
      <c r="BQ23" s="6"/>
      <c r="BR23" s="5">
        <v>11.67</v>
      </c>
      <c r="BS23" s="20"/>
      <c r="BT23" s="20"/>
      <c r="BU23" s="20"/>
      <c r="BV23" s="20"/>
      <c r="BW23" s="20"/>
      <c r="BX23" s="20"/>
      <c r="BY23" s="20"/>
      <c r="BZ23" s="6"/>
      <c r="CA23" s="6">
        <v>164.5</v>
      </c>
      <c r="CB23" s="6">
        <v>163.27000000000001</v>
      </c>
      <c r="CC23" s="6"/>
      <c r="CD23" s="6">
        <f t="shared" si="18"/>
        <v>0</v>
      </c>
      <c r="CE23" s="55">
        <v>4.8</v>
      </c>
      <c r="CF23" s="55">
        <f t="shared" si="8"/>
        <v>0</v>
      </c>
      <c r="CG23" s="11">
        <f t="shared" si="9"/>
        <v>0</v>
      </c>
      <c r="CK23" s="1">
        <v>44729</v>
      </c>
      <c r="CL23" s="11">
        <v>14.5</v>
      </c>
      <c r="CM23" s="6">
        <v>22</v>
      </c>
      <c r="CN23" s="6"/>
      <c r="CO23" s="6"/>
      <c r="CP23" s="5"/>
      <c r="CQ23" s="20"/>
      <c r="CR23" s="20"/>
      <c r="CS23" s="20"/>
      <c r="CT23" s="20"/>
      <c r="CU23" s="20"/>
      <c r="CV23" s="20"/>
      <c r="CW23" s="20"/>
      <c r="CX23" s="6"/>
      <c r="CY23" s="6">
        <v>121.03</v>
      </c>
      <c r="CZ23" s="6">
        <v>120.12</v>
      </c>
      <c r="DA23" s="6"/>
      <c r="DB23" s="6"/>
      <c r="DC23" s="55">
        <f t="shared" si="17"/>
        <v>0</v>
      </c>
      <c r="DD23" s="55">
        <v>5.42</v>
      </c>
      <c r="DE23" s="55">
        <f t="shared" si="19"/>
        <v>0</v>
      </c>
      <c r="DF23" s="11">
        <f t="shared" si="11"/>
        <v>0</v>
      </c>
      <c r="DI23" s="1">
        <v>44759</v>
      </c>
      <c r="DJ23" s="11">
        <v>79.5</v>
      </c>
      <c r="DK23" s="6">
        <v>84</v>
      </c>
      <c r="DL23" s="6"/>
      <c r="DM23" s="6"/>
      <c r="DN23" s="5"/>
      <c r="DO23" s="20"/>
      <c r="DP23" s="20"/>
      <c r="DQ23" s="20"/>
      <c r="DR23" s="20"/>
      <c r="DS23" s="20"/>
      <c r="DT23" s="20"/>
      <c r="DU23" s="20"/>
      <c r="DV23" s="6"/>
      <c r="DW23" s="6">
        <v>203.01</v>
      </c>
      <c r="DX23" s="6">
        <v>201.49</v>
      </c>
      <c r="DY23" s="6"/>
      <c r="DZ23" s="6"/>
      <c r="EA23" s="55">
        <f t="shared" si="13"/>
        <v>0</v>
      </c>
      <c r="EB23" s="55">
        <v>5.7</v>
      </c>
      <c r="EC23" s="55">
        <f t="shared" si="21"/>
        <v>0</v>
      </c>
      <c r="ED23" s="11">
        <f t="shared" si="22"/>
        <v>0</v>
      </c>
    </row>
    <row r="24" spans="2:134" x14ac:dyDescent="0.25">
      <c r="B24" s="1">
        <v>44579</v>
      </c>
      <c r="C24" s="5">
        <v>0.5</v>
      </c>
      <c r="D24" s="6">
        <v>10</v>
      </c>
      <c r="E24" s="6"/>
      <c r="F24" s="6"/>
      <c r="G24" s="6">
        <v>4.6399999999999997</v>
      </c>
      <c r="H24" s="6">
        <v>2.91</v>
      </c>
      <c r="I24" s="5">
        <v>1.6</v>
      </c>
      <c r="J24" s="6"/>
      <c r="K24" s="6">
        <v>1.59</v>
      </c>
      <c r="L24" s="6"/>
      <c r="M24" s="5">
        <v>20.78</v>
      </c>
      <c r="O24" s="1">
        <v>44610</v>
      </c>
      <c r="P24" s="5"/>
      <c r="Q24" s="6">
        <v>45</v>
      </c>
      <c r="R24" s="6"/>
      <c r="S24" s="6"/>
      <c r="T24" s="6">
        <v>4.41</v>
      </c>
      <c r="U24" s="5"/>
      <c r="V24" s="5">
        <v>104.96</v>
      </c>
      <c r="W24" s="6"/>
      <c r="X24" s="6">
        <v>104.17</v>
      </c>
      <c r="Y24" s="6"/>
      <c r="Z24" s="6"/>
      <c r="AA24" s="5"/>
      <c r="AC24" s="11">
        <f t="shared" si="1"/>
        <v>2.0834000000000001</v>
      </c>
      <c r="AD24" s="50">
        <f t="shared" si="2"/>
        <v>102.0866</v>
      </c>
      <c r="AE24" s="53">
        <f t="shared" si="3"/>
        <v>23.148888888888891</v>
      </c>
      <c r="AG24" s="1">
        <v>44638</v>
      </c>
      <c r="AH24" s="5">
        <v>4</v>
      </c>
      <c r="AI24" s="6">
        <v>57</v>
      </c>
      <c r="AJ24" s="6"/>
      <c r="AK24" s="6"/>
      <c r="AL24" s="5">
        <v>4.3</v>
      </c>
      <c r="AM24" s="5">
        <v>2.8</v>
      </c>
      <c r="AN24" s="5">
        <v>107.6</v>
      </c>
      <c r="AO24" s="6"/>
      <c r="AP24" s="6">
        <v>106.79</v>
      </c>
      <c r="AQ24" s="6"/>
      <c r="AR24" s="5"/>
      <c r="AS24" s="6">
        <v>50.41</v>
      </c>
      <c r="AU24" s="1">
        <v>44669</v>
      </c>
      <c r="AV24" s="5"/>
      <c r="AW24" s="6">
        <v>9</v>
      </c>
      <c r="AX24" s="6"/>
      <c r="AY24" s="6"/>
      <c r="AZ24" s="5">
        <v>4.4400000000000004</v>
      </c>
      <c r="BA24" s="5"/>
      <c r="BB24" s="5"/>
      <c r="BC24" s="6"/>
      <c r="BD24" s="6"/>
      <c r="BE24" s="6"/>
      <c r="BF24" s="5"/>
      <c r="BG24" s="6">
        <v>43.27</v>
      </c>
      <c r="BH24" s="55">
        <f t="shared" si="4"/>
        <v>0</v>
      </c>
      <c r="BI24" s="55">
        <f t="shared" si="5"/>
        <v>0</v>
      </c>
      <c r="BJ24" s="11">
        <f t="shared" si="6"/>
        <v>0</v>
      </c>
      <c r="BM24" s="1">
        <v>44699</v>
      </c>
      <c r="BN24" s="5">
        <v>23.5</v>
      </c>
      <c r="BO24" s="6">
        <v>8</v>
      </c>
      <c r="BP24" s="6"/>
      <c r="BQ24" s="6"/>
      <c r="BR24" s="5"/>
      <c r="BS24" s="17"/>
      <c r="BT24" s="17"/>
      <c r="BU24" s="20"/>
      <c r="BV24" s="20"/>
      <c r="BW24" s="20"/>
      <c r="BX24" s="20"/>
      <c r="BY24" s="20"/>
      <c r="BZ24" s="5"/>
      <c r="CA24" s="5">
        <v>55.01</v>
      </c>
      <c r="CB24" s="5">
        <v>54.6</v>
      </c>
      <c r="CC24" s="5"/>
      <c r="CD24" s="6">
        <f t="shared" si="18"/>
        <v>0</v>
      </c>
      <c r="CE24" s="55">
        <v>4.8</v>
      </c>
      <c r="CF24" s="55">
        <f t="shared" si="8"/>
        <v>0</v>
      </c>
      <c r="CG24" s="11">
        <f t="shared" si="9"/>
        <v>0</v>
      </c>
      <c r="CK24" s="1">
        <v>44730</v>
      </c>
      <c r="CL24" s="5">
        <v>10</v>
      </c>
      <c r="CM24" s="6">
        <v>8</v>
      </c>
      <c r="CN24" s="6">
        <v>0</v>
      </c>
      <c r="CO24" s="6">
        <v>0</v>
      </c>
      <c r="CP24" s="5">
        <v>0</v>
      </c>
      <c r="CQ24" s="17">
        <v>0</v>
      </c>
      <c r="CR24" s="17"/>
      <c r="CS24" s="20"/>
      <c r="CT24" s="20"/>
      <c r="CU24" s="20"/>
      <c r="CV24" s="20"/>
      <c r="CW24" s="20"/>
      <c r="CX24" s="5"/>
      <c r="CY24" s="5">
        <f>202.18+67.05</f>
        <v>269.23</v>
      </c>
      <c r="CZ24" s="5">
        <f>200.66+62.48</f>
        <v>263.14</v>
      </c>
      <c r="DA24" s="5"/>
      <c r="DB24" s="5"/>
      <c r="DC24" s="55">
        <f t="shared" si="17"/>
        <v>0</v>
      </c>
      <c r="DD24" s="55">
        <v>5.47</v>
      </c>
      <c r="DE24" s="55">
        <f t="shared" si="19"/>
        <v>0</v>
      </c>
      <c r="DF24" s="11">
        <f t="shared" si="11"/>
        <v>0</v>
      </c>
      <c r="DI24" s="1">
        <v>44760</v>
      </c>
      <c r="DJ24" s="5">
        <v>16</v>
      </c>
      <c r="DK24" s="6">
        <v>11</v>
      </c>
      <c r="DL24" s="6"/>
      <c r="DM24" s="6"/>
      <c r="DN24" s="5"/>
      <c r="DO24" s="17"/>
      <c r="DP24" s="17"/>
      <c r="DQ24" s="20"/>
      <c r="DR24" s="20"/>
      <c r="DS24" s="20"/>
      <c r="DT24" s="20"/>
      <c r="DU24" s="20"/>
      <c r="DV24" s="5"/>
      <c r="DW24" s="5" t="s">
        <v>56</v>
      </c>
      <c r="DX24" s="5">
        <v>70.02</v>
      </c>
      <c r="DY24" s="5"/>
      <c r="DZ24" s="5"/>
      <c r="EA24" s="55">
        <f t="shared" si="13"/>
        <v>0</v>
      </c>
      <c r="EB24" s="55">
        <v>5.7</v>
      </c>
      <c r="EC24" s="55">
        <f t="shared" si="21"/>
        <v>0</v>
      </c>
      <c r="ED24" s="11">
        <f t="shared" si="22"/>
        <v>0</v>
      </c>
    </row>
    <row r="25" spans="2:134" x14ac:dyDescent="0.25">
      <c r="B25" s="1">
        <v>44580</v>
      </c>
      <c r="C25" s="5">
        <v>21.7</v>
      </c>
      <c r="D25" s="6">
        <v>2</v>
      </c>
      <c r="E25" s="6"/>
      <c r="F25" s="6"/>
      <c r="G25" s="6">
        <v>4.6399999999999997</v>
      </c>
      <c r="H25" s="6">
        <v>2.91</v>
      </c>
      <c r="I25" s="6">
        <v>16.25</v>
      </c>
      <c r="J25" s="5">
        <v>123.2</v>
      </c>
      <c r="K25" s="6">
        <v>16.13</v>
      </c>
      <c r="L25" s="6">
        <v>114.81</v>
      </c>
      <c r="M25" s="6"/>
      <c r="O25" s="1">
        <v>44611</v>
      </c>
      <c r="P25" s="5">
        <v>6</v>
      </c>
      <c r="Q25" s="6">
        <v>17</v>
      </c>
      <c r="R25" s="6"/>
      <c r="S25" s="6"/>
      <c r="T25" s="6">
        <v>4.43</v>
      </c>
      <c r="U25" s="6"/>
      <c r="V25" s="6">
        <v>41.42</v>
      </c>
      <c r="W25" s="5"/>
      <c r="X25" s="6">
        <v>41.11</v>
      </c>
      <c r="Y25" s="6"/>
      <c r="Z25" s="6"/>
      <c r="AA25" s="6"/>
      <c r="AC25" s="11">
        <f t="shared" si="1"/>
        <v>0.82220000000000004</v>
      </c>
      <c r="AD25" s="50">
        <f t="shared" si="2"/>
        <v>40.287799999999997</v>
      </c>
      <c r="AE25" s="53">
        <f t="shared" si="3"/>
        <v>9.0943115124153504</v>
      </c>
      <c r="AG25" s="1">
        <v>44639</v>
      </c>
      <c r="AH25" s="5"/>
      <c r="AI25" s="6">
        <v>15</v>
      </c>
      <c r="AJ25" s="6"/>
      <c r="AK25" s="6"/>
      <c r="AL25" s="6">
        <v>4.3099999999999996</v>
      </c>
      <c r="AM25" s="5">
        <v>2.8</v>
      </c>
      <c r="AN25" s="6">
        <v>88.42</v>
      </c>
      <c r="AO25" s="5"/>
      <c r="AP25" s="6">
        <v>87.76</v>
      </c>
      <c r="AQ25" s="6"/>
      <c r="AR25" s="6"/>
      <c r="AS25" s="6"/>
      <c r="AU25" s="1">
        <v>44670</v>
      </c>
      <c r="AV25" s="5"/>
      <c r="AW25" s="6">
        <v>7</v>
      </c>
      <c r="AX25" s="6"/>
      <c r="AY25" s="6"/>
      <c r="AZ25" s="6">
        <v>4.4400000000000004</v>
      </c>
      <c r="BA25" s="5"/>
      <c r="BB25" s="5">
        <v>36.82</v>
      </c>
      <c r="BC25" s="5"/>
      <c r="BD25" s="6">
        <v>36.07</v>
      </c>
      <c r="BE25" s="6"/>
      <c r="BF25" s="6"/>
      <c r="BG25" s="6">
        <v>42.66</v>
      </c>
      <c r="BH25" s="55">
        <f t="shared" si="4"/>
        <v>0.72140000000000004</v>
      </c>
      <c r="BI25" s="55">
        <f t="shared" si="5"/>
        <v>35.348599999999998</v>
      </c>
      <c r="BJ25" s="11">
        <f t="shared" si="6"/>
        <v>7.9613963963963954</v>
      </c>
      <c r="BM25" s="1">
        <v>44700</v>
      </c>
      <c r="BN25" s="5">
        <v>20</v>
      </c>
      <c r="BO25" s="6">
        <v>2</v>
      </c>
      <c r="BP25" s="6"/>
      <c r="BQ25" s="6"/>
      <c r="BR25" s="6"/>
      <c r="BS25" s="17"/>
      <c r="BT25" s="17"/>
      <c r="BU25" s="17"/>
      <c r="BV25" s="20"/>
      <c r="BW25" s="20"/>
      <c r="BX25" s="20"/>
      <c r="BY25" s="20"/>
      <c r="BZ25" s="6"/>
      <c r="CA25" s="6">
        <v>99.18</v>
      </c>
      <c r="CB25" s="6">
        <v>98.44</v>
      </c>
      <c r="CC25" s="6"/>
      <c r="CD25" s="6">
        <f t="shared" si="18"/>
        <v>0</v>
      </c>
      <c r="CE25" s="55">
        <v>4.9000000000000004</v>
      </c>
      <c r="CF25" s="55">
        <f t="shared" si="8"/>
        <v>0</v>
      </c>
      <c r="CG25" s="11">
        <f t="shared" si="9"/>
        <v>0</v>
      </c>
      <c r="CK25" s="1">
        <v>44731</v>
      </c>
      <c r="CL25" s="5">
        <v>80</v>
      </c>
      <c r="CM25" s="6">
        <v>40</v>
      </c>
      <c r="CN25" s="6">
        <v>0</v>
      </c>
      <c r="CO25" s="6">
        <v>0</v>
      </c>
      <c r="CP25" s="6">
        <v>0</v>
      </c>
      <c r="CQ25" s="17"/>
      <c r="CR25" s="17"/>
      <c r="CS25" s="17"/>
      <c r="CT25" s="20"/>
      <c r="CU25" s="20"/>
      <c r="CV25" s="20"/>
      <c r="CW25" s="20">
        <v>69.430000000000007</v>
      </c>
      <c r="CX25" s="6">
        <v>68.91</v>
      </c>
      <c r="CY25" s="6">
        <v>0</v>
      </c>
      <c r="CZ25" s="6">
        <v>0</v>
      </c>
      <c r="DA25" s="6">
        <v>0</v>
      </c>
      <c r="DB25" s="6">
        <v>10.85</v>
      </c>
      <c r="DC25" s="55">
        <f>CS25+CX25</f>
        <v>68.91</v>
      </c>
      <c r="DD25" s="55">
        <v>5.47</v>
      </c>
      <c r="DE25" s="55">
        <f t="shared" si="19"/>
        <v>12.597806215722121</v>
      </c>
      <c r="DF25" s="11">
        <f t="shared" si="11"/>
        <v>0.25195612431444242</v>
      </c>
      <c r="DI25" s="1">
        <v>44761</v>
      </c>
      <c r="DJ25" s="5">
        <v>63</v>
      </c>
      <c r="DK25" s="6">
        <v>9</v>
      </c>
      <c r="DL25" s="6"/>
      <c r="DM25" s="6"/>
      <c r="DN25" s="6"/>
      <c r="DO25" s="17"/>
      <c r="DP25" s="17"/>
      <c r="DQ25" s="17"/>
      <c r="DR25" s="20"/>
      <c r="DS25" s="20"/>
      <c r="DT25" s="20"/>
      <c r="DU25" s="20"/>
      <c r="DV25" s="6"/>
      <c r="DW25" s="6">
        <v>63.52</v>
      </c>
      <c r="DX25" s="6">
        <v>63.04</v>
      </c>
      <c r="DY25" s="6"/>
      <c r="DZ25" s="6"/>
      <c r="EA25" s="55">
        <f t="shared" si="13"/>
        <v>0</v>
      </c>
      <c r="EB25" s="55">
        <v>5.7</v>
      </c>
      <c r="EC25" s="55">
        <f t="shared" si="21"/>
        <v>0</v>
      </c>
      <c r="ED25" s="11">
        <f t="shared" si="22"/>
        <v>0</v>
      </c>
    </row>
    <row r="26" spans="2:134" x14ac:dyDescent="0.25">
      <c r="B26" s="1">
        <v>44581</v>
      </c>
      <c r="C26" s="5">
        <v>4.5</v>
      </c>
      <c r="D26" s="6">
        <v>1</v>
      </c>
      <c r="E26" s="6"/>
      <c r="F26" s="6"/>
      <c r="G26" s="6">
        <v>4.6399999999999997</v>
      </c>
      <c r="H26" s="6">
        <v>2.91</v>
      </c>
      <c r="I26" s="6">
        <v>29.01</v>
      </c>
      <c r="J26" s="6"/>
      <c r="K26" s="6">
        <v>28.79</v>
      </c>
      <c r="L26" s="6"/>
      <c r="M26" s="5">
        <v>12.41</v>
      </c>
      <c r="O26" s="1">
        <v>44612</v>
      </c>
      <c r="P26" s="5"/>
      <c r="Q26" s="6">
        <v>38</v>
      </c>
      <c r="R26" s="6"/>
      <c r="S26" s="6"/>
      <c r="T26" s="6">
        <v>4.43</v>
      </c>
      <c r="U26" s="6"/>
      <c r="V26" s="6">
        <v>33.14</v>
      </c>
      <c r="W26" s="6"/>
      <c r="X26" s="6">
        <v>32.89</v>
      </c>
      <c r="Y26" s="6"/>
      <c r="Z26" s="6"/>
      <c r="AA26" s="5"/>
      <c r="AC26" s="11">
        <f t="shared" si="1"/>
        <v>0.65780000000000005</v>
      </c>
      <c r="AD26" s="50">
        <f t="shared" si="2"/>
        <v>32.232199999999999</v>
      </c>
      <c r="AE26" s="53">
        <f t="shared" si="3"/>
        <v>7.2758916478555307</v>
      </c>
      <c r="AG26" s="1">
        <v>44640</v>
      </c>
      <c r="AH26" s="5">
        <v>0.5</v>
      </c>
      <c r="AI26" s="6">
        <v>22</v>
      </c>
      <c r="AJ26" s="6"/>
      <c r="AK26" s="6"/>
      <c r="AL26" s="6">
        <v>4.3099999999999996</v>
      </c>
      <c r="AM26" s="6"/>
      <c r="AN26" s="6">
        <v>32.869999999999997</v>
      </c>
      <c r="AO26" s="6"/>
      <c r="AP26" s="6">
        <v>32.619999999999997</v>
      </c>
      <c r="AQ26" s="6"/>
      <c r="AR26" s="5"/>
      <c r="AS26" s="6"/>
      <c r="AU26" s="1">
        <v>44671</v>
      </c>
      <c r="AV26" s="5">
        <v>13.5</v>
      </c>
      <c r="AW26" s="6">
        <v>10</v>
      </c>
      <c r="AX26" s="6"/>
      <c r="AY26" s="6"/>
      <c r="AZ26" s="6">
        <v>4.4400000000000004</v>
      </c>
      <c r="BA26" s="6">
        <v>3.04</v>
      </c>
      <c r="BB26" s="6">
        <v>12.51</v>
      </c>
      <c r="BC26" s="6"/>
      <c r="BD26" s="6">
        <v>11.76</v>
      </c>
      <c r="BE26" s="6"/>
      <c r="BF26" s="5"/>
      <c r="BG26" s="6"/>
      <c r="BH26" s="55">
        <f t="shared" si="4"/>
        <v>0.23519999999999999</v>
      </c>
      <c r="BI26" s="55">
        <f t="shared" si="5"/>
        <v>11.524799999999999</v>
      </c>
      <c r="BJ26" s="11">
        <f t="shared" si="6"/>
        <v>2.5956756756756754</v>
      </c>
      <c r="BM26" s="1">
        <v>44701</v>
      </c>
      <c r="BN26" s="5">
        <v>20.5</v>
      </c>
      <c r="BO26" s="6">
        <v>13</v>
      </c>
      <c r="BP26" s="6"/>
      <c r="BQ26" s="6"/>
      <c r="BR26" s="6"/>
      <c r="BS26" s="20"/>
      <c r="BT26" s="20"/>
      <c r="BU26" s="20"/>
      <c r="BV26" s="20"/>
      <c r="BW26" s="20"/>
      <c r="BX26" s="20"/>
      <c r="BY26" s="20"/>
      <c r="BZ26" s="5"/>
      <c r="CA26" s="5">
        <v>200.97</v>
      </c>
      <c r="CB26" s="5">
        <v>199.46</v>
      </c>
      <c r="CC26" s="5">
        <v>48.43</v>
      </c>
      <c r="CD26" s="6">
        <f t="shared" si="18"/>
        <v>0</v>
      </c>
      <c r="CE26" s="55">
        <v>4.95</v>
      </c>
      <c r="CF26" s="55">
        <f>CD26/CE26</f>
        <v>0</v>
      </c>
      <c r="CG26" s="11">
        <f t="shared" si="9"/>
        <v>0</v>
      </c>
      <c r="CK26" s="1">
        <v>44732</v>
      </c>
      <c r="CL26" s="5">
        <v>7.5</v>
      </c>
      <c r="CM26" s="6">
        <v>49</v>
      </c>
      <c r="CN26" s="6">
        <v>0</v>
      </c>
      <c r="CO26" s="6">
        <v>0</v>
      </c>
      <c r="CP26" s="6">
        <v>0</v>
      </c>
      <c r="CQ26" s="20">
        <v>0</v>
      </c>
      <c r="CR26" s="20">
        <v>0</v>
      </c>
      <c r="CS26" s="20">
        <v>0</v>
      </c>
      <c r="CT26" s="20">
        <v>0</v>
      </c>
      <c r="CU26" s="20">
        <v>0</v>
      </c>
      <c r="CV26" s="20">
        <v>0</v>
      </c>
      <c r="CW26" s="20">
        <v>40.35</v>
      </c>
      <c r="CX26" s="5">
        <v>40.049999999999997</v>
      </c>
      <c r="CY26" s="5">
        <v>20.68</v>
      </c>
      <c r="CZ26" s="5">
        <v>20.52</v>
      </c>
      <c r="DA26" s="5"/>
      <c r="DB26" s="5"/>
      <c r="DC26" s="55">
        <f>CS26+CX26</f>
        <v>40.049999999999997</v>
      </c>
      <c r="DD26" s="55">
        <v>5.47</v>
      </c>
      <c r="DE26" s="55">
        <f t="shared" si="19"/>
        <v>7.3217550274223031</v>
      </c>
      <c r="DF26" s="11">
        <f t="shared" si="11"/>
        <v>0.14643510054844608</v>
      </c>
      <c r="DI26" s="1">
        <v>44762</v>
      </c>
      <c r="DJ26" s="5">
        <v>2.5</v>
      </c>
      <c r="DK26" s="6">
        <f>4+10</f>
        <v>14</v>
      </c>
      <c r="DL26" s="6"/>
      <c r="DM26" s="6"/>
      <c r="DN26" s="6"/>
      <c r="DO26" s="20"/>
      <c r="DP26" s="20"/>
      <c r="DQ26" s="20"/>
      <c r="DR26" s="20"/>
      <c r="DS26" s="20"/>
      <c r="DT26" s="20"/>
      <c r="DU26" s="20"/>
      <c r="DV26" s="5"/>
      <c r="DW26" s="5">
        <v>206.23</v>
      </c>
      <c r="DX26" s="5">
        <v>204.68</v>
      </c>
      <c r="DY26" s="5"/>
      <c r="DZ26" s="5"/>
      <c r="EA26" s="55">
        <f t="shared" si="13"/>
        <v>0</v>
      </c>
      <c r="EB26" s="55">
        <v>5.7</v>
      </c>
      <c r="EC26" s="55">
        <f t="shared" si="21"/>
        <v>0</v>
      </c>
      <c r="ED26" s="11">
        <f t="shared" si="22"/>
        <v>0</v>
      </c>
    </row>
    <row r="27" spans="2:134" x14ac:dyDescent="0.25">
      <c r="B27" s="1">
        <v>44582</v>
      </c>
      <c r="C27" s="30"/>
      <c r="D27" s="6">
        <v>46</v>
      </c>
      <c r="E27" s="6"/>
      <c r="F27" s="6"/>
      <c r="G27" s="6">
        <v>4.62</v>
      </c>
      <c r="H27" s="6">
        <v>16.170000000000002</v>
      </c>
      <c r="I27" s="6">
        <v>53.59</v>
      </c>
      <c r="J27" s="6"/>
      <c r="K27" s="6">
        <v>53.19</v>
      </c>
      <c r="L27" s="6"/>
      <c r="M27" s="6"/>
      <c r="O27" s="1">
        <v>44613</v>
      </c>
      <c r="P27" s="30">
        <v>1</v>
      </c>
      <c r="Q27" s="6">
        <v>1</v>
      </c>
      <c r="R27" s="6"/>
      <c r="S27" s="6"/>
      <c r="T27" s="6">
        <v>4.43</v>
      </c>
      <c r="U27" s="6">
        <v>6.37</v>
      </c>
      <c r="V27" s="6">
        <v>95.55</v>
      </c>
      <c r="W27" s="6"/>
      <c r="X27" s="6">
        <v>94.83</v>
      </c>
      <c r="Y27" s="6"/>
      <c r="Z27" s="6"/>
      <c r="AA27" s="6"/>
      <c r="AC27" s="11">
        <f t="shared" si="1"/>
        <v>1.8966000000000001</v>
      </c>
      <c r="AD27" s="50">
        <f t="shared" si="2"/>
        <v>92.933399999999992</v>
      </c>
      <c r="AE27" s="53">
        <f t="shared" si="3"/>
        <v>20.978194130925509</v>
      </c>
      <c r="AG27" s="1">
        <v>44641</v>
      </c>
      <c r="AH27" s="30"/>
      <c r="AI27" s="6">
        <v>6</v>
      </c>
      <c r="AJ27" s="6"/>
      <c r="AK27" s="6"/>
      <c r="AL27" s="6">
        <v>4.3099999999999996</v>
      </c>
      <c r="AM27" s="6">
        <v>9.17</v>
      </c>
      <c r="AN27" s="6">
        <v>72.569999999999993</v>
      </c>
      <c r="AO27" s="6"/>
      <c r="AP27" s="6">
        <v>72.03</v>
      </c>
      <c r="AQ27" s="6"/>
      <c r="AR27" s="6"/>
      <c r="AS27" s="6"/>
      <c r="AU27" s="1">
        <v>44672</v>
      </c>
      <c r="AV27" s="5">
        <v>7.5</v>
      </c>
      <c r="AW27" s="6">
        <v>17</v>
      </c>
      <c r="AX27" s="6"/>
      <c r="AY27" s="6"/>
      <c r="AZ27" s="6">
        <v>4.4400000000000004</v>
      </c>
      <c r="BA27" s="6">
        <v>16.690000000000001</v>
      </c>
      <c r="BB27" s="6">
        <v>65.959999999999994</v>
      </c>
      <c r="BC27" s="6"/>
      <c r="BD27" s="6">
        <v>65.209999999999994</v>
      </c>
      <c r="BE27" s="6"/>
      <c r="BF27" s="6"/>
      <c r="BG27" s="6"/>
      <c r="BH27" s="55">
        <f t="shared" si="4"/>
        <v>1.3041999999999998</v>
      </c>
      <c r="BI27" s="55">
        <f t="shared" si="5"/>
        <v>63.905799999999992</v>
      </c>
      <c r="BJ27" s="11">
        <f t="shared" si="6"/>
        <v>14.393198198198196</v>
      </c>
      <c r="BM27" s="1">
        <v>44702</v>
      </c>
      <c r="BN27" s="5"/>
      <c r="BO27" s="6">
        <v>39</v>
      </c>
      <c r="BP27" s="6"/>
      <c r="BQ27" s="6"/>
      <c r="BR27" s="6"/>
      <c r="BS27" s="20"/>
      <c r="BT27" s="20"/>
      <c r="BU27" s="20"/>
      <c r="BV27" s="20"/>
      <c r="BW27" s="20"/>
      <c r="BX27" s="20"/>
      <c r="BY27" s="20"/>
      <c r="BZ27" s="6"/>
      <c r="CA27" s="6">
        <v>107.63</v>
      </c>
      <c r="CB27" s="6">
        <v>106.82</v>
      </c>
      <c r="CC27" s="6">
        <v>4.93</v>
      </c>
      <c r="CD27" s="6">
        <f t="shared" si="18"/>
        <v>0</v>
      </c>
      <c r="CE27" s="55">
        <v>4.95</v>
      </c>
      <c r="CF27" s="55">
        <f t="shared" si="8"/>
        <v>0</v>
      </c>
      <c r="CG27" s="11">
        <f t="shared" si="9"/>
        <v>0</v>
      </c>
      <c r="CK27" s="1">
        <v>44733</v>
      </c>
      <c r="CL27" s="5">
        <v>33.5</v>
      </c>
      <c r="CM27" s="6">
        <v>7</v>
      </c>
      <c r="CN27" s="6">
        <v>0</v>
      </c>
      <c r="CO27" s="6">
        <v>0</v>
      </c>
      <c r="CP27" s="6">
        <v>0</v>
      </c>
      <c r="CQ27" s="20">
        <v>0</v>
      </c>
      <c r="CR27" s="20">
        <v>0</v>
      </c>
      <c r="CS27" s="20">
        <v>0</v>
      </c>
      <c r="CT27" s="20">
        <v>0</v>
      </c>
      <c r="CU27" s="20">
        <v>0</v>
      </c>
      <c r="CV27" s="20">
        <v>0</v>
      </c>
      <c r="CW27" s="20">
        <v>4.13</v>
      </c>
      <c r="CX27" s="6">
        <v>4.0999999999999996</v>
      </c>
      <c r="CY27" s="6">
        <v>131.76</v>
      </c>
      <c r="CZ27" s="6">
        <v>130.77000000000001</v>
      </c>
      <c r="DA27" s="6">
        <v>0</v>
      </c>
      <c r="DB27" s="6">
        <v>0</v>
      </c>
      <c r="DC27" s="55">
        <f>CS27+CX27</f>
        <v>4.0999999999999996</v>
      </c>
      <c r="DD27" s="55">
        <v>5.47</v>
      </c>
      <c r="DE27" s="55">
        <f t="shared" si="19"/>
        <v>0.74954296160877509</v>
      </c>
      <c r="DF27" s="11">
        <f t="shared" si="11"/>
        <v>1.4990859232175502E-2</v>
      </c>
      <c r="DI27" s="1">
        <v>44763</v>
      </c>
      <c r="DJ27" s="5">
        <v>17</v>
      </c>
      <c r="DK27" s="6">
        <v>7</v>
      </c>
      <c r="DL27" s="6"/>
      <c r="DM27" s="6"/>
      <c r="DN27" s="6"/>
      <c r="DO27" s="20"/>
      <c r="DP27" s="20"/>
      <c r="DQ27" s="20"/>
      <c r="DR27" s="20"/>
      <c r="DS27" s="20"/>
      <c r="DT27" s="20"/>
      <c r="DU27" s="20"/>
      <c r="DV27" s="6"/>
      <c r="DW27" s="6">
        <v>130.54</v>
      </c>
      <c r="DX27" s="6">
        <v>129.56</v>
      </c>
      <c r="DY27" s="6"/>
      <c r="DZ27" s="6"/>
      <c r="EA27" s="55">
        <f t="shared" si="13"/>
        <v>0</v>
      </c>
      <c r="EB27" s="55">
        <v>5.73</v>
      </c>
      <c r="EC27" s="55">
        <f t="shared" si="21"/>
        <v>0</v>
      </c>
      <c r="ED27" s="11">
        <f t="shared" si="22"/>
        <v>0</v>
      </c>
    </row>
    <row r="28" spans="2:134" x14ac:dyDescent="0.25">
      <c r="B28" s="1">
        <v>44583</v>
      </c>
      <c r="C28" s="5">
        <v>1.5</v>
      </c>
      <c r="D28" s="6">
        <v>7</v>
      </c>
      <c r="E28" s="6"/>
      <c r="F28" s="6"/>
      <c r="G28" s="6">
        <v>4.62</v>
      </c>
      <c r="H28" s="6"/>
      <c r="I28" s="6">
        <v>11.37</v>
      </c>
      <c r="J28" s="6">
        <v>11.58</v>
      </c>
      <c r="K28" s="6">
        <v>11.28</v>
      </c>
      <c r="L28" s="6">
        <v>10.79</v>
      </c>
      <c r="M28" s="6"/>
      <c r="O28" s="1">
        <v>44614</v>
      </c>
      <c r="P28" s="5"/>
      <c r="Q28" s="6">
        <v>4</v>
      </c>
      <c r="R28" s="6"/>
      <c r="S28" s="6"/>
      <c r="T28" s="6">
        <v>4.43</v>
      </c>
      <c r="U28" s="6"/>
      <c r="V28" s="6">
        <v>44.96</v>
      </c>
      <c r="W28" s="6"/>
      <c r="X28" s="6">
        <v>44.62</v>
      </c>
      <c r="Y28" s="6"/>
      <c r="Z28" s="6"/>
      <c r="AA28" s="6"/>
      <c r="AC28" s="11">
        <f t="shared" si="1"/>
        <v>0.89239999999999997</v>
      </c>
      <c r="AD28" s="50">
        <f t="shared" si="2"/>
        <v>43.727599999999995</v>
      </c>
      <c r="AE28" s="53">
        <f t="shared" si="3"/>
        <v>9.8707900677200904</v>
      </c>
      <c r="AG28" s="1">
        <v>44642</v>
      </c>
      <c r="AH28" s="5">
        <v>4.5</v>
      </c>
      <c r="AI28" s="6">
        <v>20</v>
      </c>
      <c r="AJ28" s="6"/>
      <c r="AK28" s="6"/>
      <c r="AL28" s="6">
        <v>4.3099999999999996</v>
      </c>
      <c r="AM28" s="6"/>
      <c r="AN28" s="6">
        <v>72.260000000000005</v>
      </c>
      <c r="AO28" s="6"/>
      <c r="AP28" s="6">
        <v>71.72</v>
      </c>
      <c r="AQ28" s="6"/>
      <c r="AR28" s="6"/>
      <c r="AS28" s="6"/>
      <c r="AU28" s="1">
        <v>44673</v>
      </c>
      <c r="AV28" s="5"/>
      <c r="AW28" s="6">
        <v>9</v>
      </c>
      <c r="AX28" s="6"/>
      <c r="AY28" s="6"/>
      <c r="AZ28" s="6">
        <v>4.4400000000000004</v>
      </c>
      <c r="BA28" s="6"/>
      <c r="BB28" s="6">
        <v>47.51</v>
      </c>
      <c r="BC28" s="6"/>
      <c r="BD28" s="6">
        <v>46.76</v>
      </c>
      <c r="BE28" s="6"/>
      <c r="BF28" s="6"/>
      <c r="BG28" s="6">
        <v>2.98</v>
      </c>
      <c r="BH28" s="55">
        <f t="shared" si="4"/>
        <v>0.93520000000000003</v>
      </c>
      <c r="BI28" s="55">
        <f t="shared" si="5"/>
        <v>45.824799999999996</v>
      </c>
      <c r="BJ28" s="11">
        <f t="shared" si="6"/>
        <v>10.320900900900899</v>
      </c>
      <c r="BM28" s="1">
        <v>44703</v>
      </c>
      <c r="BN28" s="5">
        <v>62</v>
      </c>
      <c r="BO28" s="6">
        <v>15</v>
      </c>
      <c r="BP28" s="6"/>
      <c r="BQ28" s="6"/>
      <c r="BR28" s="6"/>
      <c r="BS28" s="20"/>
      <c r="BT28" s="20"/>
      <c r="BU28" s="20"/>
      <c r="BV28" s="20"/>
      <c r="BW28" s="20"/>
      <c r="BX28" s="20"/>
      <c r="BY28" s="20"/>
      <c r="BZ28" s="6"/>
      <c r="CA28" s="6">
        <v>114.37</v>
      </c>
      <c r="CB28" s="6">
        <v>113.51</v>
      </c>
      <c r="CC28" s="6"/>
      <c r="CD28" s="6">
        <f t="shared" si="18"/>
        <v>0</v>
      </c>
      <c r="CE28" s="55">
        <v>4.95</v>
      </c>
      <c r="CF28" s="55">
        <f t="shared" si="8"/>
        <v>0</v>
      </c>
      <c r="CG28" s="11">
        <f t="shared" si="9"/>
        <v>0</v>
      </c>
      <c r="CK28" s="1">
        <v>44734</v>
      </c>
      <c r="CL28" s="5">
        <v>17</v>
      </c>
      <c r="CM28" s="6">
        <v>35</v>
      </c>
      <c r="CN28" s="6">
        <v>0</v>
      </c>
      <c r="CO28" s="6">
        <v>0</v>
      </c>
      <c r="CP28" s="6">
        <v>0</v>
      </c>
      <c r="CQ28" s="20">
        <v>0</v>
      </c>
      <c r="CR28" s="20">
        <v>0</v>
      </c>
      <c r="CS28" s="20">
        <v>0</v>
      </c>
      <c r="CT28" s="20">
        <v>0</v>
      </c>
      <c r="CU28" s="20">
        <v>0</v>
      </c>
      <c r="CV28" s="20">
        <v>0</v>
      </c>
      <c r="CW28" s="20">
        <v>0</v>
      </c>
      <c r="CX28" s="6">
        <v>0</v>
      </c>
      <c r="CY28" s="6">
        <v>153.57</v>
      </c>
      <c r="CZ28" s="6">
        <v>152.41999999999999</v>
      </c>
      <c r="DA28" s="6">
        <v>0</v>
      </c>
      <c r="DB28" s="6">
        <v>0</v>
      </c>
      <c r="DC28" s="55">
        <f>CS28+CX28</f>
        <v>0</v>
      </c>
      <c r="DD28" s="55">
        <v>5.47</v>
      </c>
      <c r="DE28" s="55">
        <f>DC28/DD28</f>
        <v>0</v>
      </c>
      <c r="DF28" s="11">
        <f t="shared" si="11"/>
        <v>0</v>
      </c>
      <c r="DI28" s="1">
        <v>44764</v>
      </c>
      <c r="DJ28" s="5">
        <v>103.5</v>
      </c>
      <c r="DK28" s="6">
        <v>34</v>
      </c>
      <c r="DL28" s="6"/>
      <c r="DM28" s="6"/>
      <c r="DN28" s="6"/>
      <c r="DO28" s="20"/>
      <c r="DP28" s="20"/>
      <c r="DQ28" s="20"/>
      <c r="DR28" s="20"/>
      <c r="DS28" s="20">
        <v>10</v>
      </c>
      <c r="DT28" s="20">
        <v>9.93</v>
      </c>
      <c r="DU28" s="20"/>
      <c r="DV28" s="6"/>
      <c r="DW28" s="6">
        <v>139.38999999999999</v>
      </c>
      <c r="DX28" s="6">
        <v>138.34</v>
      </c>
      <c r="DY28" s="6"/>
      <c r="DZ28" s="6"/>
      <c r="EA28" s="55">
        <f t="shared" si="13"/>
        <v>9.93</v>
      </c>
      <c r="EB28" s="55">
        <v>5.73</v>
      </c>
      <c r="EC28" s="55">
        <f t="shared" si="21"/>
        <v>1.7329842931937172</v>
      </c>
      <c r="ED28" s="11">
        <f t="shared" si="22"/>
        <v>3.4659685863874343E-2</v>
      </c>
    </row>
    <row r="29" spans="2:134" x14ac:dyDescent="0.25">
      <c r="B29" s="1">
        <v>44584</v>
      </c>
      <c r="C29" s="5">
        <v>1.5</v>
      </c>
      <c r="D29" s="6">
        <v>50</v>
      </c>
      <c r="E29" s="6"/>
      <c r="F29" s="6"/>
      <c r="G29" s="6">
        <v>4.62</v>
      </c>
      <c r="H29" s="6">
        <v>22.62</v>
      </c>
      <c r="I29" s="6">
        <v>176.69</v>
      </c>
      <c r="J29" s="6"/>
      <c r="K29" s="6">
        <v>175.36</v>
      </c>
      <c r="L29" s="6"/>
      <c r="M29" s="6"/>
      <c r="O29" s="1">
        <v>44615</v>
      </c>
      <c r="P29" s="5">
        <v>47.4</v>
      </c>
      <c r="Q29" s="6">
        <v>15</v>
      </c>
      <c r="R29" s="6"/>
      <c r="S29" s="6"/>
      <c r="T29" s="5">
        <v>4.4000000000000004</v>
      </c>
      <c r="U29" s="6">
        <v>24.74</v>
      </c>
      <c r="V29" s="6">
        <v>204.1</v>
      </c>
      <c r="W29" s="6"/>
      <c r="X29" s="6">
        <v>202.57</v>
      </c>
      <c r="Y29" s="6"/>
      <c r="Z29" s="6"/>
      <c r="AA29" s="6"/>
      <c r="AC29" s="11">
        <f t="shared" si="1"/>
        <v>4.0514000000000001</v>
      </c>
      <c r="AD29" s="50">
        <f t="shared" si="2"/>
        <v>198.51859999999999</v>
      </c>
      <c r="AE29" s="53">
        <f t="shared" si="3"/>
        <v>45.11786363636363</v>
      </c>
      <c r="AG29" s="1">
        <v>44643</v>
      </c>
      <c r="AH29" s="5"/>
      <c r="AI29" s="6"/>
      <c r="AJ29" s="6"/>
      <c r="AK29" s="6"/>
      <c r="AL29" s="6"/>
      <c r="AM29" s="6"/>
      <c r="AN29" s="6">
        <v>23.12</v>
      </c>
      <c r="AO29" s="6"/>
      <c r="AP29" s="6">
        <v>22.95</v>
      </c>
      <c r="AQ29" s="6"/>
      <c r="AR29" s="6"/>
      <c r="AS29" s="6"/>
      <c r="AU29" s="1">
        <v>44674</v>
      </c>
      <c r="AV29" s="5">
        <v>20</v>
      </c>
      <c r="AW29" s="6">
        <v>25</v>
      </c>
      <c r="AX29" s="6"/>
      <c r="AY29" s="6"/>
      <c r="AZ29" s="6">
        <v>4.4400000000000004</v>
      </c>
      <c r="BA29" s="6">
        <v>43.07</v>
      </c>
      <c r="BB29" s="20">
        <v>60.36</v>
      </c>
      <c r="BC29" s="20"/>
      <c r="BD29" s="20">
        <v>59.61</v>
      </c>
      <c r="BE29" s="20"/>
      <c r="BF29" s="20"/>
      <c r="BG29" s="20">
        <v>2.14</v>
      </c>
      <c r="BH29" s="55">
        <f t="shared" si="4"/>
        <v>1.1921999999999999</v>
      </c>
      <c r="BI29" s="55">
        <f t="shared" si="5"/>
        <v>58.4178</v>
      </c>
      <c r="BJ29" s="11">
        <f t="shared" si="6"/>
        <v>13.157162162162161</v>
      </c>
      <c r="BM29" s="1">
        <v>44704</v>
      </c>
      <c r="BN29" s="5">
        <v>59.5</v>
      </c>
      <c r="BO29" s="6">
        <v>16</v>
      </c>
      <c r="BP29" s="6"/>
      <c r="BQ29" s="6"/>
      <c r="BR29" s="6">
        <v>4.83</v>
      </c>
      <c r="BS29" s="20"/>
      <c r="BT29" s="20"/>
      <c r="BU29" s="20"/>
      <c r="BV29" s="20"/>
      <c r="BW29" s="20"/>
      <c r="BX29" s="20"/>
      <c r="BY29" s="20"/>
      <c r="BZ29" s="20"/>
      <c r="CA29" s="20">
        <v>107.65</v>
      </c>
      <c r="CB29" s="20">
        <v>106.84</v>
      </c>
      <c r="CC29" s="20"/>
      <c r="CD29" s="6">
        <f t="shared" si="18"/>
        <v>0</v>
      </c>
      <c r="CE29" s="55">
        <v>4.95</v>
      </c>
      <c r="CF29" s="55">
        <f t="shared" si="8"/>
        <v>0</v>
      </c>
      <c r="CG29" s="11">
        <f t="shared" si="9"/>
        <v>0</v>
      </c>
      <c r="CK29" s="1">
        <v>44735</v>
      </c>
      <c r="CL29" s="5">
        <v>114</v>
      </c>
      <c r="CM29" s="6">
        <v>55.13</v>
      </c>
      <c r="CN29" s="6">
        <v>0</v>
      </c>
      <c r="CO29" s="6">
        <v>0</v>
      </c>
      <c r="CP29" s="6">
        <v>0</v>
      </c>
      <c r="CQ29" s="20">
        <v>0</v>
      </c>
      <c r="CR29" s="20">
        <v>0</v>
      </c>
      <c r="CS29" s="20">
        <v>0</v>
      </c>
      <c r="CT29" s="20">
        <v>0</v>
      </c>
      <c r="CU29" s="20">
        <v>0</v>
      </c>
      <c r="CV29" s="20">
        <v>0</v>
      </c>
      <c r="CW29" s="20">
        <v>0</v>
      </c>
      <c r="CX29" s="20"/>
      <c r="CY29" s="20">
        <v>176.53</v>
      </c>
      <c r="CZ29" s="20">
        <v>175.53</v>
      </c>
      <c r="DA29" s="20">
        <v>0</v>
      </c>
      <c r="DB29" s="20">
        <v>0</v>
      </c>
      <c r="DC29" s="55">
        <f t="shared" si="17"/>
        <v>0</v>
      </c>
      <c r="DD29" s="55">
        <v>5.47</v>
      </c>
      <c r="DE29" s="55">
        <f t="shared" si="19"/>
        <v>0</v>
      </c>
      <c r="DF29" s="11">
        <f t="shared" si="11"/>
        <v>0</v>
      </c>
      <c r="DI29" s="1">
        <v>44765</v>
      </c>
      <c r="DJ29" s="5">
        <v>12.5</v>
      </c>
      <c r="DK29" s="6">
        <v>12</v>
      </c>
      <c r="DL29" s="6"/>
      <c r="DM29" s="6"/>
      <c r="DN29" s="6"/>
      <c r="DO29" s="20"/>
      <c r="DP29" s="20"/>
      <c r="DQ29" s="20"/>
      <c r="DR29" s="20"/>
      <c r="DS29" s="20"/>
      <c r="DT29" s="20"/>
      <c r="DU29" s="20"/>
      <c r="DV29" s="20"/>
      <c r="DW29" s="20">
        <v>104.8</v>
      </c>
      <c r="DX29" s="20">
        <v>104.01</v>
      </c>
      <c r="DY29" s="20"/>
      <c r="DZ29" s="20">
        <v>14.78</v>
      </c>
      <c r="EA29" s="55">
        <f>DQ29+DV29+DT29</f>
        <v>0</v>
      </c>
      <c r="EB29" s="55">
        <v>5.73</v>
      </c>
      <c r="EC29" s="55">
        <f t="shared" si="21"/>
        <v>0</v>
      </c>
      <c r="ED29" s="11">
        <f t="shared" si="22"/>
        <v>0</v>
      </c>
    </row>
    <row r="30" spans="2:134" x14ac:dyDescent="0.25">
      <c r="B30" s="1">
        <v>44585</v>
      </c>
      <c r="C30" s="1"/>
      <c r="D30" s="6">
        <v>12</v>
      </c>
      <c r="E30" s="6"/>
      <c r="F30" s="6"/>
      <c r="G30" s="6">
        <v>4.62</v>
      </c>
      <c r="H30" s="6">
        <v>2.89</v>
      </c>
      <c r="I30" s="6">
        <v>27.19</v>
      </c>
      <c r="J30" s="6"/>
      <c r="K30" s="6">
        <v>26.99</v>
      </c>
      <c r="L30" s="6"/>
      <c r="M30" s="6"/>
      <c r="O30" s="1">
        <v>44616</v>
      </c>
      <c r="P30" s="30">
        <v>6</v>
      </c>
      <c r="Q30" s="6">
        <v>10</v>
      </c>
      <c r="R30" s="6"/>
      <c r="S30" s="6"/>
      <c r="T30" s="5">
        <v>4.4000000000000004</v>
      </c>
      <c r="U30" s="6">
        <v>4.32</v>
      </c>
      <c r="V30" s="6">
        <v>139.99</v>
      </c>
      <c r="W30" s="6"/>
      <c r="X30" s="6">
        <v>138.94</v>
      </c>
      <c r="Y30" s="6"/>
      <c r="Z30" s="6"/>
      <c r="AA30" s="6"/>
      <c r="AC30" s="11">
        <f t="shared" si="1"/>
        <v>2.7787999999999999</v>
      </c>
      <c r="AD30" s="50">
        <f t="shared" si="2"/>
        <v>136.16120000000001</v>
      </c>
      <c r="AE30" s="53">
        <f t="shared" si="3"/>
        <v>30.945727272727272</v>
      </c>
      <c r="AG30" s="1">
        <v>44644</v>
      </c>
      <c r="AH30" s="30">
        <v>6</v>
      </c>
      <c r="AI30" s="6">
        <v>7</v>
      </c>
      <c r="AJ30" s="6"/>
      <c r="AK30" s="6"/>
      <c r="AL30" s="6">
        <v>4.34</v>
      </c>
      <c r="AM30" s="6">
        <v>13.34</v>
      </c>
      <c r="AN30" s="6">
        <v>69.88</v>
      </c>
      <c r="AO30" s="6"/>
      <c r="AP30" s="6">
        <v>69.39</v>
      </c>
      <c r="AQ30" s="6"/>
      <c r="AR30" s="6"/>
      <c r="AS30" s="6"/>
      <c r="AU30" s="1">
        <v>44675</v>
      </c>
      <c r="AV30" s="30">
        <v>50</v>
      </c>
      <c r="AW30" s="6">
        <v>12</v>
      </c>
      <c r="AX30" s="6"/>
      <c r="AY30" s="6"/>
      <c r="AZ30" s="6">
        <v>4.4400000000000004</v>
      </c>
      <c r="BA30" s="6">
        <v>31.19</v>
      </c>
      <c r="BB30" s="20">
        <v>17.77</v>
      </c>
      <c r="BC30" s="20"/>
      <c r="BD30" s="20">
        <v>17.02</v>
      </c>
      <c r="BE30" s="20"/>
      <c r="BF30" s="20"/>
      <c r="BG30" s="20">
        <v>29.38</v>
      </c>
      <c r="BH30" s="55">
        <f t="shared" si="4"/>
        <v>0.34039999999999998</v>
      </c>
      <c r="BI30" s="55">
        <f t="shared" si="5"/>
        <v>16.679600000000001</v>
      </c>
      <c r="BJ30" s="11">
        <f t="shared" si="6"/>
        <v>3.7566666666666664</v>
      </c>
      <c r="BM30" s="1">
        <v>44705</v>
      </c>
      <c r="BN30" s="30">
        <v>9</v>
      </c>
      <c r="BO30" s="6">
        <v>7</v>
      </c>
      <c r="BP30" s="6"/>
      <c r="BQ30" s="6"/>
      <c r="BR30" s="6">
        <v>12.96</v>
      </c>
      <c r="BS30" s="20"/>
      <c r="BT30" s="20"/>
      <c r="BU30" s="20"/>
      <c r="BV30" s="20"/>
      <c r="BW30" s="20"/>
      <c r="BX30" s="20">
        <v>14.79</v>
      </c>
      <c r="BY30" s="20"/>
      <c r="BZ30" s="20"/>
      <c r="CA30" s="20">
        <v>44.85</v>
      </c>
      <c r="CB30" s="20">
        <v>44.51</v>
      </c>
      <c r="CC30" s="20"/>
      <c r="CD30" s="6">
        <f>BX30</f>
        <v>14.79</v>
      </c>
      <c r="CE30" s="55">
        <v>4.96</v>
      </c>
      <c r="CF30" s="55">
        <f t="shared" si="8"/>
        <v>2.981854838709677</v>
      </c>
      <c r="CG30" s="11">
        <f t="shared" si="9"/>
        <v>5.9637096774193543E-2</v>
      </c>
      <c r="CK30" s="1">
        <v>44736</v>
      </c>
      <c r="CL30" s="30">
        <v>18.5</v>
      </c>
      <c r="CM30" s="6">
        <v>13</v>
      </c>
      <c r="CN30" s="6">
        <v>0</v>
      </c>
      <c r="CO30" s="6">
        <v>0</v>
      </c>
      <c r="CP30" s="6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121.54</v>
      </c>
      <c r="CZ30" s="20">
        <v>120.63</v>
      </c>
      <c r="DA30" s="20">
        <v>0</v>
      </c>
      <c r="DB30" s="20">
        <v>0</v>
      </c>
      <c r="DC30" s="55">
        <f t="shared" si="17"/>
        <v>0</v>
      </c>
      <c r="DD30" s="55">
        <v>5.51</v>
      </c>
      <c r="DE30" s="55">
        <f t="shared" si="19"/>
        <v>0</v>
      </c>
      <c r="DF30" s="11">
        <f t="shared" si="11"/>
        <v>0</v>
      </c>
      <c r="DI30" s="1">
        <v>44766</v>
      </c>
      <c r="DJ30" s="30">
        <v>25</v>
      </c>
      <c r="DK30" s="6">
        <v>1</v>
      </c>
      <c r="DL30" s="6"/>
      <c r="DM30" s="6"/>
      <c r="DN30" s="6"/>
      <c r="DO30" s="20"/>
      <c r="DP30" s="20"/>
      <c r="DQ30" s="20"/>
      <c r="DR30" s="20"/>
      <c r="DS30" s="20"/>
      <c r="DT30" s="20"/>
      <c r="DU30" s="20"/>
      <c r="DV30" s="20"/>
      <c r="DW30" s="20">
        <v>34.31</v>
      </c>
      <c r="DX30" s="20">
        <v>34.049999999999997</v>
      </c>
      <c r="DY30" s="20"/>
      <c r="DZ30" s="20"/>
      <c r="EA30" s="55">
        <f t="shared" si="13"/>
        <v>0</v>
      </c>
      <c r="EB30" s="55">
        <v>5.73</v>
      </c>
      <c r="EC30" s="55">
        <f t="shared" si="21"/>
        <v>0</v>
      </c>
      <c r="ED30" s="11">
        <f t="shared" si="22"/>
        <v>0</v>
      </c>
    </row>
    <row r="31" spans="2:134" x14ac:dyDescent="0.25">
      <c r="B31" s="1">
        <v>44586</v>
      </c>
      <c r="C31" s="30">
        <v>2</v>
      </c>
      <c r="D31" s="6">
        <v>21</v>
      </c>
      <c r="E31" s="6"/>
      <c r="F31" s="6"/>
      <c r="G31" s="6">
        <v>4.62</v>
      </c>
      <c r="H31" s="6">
        <v>6.76</v>
      </c>
      <c r="I31" s="6">
        <v>17.98</v>
      </c>
      <c r="J31" s="6"/>
      <c r="K31" s="6">
        <v>17.850000000000001</v>
      </c>
      <c r="L31" s="6"/>
      <c r="M31" s="6"/>
      <c r="O31" s="1">
        <v>44617</v>
      </c>
      <c r="P31" s="30">
        <v>17</v>
      </c>
      <c r="Q31" s="6">
        <v>3</v>
      </c>
      <c r="R31" s="6"/>
      <c r="S31" s="6">
        <v>2.68</v>
      </c>
      <c r="T31" s="5">
        <v>4.4000000000000004</v>
      </c>
      <c r="U31" s="6"/>
      <c r="V31" s="6">
        <v>117.34</v>
      </c>
      <c r="W31" s="6"/>
      <c r="X31" s="6">
        <v>116.46</v>
      </c>
      <c r="Y31" s="6"/>
      <c r="Z31" s="6"/>
      <c r="AA31" s="6"/>
      <c r="AC31" s="11">
        <f t="shared" si="1"/>
        <v>2.3291999999999997</v>
      </c>
      <c r="AD31" s="50">
        <f t="shared" si="2"/>
        <v>114.13079999999999</v>
      </c>
      <c r="AE31" s="53">
        <f t="shared" si="3"/>
        <v>25.938818181818178</v>
      </c>
      <c r="AG31" s="1">
        <v>44645</v>
      </c>
      <c r="AH31" s="5">
        <v>11.5</v>
      </c>
      <c r="AI31" s="6">
        <v>32</v>
      </c>
      <c r="AJ31" s="6"/>
      <c r="AK31" s="6"/>
      <c r="AL31" s="6">
        <v>4.3499999999999996</v>
      </c>
      <c r="AM31" s="6">
        <v>2.88</v>
      </c>
      <c r="AN31" s="6">
        <v>48.54</v>
      </c>
      <c r="AO31" s="6"/>
      <c r="AP31" s="6">
        <v>48.18</v>
      </c>
      <c r="AQ31" s="6"/>
      <c r="AR31" s="6"/>
      <c r="AS31" s="6"/>
      <c r="AU31" s="1">
        <v>44676</v>
      </c>
      <c r="AV31" s="5">
        <v>6.5</v>
      </c>
      <c r="AW31" s="6">
        <v>7</v>
      </c>
      <c r="AX31" s="6"/>
      <c r="AY31" s="6"/>
      <c r="AZ31" s="6">
        <v>4.4400000000000004</v>
      </c>
      <c r="BA31" s="6"/>
      <c r="BB31" s="20">
        <v>38.78</v>
      </c>
      <c r="BC31" s="20"/>
      <c r="BD31" s="20">
        <v>38.03</v>
      </c>
      <c r="BE31" s="20"/>
      <c r="BF31" s="20"/>
      <c r="BG31" s="20">
        <v>42.01</v>
      </c>
      <c r="BH31" s="55">
        <f t="shared" si="4"/>
        <v>0.76060000000000005</v>
      </c>
      <c r="BI31" s="55">
        <f t="shared" si="5"/>
        <v>37.269400000000005</v>
      </c>
      <c r="BJ31" s="11">
        <f t="shared" si="6"/>
        <v>8.3940090090090091</v>
      </c>
      <c r="BM31" s="1">
        <v>44706</v>
      </c>
      <c r="BN31" s="5">
        <v>3</v>
      </c>
      <c r="BO31" s="6">
        <v>5</v>
      </c>
      <c r="BP31" s="6"/>
      <c r="BQ31" s="6"/>
      <c r="BR31" s="6">
        <v>0.99</v>
      </c>
      <c r="BS31" s="20"/>
      <c r="BT31" s="20"/>
      <c r="BU31" s="20"/>
      <c r="BV31" s="20"/>
      <c r="BW31" s="20"/>
      <c r="BX31" s="20">
        <v>5.53</v>
      </c>
      <c r="BY31" s="20"/>
      <c r="BZ31" s="20"/>
      <c r="CA31" s="20">
        <v>58.43</v>
      </c>
      <c r="CB31" s="20">
        <v>57.99</v>
      </c>
      <c r="CC31" s="20"/>
      <c r="CD31" s="6">
        <f t="shared" si="18"/>
        <v>5.53</v>
      </c>
      <c r="CE31" s="55">
        <v>4.96</v>
      </c>
      <c r="CF31" s="55">
        <f>CD31/CE31</f>
        <v>1.1149193548387097</v>
      </c>
      <c r="CG31" s="11">
        <f t="shared" si="9"/>
        <v>2.2298387096774196E-2</v>
      </c>
      <c r="CK31" s="1">
        <v>44737</v>
      </c>
      <c r="CL31" s="5">
        <v>11</v>
      </c>
      <c r="CM31" s="6">
        <v>11</v>
      </c>
      <c r="CN31" s="6">
        <v>0</v>
      </c>
      <c r="CO31" s="6">
        <v>0</v>
      </c>
      <c r="CP31" s="6">
        <v>0</v>
      </c>
      <c r="CQ31" s="20">
        <v>0</v>
      </c>
      <c r="CR31" s="20">
        <v>0</v>
      </c>
      <c r="CS31" s="20">
        <v>0</v>
      </c>
      <c r="CT31" s="20">
        <v>0</v>
      </c>
      <c r="CU31" s="20">
        <v>0</v>
      </c>
      <c r="CV31" s="20">
        <v>0</v>
      </c>
      <c r="CW31" s="20">
        <v>0</v>
      </c>
      <c r="CX31" s="20">
        <v>0</v>
      </c>
      <c r="CY31" s="20">
        <v>97.14</v>
      </c>
      <c r="CZ31" s="20">
        <v>96.41</v>
      </c>
      <c r="DA31" s="20">
        <v>0</v>
      </c>
      <c r="DB31" s="20">
        <v>0</v>
      </c>
      <c r="DC31" s="55">
        <f t="shared" si="17"/>
        <v>0</v>
      </c>
      <c r="DD31" s="55">
        <v>5.51</v>
      </c>
      <c r="DE31" s="55">
        <v>0</v>
      </c>
      <c r="DF31" s="11">
        <v>0</v>
      </c>
      <c r="DI31" s="1">
        <v>44767</v>
      </c>
      <c r="DJ31" s="5">
        <v>0.5</v>
      </c>
      <c r="DK31" s="6">
        <v>17</v>
      </c>
      <c r="DL31" s="6"/>
      <c r="DM31" s="6"/>
      <c r="DN31" s="6"/>
      <c r="DO31" s="20"/>
      <c r="DP31" s="20"/>
      <c r="DQ31" s="20"/>
      <c r="DR31" s="20"/>
      <c r="DS31" s="20"/>
      <c r="DT31" s="20"/>
      <c r="DU31" s="20"/>
      <c r="DV31" s="20"/>
      <c r="DW31" s="20">
        <v>200.54</v>
      </c>
      <c r="DX31" s="20">
        <v>199.04</v>
      </c>
      <c r="DY31" s="20"/>
      <c r="DZ31" s="20"/>
      <c r="EA31" s="55">
        <f t="shared" si="13"/>
        <v>0</v>
      </c>
      <c r="EB31" s="55">
        <v>5.73</v>
      </c>
      <c r="EC31" s="55">
        <f t="shared" si="21"/>
        <v>0</v>
      </c>
      <c r="ED31" s="11">
        <f t="shared" si="22"/>
        <v>0</v>
      </c>
    </row>
    <row r="32" spans="2:134" x14ac:dyDescent="0.25">
      <c r="B32" s="1">
        <v>44587</v>
      </c>
      <c r="C32" s="5">
        <v>21.5</v>
      </c>
      <c r="D32" s="6">
        <v>15</v>
      </c>
      <c r="E32" s="6"/>
      <c r="F32" s="6"/>
      <c r="G32" s="6">
        <v>4.59</v>
      </c>
      <c r="H32" s="6"/>
      <c r="I32" s="6">
        <v>15.08</v>
      </c>
      <c r="J32" s="6"/>
      <c r="K32" s="6">
        <v>14.97</v>
      </c>
      <c r="L32" s="6"/>
      <c r="M32" s="6">
        <v>23.43</v>
      </c>
      <c r="O32" s="1">
        <v>44618</v>
      </c>
      <c r="P32" s="45">
        <v>9</v>
      </c>
      <c r="Q32" s="6">
        <v>48</v>
      </c>
      <c r="R32" s="6">
        <v>23.53</v>
      </c>
      <c r="S32" s="5">
        <v>3.5</v>
      </c>
      <c r="T32" s="5">
        <v>4.4000000000000004</v>
      </c>
      <c r="U32" s="6">
        <v>28.12</v>
      </c>
      <c r="V32" s="6">
        <v>66.650000000000006</v>
      </c>
      <c r="W32" s="6"/>
      <c r="X32" s="6">
        <v>66.150000000000006</v>
      </c>
      <c r="Y32" s="6"/>
      <c r="Z32" s="6"/>
      <c r="AA32" s="6"/>
      <c r="AC32" s="11">
        <f t="shared" si="1"/>
        <v>1.3230000000000002</v>
      </c>
      <c r="AD32" s="50">
        <f t="shared" si="2"/>
        <v>64.827000000000012</v>
      </c>
      <c r="AE32" s="53">
        <f t="shared" si="3"/>
        <v>14.733409090909092</v>
      </c>
      <c r="AG32" s="1">
        <v>44646</v>
      </c>
      <c r="AH32" s="5"/>
      <c r="AI32" s="6">
        <v>18</v>
      </c>
      <c r="AJ32" s="6"/>
      <c r="AK32" s="6"/>
      <c r="AL32" s="6">
        <v>4.37</v>
      </c>
      <c r="AM32" s="6">
        <v>9.36</v>
      </c>
      <c r="AN32" s="6">
        <v>81.72</v>
      </c>
      <c r="AO32" s="6">
        <v>48.07</v>
      </c>
      <c r="AP32" s="6">
        <v>81.11</v>
      </c>
      <c r="AQ32" s="5">
        <v>44.8</v>
      </c>
      <c r="AR32" s="6"/>
      <c r="AS32" s="6"/>
      <c r="AU32" s="1">
        <v>44677</v>
      </c>
      <c r="AV32" s="5"/>
      <c r="AW32" s="6">
        <v>1</v>
      </c>
      <c r="AX32" s="6"/>
      <c r="AY32" s="6"/>
      <c r="AZ32" s="6">
        <v>4.4400000000000004</v>
      </c>
      <c r="BA32" s="6"/>
      <c r="BB32" s="20">
        <v>41.81</v>
      </c>
      <c r="BC32" s="20">
        <v>11.6</v>
      </c>
      <c r="BD32" s="20">
        <v>41.06</v>
      </c>
      <c r="BE32" s="17"/>
      <c r="BF32" s="20"/>
      <c r="BG32" s="20"/>
      <c r="BH32" s="55">
        <f t="shared" si="4"/>
        <v>0.82120000000000004</v>
      </c>
      <c r="BI32" s="55">
        <f t="shared" si="5"/>
        <v>40.238800000000005</v>
      </c>
      <c r="BJ32" s="11">
        <f t="shared" si="6"/>
        <v>9.0627927927927932</v>
      </c>
      <c r="BM32" s="1">
        <v>44707</v>
      </c>
      <c r="BN32" s="5">
        <v>37</v>
      </c>
      <c r="BO32" s="6">
        <v>36</v>
      </c>
      <c r="BP32" s="6"/>
      <c r="BQ32" s="6"/>
      <c r="BR32" s="6"/>
      <c r="BS32" s="20"/>
      <c r="BT32" s="20"/>
      <c r="BU32" s="20"/>
      <c r="BV32" s="20"/>
      <c r="BW32" s="20"/>
      <c r="BX32" s="20">
        <v>6.01</v>
      </c>
      <c r="BY32" s="17"/>
      <c r="BZ32" s="20"/>
      <c r="CA32" s="20">
        <v>66.42</v>
      </c>
      <c r="CB32" s="20">
        <v>65.92</v>
      </c>
      <c r="CC32" s="20"/>
      <c r="CD32" s="6">
        <f t="shared" si="18"/>
        <v>6.01</v>
      </c>
      <c r="CE32" s="55">
        <v>5.03</v>
      </c>
      <c r="CF32" s="55">
        <f t="shared" si="8"/>
        <v>1.1948310139165008</v>
      </c>
      <c r="CG32" s="11">
        <f t="shared" si="9"/>
        <v>2.3896620278330016E-2</v>
      </c>
      <c r="CK32" s="1">
        <v>44738</v>
      </c>
      <c r="CL32" s="5">
        <v>48</v>
      </c>
      <c r="CM32" s="6">
        <v>25</v>
      </c>
      <c r="CN32" s="6">
        <v>0</v>
      </c>
      <c r="CO32" s="6">
        <v>0</v>
      </c>
      <c r="CP32" s="6">
        <v>0</v>
      </c>
      <c r="CQ32" s="20">
        <v>0</v>
      </c>
      <c r="CR32" s="20">
        <v>0</v>
      </c>
      <c r="CS32" s="20">
        <v>0</v>
      </c>
      <c r="CT32" s="20">
        <v>0</v>
      </c>
      <c r="CU32" s="20">
        <v>0</v>
      </c>
      <c r="CV32" s="20">
        <v>0</v>
      </c>
      <c r="CW32" s="17"/>
      <c r="CX32" s="20"/>
      <c r="CY32" s="20">
        <f>175.35+7.68</f>
        <v>183.03</v>
      </c>
      <c r="CZ32" s="20">
        <f>174.03+7.16</f>
        <v>181.19</v>
      </c>
      <c r="DA32" s="20"/>
      <c r="DB32" s="20"/>
      <c r="DC32" s="55">
        <f t="shared" si="17"/>
        <v>0</v>
      </c>
      <c r="DD32" s="55">
        <v>5.51</v>
      </c>
      <c r="DE32" s="55">
        <v>0</v>
      </c>
      <c r="DF32" s="11">
        <v>0</v>
      </c>
      <c r="DI32" s="1">
        <v>44768</v>
      </c>
      <c r="DJ32" s="5">
        <v>14.5</v>
      </c>
      <c r="DK32" s="6">
        <v>18</v>
      </c>
      <c r="DL32" s="6"/>
      <c r="DM32" s="6"/>
      <c r="DN32" s="6"/>
      <c r="DO32" s="20"/>
      <c r="DP32" s="20"/>
      <c r="DQ32" s="20"/>
      <c r="DR32" s="20"/>
      <c r="DS32" s="20"/>
      <c r="DT32" s="20"/>
      <c r="DU32" s="17">
        <v>52.58</v>
      </c>
      <c r="DV32" s="20">
        <v>52.19</v>
      </c>
      <c r="DW32" s="20"/>
      <c r="DX32" s="20"/>
      <c r="DY32" s="20"/>
      <c r="DZ32" s="20">
        <v>26.8</v>
      </c>
      <c r="EA32" s="55">
        <f t="shared" si="13"/>
        <v>52.19</v>
      </c>
      <c r="EB32" s="55">
        <v>5.73</v>
      </c>
      <c r="EC32" s="55">
        <f t="shared" si="21"/>
        <v>9.1082024432809767</v>
      </c>
      <c r="ED32" s="11">
        <f t="shared" si="22"/>
        <v>0.18216404886561954</v>
      </c>
    </row>
    <row r="33" spans="2:134" x14ac:dyDescent="0.25">
      <c r="B33" s="1">
        <v>44588</v>
      </c>
      <c r="C33" s="1"/>
      <c r="D33" s="6">
        <v>2</v>
      </c>
      <c r="E33" s="6"/>
      <c r="F33" s="6"/>
      <c r="G33" s="6">
        <v>4.59</v>
      </c>
      <c r="H33" s="6"/>
      <c r="I33" s="6">
        <v>148.91999999999999</v>
      </c>
      <c r="J33" s="6"/>
      <c r="K33" s="6">
        <v>147.80000000000001</v>
      </c>
      <c r="L33" s="6"/>
      <c r="M33" s="6"/>
      <c r="O33" s="1">
        <v>44619</v>
      </c>
      <c r="P33" s="30">
        <v>6</v>
      </c>
      <c r="Q33" s="6">
        <v>16</v>
      </c>
      <c r="R33" s="6"/>
      <c r="S33" s="6"/>
      <c r="T33" s="6">
        <v>4.4000000000000004</v>
      </c>
      <c r="U33" s="6">
        <v>6.28</v>
      </c>
      <c r="V33" s="28">
        <v>33.74</v>
      </c>
      <c r="W33" s="6"/>
      <c r="X33" s="6"/>
      <c r="Y33" s="6"/>
      <c r="Z33" s="6">
        <v>17.829999999999998</v>
      </c>
      <c r="AA33" s="6"/>
      <c r="AC33" s="11">
        <f t="shared" si="1"/>
        <v>0</v>
      </c>
      <c r="AD33" s="50">
        <f>X33+Z33-AC33</f>
        <v>17.829999999999998</v>
      </c>
      <c r="AE33" s="53">
        <f t="shared" si="3"/>
        <v>4.0522727272727268</v>
      </c>
      <c r="AG33" s="1">
        <v>44647</v>
      </c>
      <c r="AH33" s="30">
        <v>3</v>
      </c>
      <c r="AI33" s="6">
        <v>12</v>
      </c>
      <c r="AJ33" s="6"/>
      <c r="AK33" s="6"/>
      <c r="AL33" s="6">
        <v>4.37</v>
      </c>
      <c r="AM33" s="6">
        <v>84.22</v>
      </c>
      <c r="AN33" s="6"/>
      <c r="AO33" s="6"/>
      <c r="AP33" s="6"/>
      <c r="AQ33" s="6"/>
      <c r="AR33" s="6">
        <v>12.26</v>
      </c>
      <c r="AS33" s="6"/>
      <c r="AU33" s="1">
        <v>44678</v>
      </c>
      <c r="AV33" s="30">
        <v>20.5</v>
      </c>
      <c r="AW33" s="6">
        <v>6</v>
      </c>
      <c r="AX33" s="6"/>
      <c r="AY33" s="6"/>
      <c r="AZ33" s="6">
        <v>4.45</v>
      </c>
      <c r="BA33" s="6">
        <v>2.85</v>
      </c>
      <c r="BB33" s="20">
        <v>32.76</v>
      </c>
      <c r="BC33" s="20"/>
      <c r="BD33" s="20">
        <v>32.01</v>
      </c>
      <c r="BE33" s="20"/>
      <c r="BF33" s="20"/>
      <c r="BG33" s="20"/>
      <c r="BH33" s="55">
        <f t="shared" si="4"/>
        <v>0.64019999999999999</v>
      </c>
      <c r="BI33" s="55">
        <f t="shared" si="5"/>
        <v>31.369799999999998</v>
      </c>
      <c r="BJ33" s="11">
        <f t="shared" si="6"/>
        <v>7.0493932584269654</v>
      </c>
      <c r="BM33" s="1">
        <v>44708</v>
      </c>
      <c r="BN33" s="30">
        <v>1</v>
      </c>
      <c r="BO33" s="6">
        <v>21</v>
      </c>
      <c r="BP33" s="6"/>
      <c r="BQ33" s="6"/>
      <c r="BR33" s="6">
        <v>34.78</v>
      </c>
      <c r="BS33" s="20"/>
      <c r="BT33" s="20"/>
      <c r="BU33" s="20"/>
      <c r="BV33" s="20"/>
      <c r="BW33" s="20"/>
      <c r="BX33" s="20"/>
      <c r="BY33" s="20"/>
      <c r="BZ33" s="20"/>
      <c r="CA33" s="20">
        <v>142.30000000000001</v>
      </c>
      <c r="CB33" s="20">
        <v>141.22999999999999</v>
      </c>
      <c r="CC33" s="20"/>
      <c r="CD33" s="6">
        <f t="shared" si="18"/>
        <v>0</v>
      </c>
      <c r="CE33" s="55">
        <v>5.3</v>
      </c>
      <c r="CF33" s="55">
        <f t="shared" si="8"/>
        <v>0</v>
      </c>
      <c r="CG33" s="11">
        <f t="shared" si="9"/>
        <v>0</v>
      </c>
      <c r="CK33" s="1">
        <v>44739</v>
      </c>
      <c r="CL33" s="30">
        <v>1</v>
      </c>
      <c r="CM33" s="6">
        <v>18</v>
      </c>
      <c r="CN33" s="6">
        <v>0</v>
      </c>
      <c r="CO33" s="6">
        <v>0</v>
      </c>
      <c r="CP33" s="6">
        <v>0</v>
      </c>
      <c r="CQ33" s="20">
        <v>0</v>
      </c>
      <c r="CR33" s="20">
        <v>0</v>
      </c>
      <c r="CS33" s="20">
        <v>0</v>
      </c>
      <c r="CT33" s="20">
        <v>0</v>
      </c>
      <c r="CU33" s="20">
        <v>0</v>
      </c>
      <c r="CV33" s="20"/>
      <c r="CW33" s="20"/>
      <c r="CX33" s="20"/>
      <c r="CY33" s="20">
        <v>167.69</v>
      </c>
      <c r="CZ33" s="20">
        <v>166.43</v>
      </c>
      <c r="DA33" s="20"/>
      <c r="DB33" s="20"/>
      <c r="DC33" s="55">
        <f t="shared" si="17"/>
        <v>0</v>
      </c>
      <c r="DD33" s="55">
        <v>5.51</v>
      </c>
      <c r="DE33" s="55">
        <v>0</v>
      </c>
      <c r="DF33" s="11">
        <v>0</v>
      </c>
      <c r="DI33" s="1">
        <v>44769</v>
      </c>
      <c r="DJ33" s="30">
        <v>11</v>
      </c>
      <c r="DK33" s="6">
        <v>3</v>
      </c>
      <c r="DL33" s="6"/>
      <c r="DM33" s="6"/>
      <c r="DN33" s="6"/>
      <c r="DO33" s="20"/>
      <c r="DP33" s="20"/>
      <c r="DQ33" s="20"/>
      <c r="DR33" s="20"/>
      <c r="DS33" s="20"/>
      <c r="DT33" s="20"/>
      <c r="DU33" s="20">
        <v>72.66</v>
      </c>
      <c r="DV33" s="20">
        <v>72.12</v>
      </c>
      <c r="DW33" s="20"/>
      <c r="DX33" s="20"/>
      <c r="DY33" s="20"/>
      <c r="DZ33" s="20"/>
      <c r="EA33" s="55">
        <f t="shared" si="13"/>
        <v>72.12</v>
      </c>
      <c r="EB33" s="55">
        <v>5.75</v>
      </c>
      <c r="EC33" s="55">
        <f t="shared" si="21"/>
        <v>12.542608695652175</v>
      </c>
      <c r="ED33" s="11">
        <f t="shared" si="22"/>
        <v>0.25085217391304349</v>
      </c>
    </row>
    <row r="34" spans="2:134" x14ac:dyDescent="0.25">
      <c r="B34" s="1">
        <v>44589</v>
      </c>
      <c r="C34" s="5">
        <v>33.200000000000003</v>
      </c>
      <c r="D34" s="6">
        <v>29</v>
      </c>
      <c r="E34" s="6"/>
      <c r="F34" s="6"/>
      <c r="G34" s="6">
        <v>4.59</v>
      </c>
      <c r="H34" s="6"/>
      <c r="I34" s="6">
        <v>94.54</v>
      </c>
      <c r="J34" s="6">
        <v>4.1500000000000004</v>
      </c>
      <c r="K34" s="6">
        <v>93.83</v>
      </c>
      <c r="L34" s="6">
        <v>3.87</v>
      </c>
      <c r="M34" s="6"/>
      <c r="O34" s="1">
        <v>44620</v>
      </c>
      <c r="P34" s="5">
        <v>29</v>
      </c>
      <c r="Q34" s="5">
        <v>31.2</v>
      </c>
      <c r="R34" s="6"/>
      <c r="S34" s="6"/>
      <c r="T34" s="6">
        <v>4.4000000000000004</v>
      </c>
      <c r="U34" s="5">
        <v>31.2</v>
      </c>
      <c r="V34" s="6">
        <v>74.209999999999994</v>
      </c>
      <c r="W34" s="6">
        <v>0</v>
      </c>
      <c r="X34" s="6">
        <v>73.650000000000006</v>
      </c>
      <c r="Y34" s="6"/>
      <c r="Z34" s="6"/>
      <c r="AA34" s="6">
        <v>8.77</v>
      </c>
      <c r="AC34" s="11">
        <f t="shared" si="1"/>
        <v>1.4730000000000001</v>
      </c>
      <c r="AD34" s="50">
        <f>X34+AA34-AC34</f>
        <v>80.947000000000003</v>
      </c>
      <c r="AE34" s="53">
        <f t="shared" si="3"/>
        <v>18.397045454545452</v>
      </c>
      <c r="AG34" s="1">
        <v>44648</v>
      </c>
      <c r="AH34" s="5">
        <v>14.5</v>
      </c>
      <c r="AI34" s="5"/>
      <c r="AJ34" s="6"/>
      <c r="AK34" s="6"/>
      <c r="AL34" s="6"/>
      <c r="AM34" s="5">
        <v>17.43</v>
      </c>
      <c r="AN34" s="6">
        <v>2.89</v>
      </c>
      <c r="AO34" s="6"/>
      <c r="AP34" s="6">
        <v>2.87</v>
      </c>
      <c r="AQ34" s="6"/>
      <c r="AR34" s="6"/>
      <c r="AS34" s="6"/>
      <c r="AU34" s="1">
        <v>44679</v>
      </c>
      <c r="AV34" s="5">
        <v>6.5</v>
      </c>
      <c r="AW34" s="5">
        <v>5</v>
      </c>
      <c r="AX34" s="6"/>
      <c r="AY34" s="6"/>
      <c r="AZ34" s="6">
        <v>4.47</v>
      </c>
      <c r="BA34" s="5">
        <v>21.04</v>
      </c>
      <c r="BB34" s="20">
        <v>57.99</v>
      </c>
      <c r="BC34" s="20"/>
      <c r="BD34" s="20">
        <v>57.24</v>
      </c>
      <c r="BE34" s="20"/>
      <c r="BF34" s="20"/>
      <c r="BG34" s="20"/>
      <c r="BH34" s="55">
        <f t="shared" si="4"/>
        <v>1.1448</v>
      </c>
      <c r="BI34" s="55">
        <f t="shared" si="5"/>
        <v>56.095200000000006</v>
      </c>
      <c r="BJ34" s="11">
        <f t="shared" si="6"/>
        <v>12.549261744966445</v>
      </c>
      <c r="BM34" s="1">
        <v>44709</v>
      </c>
      <c r="BN34" s="5">
        <v>9</v>
      </c>
      <c r="BO34" s="5">
        <v>1</v>
      </c>
      <c r="BP34" s="6"/>
      <c r="BQ34" s="6"/>
      <c r="BR34" s="6"/>
      <c r="BS34" s="17"/>
      <c r="BT34" s="20"/>
      <c r="BU34" s="20"/>
      <c r="BV34" s="20"/>
      <c r="BW34" s="20"/>
      <c r="BX34" s="20"/>
      <c r="BY34" s="20"/>
      <c r="BZ34" s="20"/>
      <c r="CA34" s="20">
        <v>101.82</v>
      </c>
      <c r="CB34" s="20">
        <v>101.06</v>
      </c>
      <c r="CC34" s="20"/>
      <c r="CD34" s="6">
        <f t="shared" si="18"/>
        <v>0</v>
      </c>
      <c r="CE34" s="55">
        <v>5.07</v>
      </c>
      <c r="CF34" s="55">
        <f t="shared" si="8"/>
        <v>0</v>
      </c>
      <c r="CG34" s="11">
        <f t="shared" si="9"/>
        <v>0</v>
      </c>
      <c r="CK34" s="1">
        <v>44740</v>
      </c>
      <c r="CL34" s="5">
        <v>24.5</v>
      </c>
      <c r="CM34" s="5">
        <v>43</v>
      </c>
      <c r="CN34" s="6">
        <v>0</v>
      </c>
      <c r="CO34" s="6">
        <v>0</v>
      </c>
      <c r="CP34" s="6">
        <v>0</v>
      </c>
      <c r="CQ34" s="17">
        <v>0</v>
      </c>
      <c r="CR34" s="20">
        <v>0</v>
      </c>
      <c r="CS34" s="20">
        <v>0</v>
      </c>
      <c r="CT34" s="20">
        <v>0</v>
      </c>
      <c r="CU34" s="20">
        <v>0</v>
      </c>
      <c r="CV34" s="20"/>
      <c r="CW34" s="20"/>
      <c r="CX34" s="20"/>
      <c r="CY34" s="20">
        <v>213.24</v>
      </c>
      <c r="CZ34" s="20">
        <v>211.64</v>
      </c>
      <c r="DA34" s="20"/>
      <c r="DB34" s="20"/>
      <c r="DC34" s="55">
        <f t="shared" si="17"/>
        <v>0</v>
      </c>
      <c r="DD34" s="55">
        <v>5.51</v>
      </c>
      <c r="DE34" s="55">
        <v>0</v>
      </c>
      <c r="DF34" s="11">
        <v>0</v>
      </c>
      <c r="DI34" s="1">
        <v>44770</v>
      </c>
      <c r="DJ34" s="5">
        <v>22.5</v>
      </c>
      <c r="DK34" s="5">
        <v>17</v>
      </c>
      <c r="DL34" s="6"/>
      <c r="DM34" s="6"/>
      <c r="DN34" s="6"/>
      <c r="DO34" s="17"/>
      <c r="DP34" s="20"/>
      <c r="DQ34" s="20"/>
      <c r="DR34" s="20"/>
      <c r="DS34" s="20"/>
      <c r="DT34" s="20"/>
      <c r="DU34" s="20"/>
      <c r="DV34" s="20"/>
      <c r="DW34" s="20">
        <v>237.07</v>
      </c>
      <c r="DX34" s="20">
        <v>235.29</v>
      </c>
      <c r="DY34" s="20"/>
      <c r="DZ34" s="20"/>
      <c r="EA34" s="55">
        <f t="shared" si="13"/>
        <v>0</v>
      </c>
      <c r="EB34" s="55">
        <v>5.78</v>
      </c>
      <c r="EC34" s="55">
        <f t="shared" si="21"/>
        <v>0</v>
      </c>
      <c r="ED34" s="11">
        <f t="shared" si="22"/>
        <v>0</v>
      </c>
    </row>
    <row r="35" spans="2:134" x14ac:dyDescent="0.25">
      <c r="B35" s="1">
        <v>44590</v>
      </c>
      <c r="C35" s="30">
        <v>3</v>
      </c>
      <c r="D35" s="6">
        <v>24</v>
      </c>
      <c r="E35" s="6"/>
      <c r="F35" s="6">
        <v>6.73</v>
      </c>
      <c r="G35" s="6">
        <v>4.55</v>
      </c>
      <c r="H35" s="6"/>
      <c r="I35" s="6">
        <v>111.78</v>
      </c>
      <c r="J35" s="6"/>
      <c r="K35" s="6">
        <v>110.94</v>
      </c>
      <c r="L35" s="6"/>
      <c r="M35" s="6"/>
      <c r="O35" s="1"/>
      <c r="P35" s="30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C35" s="11">
        <f t="shared" si="1"/>
        <v>0</v>
      </c>
      <c r="AD35" s="11"/>
      <c r="AE35" s="54"/>
      <c r="AG35" s="1">
        <v>44649</v>
      </c>
      <c r="AH35" s="30">
        <v>0</v>
      </c>
      <c r="AI35" s="6">
        <v>0</v>
      </c>
      <c r="AJ35" s="6"/>
      <c r="AK35" s="6"/>
      <c r="AL35" s="6">
        <v>4.38</v>
      </c>
      <c r="AM35" s="6">
        <v>54.86</v>
      </c>
      <c r="AN35" s="42">
        <v>43.19</v>
      </c>
      <c r="AO35" s="42">
        <v>8.09</v>
      </c>
      <c r="AP35" s="42">
        <v>42.87</v>
      </c>
      <c r="AQ35" s="42">
        <v>7.54</v>
      </c>
      <c r="AR35" s="6"/>
      <c r="AS35" s="5">
        <v>38.700000000000003</v>
      </c>
      <c r="AU35" s="1">
        <v>44680</v>
      </c>
      <c r="AV35" s="30">
        <v>3</v>
      </c>
      <c r="AW35" s="6">
        <v>1</v>
      </c>
      <c r="AX35" s="6"/>
      <c r="AY35" s="6"/>
      <c r="AZ35" s="6">
        <v>4.49</v>
      </c>
      <c r="BA35" s="6">
        <v>36.18</v>
      </c>
      <c r="BB35" s="20">
        <v>173.31</v>
      </c>
      <c r="BC35" s="20"/>
      <c r="BD35" s="20">
        <v>172.56</v>
      </c>
      <c r="BE35" s="20"/>
      <c r="BF35" s="20"/>
      <c r="BG35" s="17">
        <v>13.73</v>
      </c>
      <c r="BH35" s="55">
        <f t="shared" si="4"/>
        <v>3.4512</v>
      </c>
      <c r="BI35" s="55">
        <f t="shared" si="5"/>
        <v>169.1088</v>
      </c>
      <c r="BJ35" s="11">
        <f t="shared" si="6"/>
        <v>37.663429844097998</v>
      </c>
      <c r="BM35" s="1">
        <v>44710</v>
      </c>
      <c r="BN35" s="30">
        <v>39</v>
      </c>
      <c r="BO35" s="6">
        <v>11</v>
      </c>
      <c r="BP35" s="6"/>
      <c r="BQ35" s="6"/>
      <c r="BR35" s="6">
        <v>11.1</v>
      </c>
      <c r="BS35" s="20"/>
      <c r="BT35" s="20"/>
      <c r="BU35" s="20"/>
      <c r="BV35" s="20"/>
      <c r="BW35" s="20"/>
      <c r="BX35" s="20"/>
      <c r="BY35" s="20"/>
      <c r="BZ35" s="20"/>
      <c r="CA35" s="20">
        <v>51.96</v>
      </c>
      <c r="CB35" s="20">
        <v>51.57</v>
      </c>
      <c r="CC35" s="20"/>
      <c r="CD35" s="6">
        <f t="shared" si="18"/>
        <v>0</v>
      </c>
      <c r="CE35" s="55">
        <v>5.07</v>
      </c>
      <c r="CF35" s="55">
        <f t="shared" si="8"/>
        <v>0</v>
      </c>
      <c r="CG35" s="11">
        <f t="shared" si="9"/>
        <v>0</v>
      </c>
      <c r="CK35" s="1">
        <v>44741</v>
      </c>
      <c r="CL35" s="30">
        <v>3.5</v>
      </c>
      <c r="CM35" s="6">
        <v>22</v>
      </c>
      <c r="CN35" s="6">
        <v>0</v>
      </c>
      <c r="CO35" s="6">
        <v>0</v>
      </c>
      <c r="CP35" s="6">
        <v>49.61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23.78</v>
      </c>
      <c r="CZ35" s="20">
        <v>23.6</v>
      </c>
      <c r="DA35" s="20">
        <v>0</v>
      </c>
      <c r="DB35" s="20">
        <v>0</v>
      </c>
      <c r="DC35" s="55">
        <f t="shared" si="17"/>
        <v>0</v>
      </c>
      <c r="DD35" s="55">
        <v>5.51</v>
      </c>
      <c r="DE35" s="55">
        <v>0</v>
      </c>
      <c r="DF35" s="11">
        <v>0</v>
      </c>
      <c r="DI35" s="1">
        <v>44771</v>
      </c>
      <c r="DJ35" s="30">
        <v>51</v>
      </c>
      <c r="DK35" s="6">
        <v>21</v>
      </c>
      <c r="DL35" s="6"/>
      <c r="DM35" s="6"/>
      <c r="DN35" s="6"/>
      <c r="DO35" s="20">
        <v>178.81</v>
      </c>
      <c r="DP35" s="20"/>
      <c r="DQ35" s="20">
        <v>177.47</v>
      </c>
      <c r="DR35" s="20"/>
      <c r="DS35" s="20"/>
      <c r="DT35" s="20"/>
      <c r="DU35" s="20">
        <v>11.58</v>
      </c>
      <c r="DV35" s="20">
        <v>11.49</v>
      </c>
      <c r="DW35" s="20">
        <v>52.07</v>
      </c>
      <c r="DX35" s="20">
        <v>51.68</v>
      </c>
      <c r="DY35" s="20"/>
      <c r="DZ35" s="20"/>
      <c r="EA35" s="55">
        <f>DQ35+DV35+DT35</f>
        <v>188.96</v>
      </c>
      <c r="EB35" s="55">
        <v>5.78</v>
      </c>
      <c r="EC35" s="55">
        <f t="shared" si="21"/>
        <v>32.692041522491351</v>
      </c>
      <c r="ED35" s="11">
        <f t="shared" si="22"/>
        <v>0.65384083044982699</v>
      </c>
    </row>
    <row r="36" spans="2:134" x14ac:dyDescent="0.25">
      <c r="B36" s="1">
        <v>44591</v>
      </c>
      <c r="C36" s="1"/>
      <c r="D36" s="6">
        <v>8</v>
      </c>
      <c r="E36" s="6"/>
      <c r="F36" s="6"/>
      <c r="G36" s="6">
        <v>4.55</v>
      </c>
      <c r="H36" s="6"/>
      <c r="I36" s="6">
        <v>63.47</v>
      </c>
      <c r="J36" s="6"/>
      <c r="K36" s="6">
        <v>62.99</v>
      </c>
      <c r="L36" s="6"/>
      <c r="M36" s="6"/>
      <c r="O36" s="1"/>
      <c r="P36" s="1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C36" s="11">
        <f t="shared" si="1"/>
        <v>0</v>
      </c>
      <c r="AD36" s="11"/>
      <c r="AE36" s="54"/>
      <c r="AG36" s="1">
        <v>44650</v>
      </c>
      <c r="AH36" s="5">
        <v>7.5</v>
      </c>
      <c r="AI36" s="6">
        <v>5</v>
      </c>
      <c r="AJ36" s="6"/>
      <c r="AK36" s="6"/>
      <c r="AL36" s="6">
        <v>4.38</v>
      </c>
      <c r="AM36" s="6"/>
      <c r="AN36" s="42">
        <v>62.39</v>
      </c>
      <c r="AO36" s="42"/>
      <c r="AP36" s="42">
        <v>61.92</v>
      </c>
      <c r="AQ36" s="6"/>
      <c r="AR36" s="6"/>
      <c r="AS36" s="6"/>
      <c r="AU36" s="1">
        <v>44681</v>
      </c>
      <c r="AV36" s="5">
        <v>12.5</v>
      </c>
      <c r="AW36" s="6">
        <v>1</v>
      </c>
      <c r="AX36" s="6"/>
      <c r="AY36" s="6"/>
      <c r="AZ36" s="5">
        <v>4.5</v>
      </c>
      <c r="BA36" s="6">
        <v>2.27</v>
      </c>
      <c r="BB36" s="20">
        <v>98.06</v>
      </c>
      <c r="BC36" s="20"/>
      <c r="BD36" s="20">
        <v>97.31</v>
      </c>
      <c r="BE36" s="20"/>
      <c r="BF36" s="20"/>
      <c r="BG36" s="20"/>
      <c r="BH36" s="55">
        <f t="shared" si="4"/>
        <v>1.9462000000000002</v>
      </c>
      <c r="BI36" s="55">
        <f t="shared" si="5"/>
        <v>95.363799999999998</v>
      </c>
      <c r="BJ36" s="11">
        <f t="shared" si="6"/>
        <v>21.191955555555555</v>
      </c>
      <c r="BM36" s="1">
        <v>44711</v>
      </c>
      <c r="BN36" s="5">
        <v>45.5</v>
      </c>
      <c r="BO36" s="6">
        <v>8</v>
      </c>
      <c r="BP36" s="6"/>
      <c r="BQ36" s="6"/>
      <c r="BR36" s="5"/>
      <c r="BS36" s="20"/>
      <c r="BT36" s="20"/>
      <c r="BU36" s="20"/>
      <c r="BV36" s="20"/>
      <c r="BW36" s="20"/>
      <c r="BX36" s="20">
        <v>18.850000000000001</v>
      </c>
      <c r="BY36" s="20"/>
      <c r="BZ36" s="20"/>
      <c r="CA36" s="20">
        <v>70</v>
      </c>
      <c r="CB36" s="20">
        <v>69.48</v>
      </c>
      <c r="CC36" s="20"/>
      <c r="CD36" s="6">
        <f t="shared" si="18"/>
        <v>18.850000000000001</v>
      </c>
      <c r="CE36" s="55">
        <v>5.07</v>
      </c>
      <c r="CF36" s="55">
        <f t="shared" si="8"/>
        <v>3.7179487179487181</v>
      </c>
      <c r="CG36" s="11">
        <f t="shared" si="9"/>
        <v>7.4358974358974358E-2</v>
      </c>
      <c r="CK36" s="1">
        <v>44742</v>
      </c>
      <c r="CL36" s="5">
        <v>28</v>
      </c>
      <c r="CM36" s="6">
        <v>49</v>
      </c>
      <c r="CN36" s="6">
        <v>0</v>
      </c>
      <c r="CO36" s="6">
        <v>0</v>
      </c>
      <c r="CP36" s="5">
        <v>9.16</v>
      </c>
      <c r="CQ36" s="20">
        <v>0</v>
      </c>
      <c r="CR36" s="20">
        <v>0</v>
      </c>
      <c r="CS36" s="20">
        <v>0</v>
      </c>
      <c r="CT36" s="20">
        <v>0</v>
      </c>
      <c r="CU36" s="20">
        <v>0</v>
      </c>
      <c r="CV36" s="20">
        <v>0</v>
      </c>
      <c r="CW36" s="20">
        <v>0</v>
      </c>
      <c r="CX36" s="20">
        <v>0</v>
      </c>
      <c r="CY36" s="20">
        <v>170.52</v>
      </c>
      <c r="CZ36" s="20">
        <v>169.24</v>
      </c>
      <c r="DA36" s="20">
        <v>0</v>
      </c>
      <c r="DB36" s="20">
        <v>0</v>
      </c>
      <c r="DC36" s="20">
        <v>0</v>
      </c>
      <c r="DD36" s="55">
        <v>5.53</v>
      </c>
      <c r="DE36" s="55">
        <v>0</v>
      </c>
      <c r="DF36" s="11">
        <v>0</v>
      </c>
      <c r="DI36" s="1">
        <v>44772</v>
      </c>
      <c r="DJ36" s="5">
        <v>97</v>
      </c>
      <c r="DK36" s="6">
        <v>7</v>
      </c>
      <c r="DL36" s="6"/>
      <c r="DM36" s="6"/>
      <c r="DN36" s="5">
        <v>21</v>
      </c>
      <c r="DO36" s="20"/>
      <c r="DP36" s="20"/>
      <c r="DQ36" s="20"/>
      <c r="DR36" s="20"/>
      <c r="DS36" s="20"/>
      <c r="DT36" s="20"/>
      <c r="DU36" s="20"/>
      <c r="DV36" s="20"/>
      <c r="DW36" s="20">
        <v>193.48</v>
      </c>
      <c r="DX36" s="20">
        <v>192.03</v>
      </c>
      <c r="DY36" s="20">
        <v>10</v>
      </c>
      <c r="DZ36" s="20"/>
      <c r="EA36" s="55">
        <f t="shared" si="13"/>
        <v>0</v>
      </c>
      <c r="EB36" s="55">
        <v>5.79</v>
      </c>
      <c r="EC36" s="55">
        <f t="shared" si="21"/>
        <v>0</v>
      </c>
      <c r="ED36" s="11">
        <f t="shared" si="22"/>
        <v>0</v>
      </c>
    </row>
    <row r="37" spans="2:134" x14ac:dyDescent="0.25">
      <c r="B37" s="1">
        <v>44592</v>
      </c>
      <c r="C37" s="11"/>
      <c r="D37" s="6"/>
      <c r="E37" s="11"/>
      <c r="F37" s="6"/>
      <c r="G37" s="6">
        <v>4.55</v>
      </c>
      <c r="H37" s="6">
        <v>23.28</v>
      </c>
      <c r="I37" s="6"/>
      <c r="J37" s="6"/>
      <c r="K37" s="6">
        <v>23.11</v>
      </c>
      <c r="L37" s="6"/>
      <c r="M37" s="6"/>
      <c r="O37" s="1"/>
      <c r="P37" s="11"/>
      <c r="Q37" s="6"/>
      <c r="R37" s="11"/>
      <c r="S37" s="6"/>
      <c r="T37" s="6"/>
      <c r="U37" s="6"/>
      <c r="V37" s="6"/>
      <c r="W37" s="6"/>
      <c r="X37" s="6"/>
      <c r="Y37" s="6"/>
      <c r="Z37" s="6"/>
      <c r="AA37" s="6"/>
      <c r="AC37" s="11">
        <f t="shared" si="1"/>
        <v>0</v>
      </c>
      <c r="AD37" s="11"/>
      <c r="AE37" s="54"/>
      <c r="AG37" s="1">
        <v>44651</v>
      </c>
      <c r="AH37" s="11">
        <v>9.6999999999999993</v>
      </c>
      <c r="AI37" s="6">
        <v>20</v>
      </c>
      <c r="AJ37" s="11"/>
      <c r="AK37" s="6"/>
      <c r="AL37" s="6">
        <v>4.38</v>
      </c>
      <c r="AM37" s="6">
        <v>13.12</v>
      </c>
      <c r="AN37" s="6">
        <v>137.13999999999999</v>
      </c>
      <c r="AO37" s="6"/>
      <c r="AP37" s="6">
        <v>136.11000000000001</v>
      </c>
      <c r="AQ37" s="6"/>
      <c r="AR37" s="6"/>
      <c r="AS37" s="6"/>
      <c r="AU37" s="1"/>
      <c r="AV37" s="11"/>
      <c r="AW37" s="6"/>
      <c r="AX37" s="11"/>
      <c r="AY37" s="6"/>
      <c r="AZ37" s="6"/>
      <c r="BA37" s="6"/>
      <c r="BB37" s="20"/>
      <c r="BC37" s="20"/>
      <c r="BD37" s="20"/>
      <c r="BE37" s="20"/>
      <c r="BF37" s="20"/>
      <c r="BG37" s="20"/>
      <c r="BH37" s="55">
        <f t="shared" si="4"/>
        <v>0</v>
      </c>
      <c r="BI37" s="55">
        <f t="shared" si="5"/>
        <v>0</v>
      </c>
      <c r="BJ37" s="6"/>
      <c r="BM37" s="1">
        <v>44712</v>
      </c>
      <c r="BN37" s="11">
        <v>63</v>
      </c>
      <c r="BO37" s="6">
        <v>9</v>
      </c>
      <c r="BP37" s="11"/>
      <c r="BQ37" s="6"/>
      <c r="BR37" s="6">
        <v>0</v>
      </c>
      <c r="BS37" s="20"/>
      <c r="BT37" s="20"/>
      <c r="BU37" s="20"/>
      <c r="BV37" s="20"/>
      <c r="BW37" s="20"/>
      <c r="BX37" s="20"/>
      <c r="BY37" s="20"/>
      <c r="BZ37" s="20"/>
      <c r="CA37" s="20">
        <v>111.02</v>
      </c>
      <c r="CB37" s="20">
        <v>110.19</v>
      </c>
      <c r="CC37" s="20"/>
      <c r="CD37" s="6">
        <f t="shared" si="18"/>
        <v>0</v>
      </c>
      <c r="CE37" s="55">
        <v>5.07</v>
      </c>
      <c r="CF37" s="55">
        <f t="shared" si="8"/>
        <v>0</v>
      </c>
      <c r="CG37" s="11">
        <f t="shared" si="9"/>
        <v>0</v>
      </c>
      <c r="CK37" s="1"/>
      <c r="CL37" s="11"/>
      <c r="CM37" s="6"/>
      <c r="CN37" s="11"/>
      <c r="CO37" s="6"/>
      <c r="CP37" s="6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55">
        <f t="shared" ref="DD37" si="23">CT37*2%</f>
        <v>0</v>
      </c>
      <c r="DE37" s="55"/>
      <c r="DF37" s="11"/>
      <c r="DI37" s="1">
        <v>44773</v>
      </c>
      <c r="DJ37" s="11"/>
      <c r="DK37" s="6"/>
      <c r="DL37" s="11"/>
      <c r="DM37" s="6"/>
      <c r="DN37" s="6"/>
      <c r="DO37" s="20"/>
      <c r="DP37" s="20"/>
      <c r="DQ37" s="20"/>
      <c r="DR37" s="20"/>
      <c r="DS37" s="20"/>
      <c r="DT37" s="20"/>
      <c r="DU37" s="20"/>
      <c r="DV37" s="20"/>
      <c r="DW37" s="20">
        <v>215.54</v>
      </c>
      <c r="DX37" s="20">
        <v>213.92</v>
      </c>
      <c r="DY37" s="20"/>
      <c r="DZ37" s="20"/>
      <c r="EA37" s="55">
        <f>DQ37+DV37+DT37</f>
        <v>0</v>
      </c>
      <c r="EB37" s="55">
        <v>5.79</v>
      </c>
      <c r="EC37" s="55"/>
      <c r="ED37" s="11">
        <f t="shared" si="22"/>
        <v>0</v>
      </c>
    </row>
    <row r="38" spans="2:134" x14ac:dyDescent="0.25">
      <c r="C38" s="31">
        <f>SUM(C7:C37)</f>
        <v>211.39999999999998</v>
      </c>
      <c r="D38" s="32">
        <f>SUM(D7:D37)</f>
        <v>432</v>
      </c>
      <c r="E38" s="32">
        <f>SUM(E7:E37)</f>
        <v>52.040000000000006</v>
      </c>
      <c r="F38" s="32">
        <f>SUM(F7:F37)</f>
        <v>6.73</v>
      </c>
      <c r="K38" s="32">
        <f>SUM(K8:K37)</f>
        <v>1633.8999999999999</v>
      </c>
      <c r="L38" s="32">
        <f>SUM(L7:L37)</f>
        <v>229.57</v>
      </c>
      <c r="M38" s="32">
        <f>SUM(M7:M37)</f>
        <v>90.919999999999987</v>
      </c>
      <c r="P38" s="31">
        <f>SUM(P7:P37)</f>
        <v>251.35</v>
      </c>
      <c r="Q38" s="32">
        <f>SUM(Q7:Q37)</f>
        <v>623.20000000000005</v>
      </c>
      <c r="R38" s="32">
        <f>SUM(R7:R37)</f>
        <v>23.53</v>
      </c>
      <c r="S38" s="32">
        <f>SUM(S7:S37)</f>
        <v>6.18</v>
      </c>
      <c r="X38" s="32">
        <f>SUM(X7:X37)</f>
        <v>2005.8400000000001</v>
      </c>
      <c r="Y38" s="32">
        <f>SUM(Y7:Y37)</f>
        <v>27.38</v>
      </c>
      <c r="Z38" s="32">
        <f>SUM(Z4)</f>
        <v>0</v>
      </c>
      <c r="AA38" s="32">
        <f>SUM(AA7:AA37)</f>
        <v>16.84</v>
      </c>
      <c r="AC38" s="21">
        <f>SUM(AC6:AC37)</f>
        <v>40.136799999999994</v>
      </c>
      <c r="AE38" s="51">
        <f>SUM(AE7:AE37)</f>
        <v>486.05761095425032</v>
      </c>
      <c r="AH38" s="31">
        <f>SUM(AH7:AH37)</f>
        <v>199.39999999999998</v>
      </c>
      <c r="AI38" s="32">
        <f>SUM(AI7:AI37)</f>
        <v>567</v>
      </c>
      <c r="AJ38" s="41">
        <f>SUM(AJ7:AJ37)</f>
        <v>4.03</v>
      </c>
      <c r="AK38" s="32">
        <f>SUM(AK7:AK37)</f>
        <v>12.3</v>
      </c>
      <c r="AM38">
        <f>SUM(AM7:AM37)</f>
        <v>322.64999999999998</v>
      </c>
      <c r="AP38" s="32">
        <f>SUM(AP7:AP37)</f>
        <v>1971.35</v>
      </c>
      <c r="AQ38" s="32">
        <f>SUM(AQ7:AQ37)</f>
        <v>52.339999999999996</v>
      </c>
      <c r="AR38" s="32">
        <f>SUM(AR7:AR37)</f>
        <v>52.019999999999996</v>
      </c>
      <c r="AS38">
        <f>SUM(AS7:AS37)</f>
        <v>148.66</v>
      </c>
      <c r="AV38" s="31">
        <f>SUM(AV7:AV37)</f>
        <v>262</v>
      </c>
      <c r="AW38" s="32">
        <f>SUM(AW7:AW37)</f>
        <v>356</v>
      </c>
      <c r="AX38" s="41">
        <f>SUM(AX7:AX37)</f>
        <v>0</v>
      </c>
      <c r="AY38" s="32">
        <f>SUM(AY7:AY37)</f>
        <v>3.31</v>
      </c>
      <c r="BA38">
        <f>SUM(BA7:BA37)</f>
        <v>206.24</v>
      </c>
      <c r="BD38" s="32">
        <f>SUM(BD7:BD37)</f>
        <v>2482.5899999999997</v>
      </c>
      <c r="BE38" s="32">
        <f>SUM(BE7:BE37)</f>
        <v>0</v>
      </c>
      <c r="BF38" s="32">
        <f>SUM(BF7:BF37)</f>
        <v>29.7</v>
      </c>
      <c r="BG38" s="32">
        <f>SUM(BG7:BG37)</f>
        <v>276.29000000000002</v>
      </c>
      <c r="BI38" s="51">
        <f>SUM(BI7:BI37)</f>
        <v>2562.7582000000002</v>
      </c>
      <c r="BN38" s="72">
        <f>SUM(BN7:BN37)</f>
        <v>779.7</v>
      </c>
      <c r="BO38" s="38">
        <f>SUM(BO7:BO37)</f>
        <v>551</v>
      </c>
      <c r="BP38" s="71">
        <f t="shared" ref="BP38:BQ38" si="24">SUM(BP7:BP37)</f>
        <v>0</v>
      </c>
      <c r="BQ38" s="34">
        <f t="shared" si="24"/>
        <v>0</v>
      </c>
      <c r="BR38" s="72">
        <f>SUM(BR7:BR37)</f>
        <v>152.35999999999999</v>
      </c>
      <c r="BS38" s="71">
        <f>SUM(BS7:BS37)</f>
        <v>586.92999999999995</v>
      </c>
      <c r="BT38" s="34"/>
      <c r="BU38" s="40">
        <f t="shared" ref="BU38:BZ38" si="25">SUM(BU7:BU37)</f>
        <v>582.53</v>
      </c>
      <c r="BV38" s="34">
        <f t="shared" si="25"/>
        <v>0</v>
      </c>
      <c r="BW38" s="71">
        <f t="shared" si="25"/>
        <v>47.94</v>
      </c>
      <c r="BX38" s="71">
        <f t="shared" si="25"/>
        <v>92.759999999999991</v>
      </c>
      <c r="BY38" s="34">
        <f t="shared" si="25"/>
        <v>30.67</v>
      </c>
      <c r="BZ38" s="38">
        <f t="shared" si="25"/>
        <v>30.439999999999998</v>
      </c>
      <c r="CA38" s="34"/>
      <c r="CB38" s="39">
        <f>SUM(CB7:CB37)</f>
        <v>2517.9</v>
      </c>
      <c r="CC38" s="34"/>
      <c r="CD38" s="40">
        <f>SUM(CD7:CD37)</f>
        <v>705.73</v>
      </c>
      <c r="CE38" s="34"/>
      <c r="CF38" s="71"/>
      <c r="CG38" s="75">
        <f>SUM(CG7:CG37)</f>
        <v>3.0882642247198513</v>
      </c>
      <c r="CL38" s="72">
        <f>SUM(CL7:CL37)</f>
        <v>776.4</v>
      </c>
      <c r="CM38" s="38">
        <f>SUM(CM7:CM37)</f>
        <v>805.13</v>
      </c>
      <c r="CN38" s="71">
        <f t="shared" ref="CN38:CQ38" si="26">SUM(CN7:CN37)</f>
        <v>0</v>
      </c>
      <c r="CO38" s="34">
        <f t="shared" si="26"/>
        <v>0</v>
      </c>
      <c r="CP38" s="72">
        <f>SUM(CP7:CP37)</f>
        <v>98.499775</v>
      </c>
      <c r="CQ38" s="34">
        <f t="shared" si="26"/>
        <v>13.88</v>
      </c>
      <c r="CR38" s="34"/>
      <c r="CS38" s="40">
        <f t="shared" ref="CS38:CX38" si="27">SUM(CS7:CS37)</f>
        <v>13.78</v>
      </c>
      <c r="CT38" s="34">
        <f t="shared" si="27"/>
        <v>0</v>
      </c>
      <c r="CU38" s="71">
        <f t="shared" si="27"/>
        <v>85.36</v>
      </c>
      <c r="CV38" s="71">
        <f t="shared" si="27"/>
        <v>84.239799999999988</v>
      </c>
      <c r="CW38" s="34">
        <f t="shared" si="27"/>
        <v>327.64000000000004</v>
      </c>
      <c r="CX38" s="38">
        <f t="shared" si="27"/>
        <v>325.19</v>
      </c>
      <c r="CY38" s="34"/>
      <c r="CZ38" s="39">
        <f>SUM(CZ7:CZ37)</f>
        <v>3089.9580999999998</v>
      </c>
      <c r="DA38" s="73"/>
      <c r="DB38" s="38">
        <f>SUM(DB7:DB37)</f>
        <v>24.259999999999998</v>
      </c>
      <c r="DC38" s="40">
        <f>SUM(DC7:DC37)</f>
        <v>338.97000000000008</v>
      </c>
      <c r="DD38" s="34"/>
      <c r="DE38" s="51">
        <f>SUM(DE7:DE37)</f>
        <v>63.120619228504502</v>
      </c>
      <c r="DF38" s="70">
        <f>SUM(DF7:DF37)</f>
        <v>1.2624123845700901</v>
      </c>
      <c r="DJ38" s="72">
        <f>SUM(DJ7:DJ37)</f>
        <v>883.5</v>
      </c>
      <c r="DK38" s="38">
        <f>SUM(DK7:DK37)</f>
        <v>779</v>
      </c>
      <c r="DL38" s="71">
        <f t="shared" ref="DL38:DM38" si="28">SUM(DL7:DL37)</f>
        <v>0</v>
      </c>
      <c r="DM38" s="34">
        <f t="shared" si="28"/>
        <v>0</v>
      </c>
      <c r="DN38" s="72">
        <f>SUM(DN7:DN37)</f>
        <v>30.310000000000002</v>
      </c>
      <c r="DO38" s="34">
        <f t="shared" ref="DO38" si="29">SUM(DO7:DO37)</f>
        <v>178.81</v>
      </c>
      <c r="DP38" s="34"/>
      <c r="DQ38" s="71">
        <f t="shared" ref="DQ38:DV38" si="30">SUM(DQ7:DQ37)</f>
        <v>177.47</v>
      </c>
      <c r="DR38" s="34">
        <f t="shared" si="30"/>
        <v>0</v>
      </c>
      <c r="DS38" s="71">
        <f t="shared" si="30"/>
        <v>556.78000000000009</v>
      </c>
      <c r="DT38" s="40">
        <f t="shared" si="30"/>
        <v>549.20999999999992</v>
      </c>
      <c r="DU38" s="34">
        <f t="shared" si="30"/>
        <v>302.20999999999998</v>
      </c>
      <c r="DV38" s="38">
        <f t="shared" si="30"/>
        <v>299.95000000000005</v>
      </c>
      <c r="DW38" s="34"/>
      <c r="DX38" s="39">
        <f>SUM(DX7:DX37)</f>
        <v>4686.3200000000006</v>
      </c>
      <c r="DY38" s="73"/>
      <c r="DZ38" s="34">
        <f>SUM(DZ7:DZ37)</f>
        <v>41.58</v>
      </c>
      <c r="EA38" s="40">
        <f>SUM(EA7:EA37)</f>
        <v>1026.6299999999999</v>
      </c>
      <c r="EB38" s="34"/>
      <c r="EC38" s="51">
        <f>SUM(EC7:EC37)</f>
        <v>181.38313576421109</v>
      </c>
      <c r="ED38" s="70">
        <f>SUM(ED7:ED37)</f>
        <v>3.6276627152842207</v>
      </c>
    </row>
    <row r="39" spans="2:134" x14ac:dyDescent="0.25">
      <c r="Z39" s="58">
        <f>SUM(Z7:Z38)</f>
        <v>157.57999999999998</v>
      </c>
      <c r="AD39" s="52">
        <f>SUM(AD7:AD38)</f>
        <v>2167.5232000000001</v>
      </c>
      <c r="AE39" s="22"/>
      <c r="CF39" s="40">
        <f>SUM(CF7:CF38)</f>
        <v>154.41321123599255</v>
      </c>
    </row>
    <row r="40" spans="2:134" x14ac:dyDescent="0.25">
      <c r="BJ40" s="52">
        <f>SUM(BJ7:BJ39)</f>
        <v>578.22020733300906</v>
      </c>
      <c r="CG40" s="74"/>
      <c r="DF40" s="52"/>
    </row>
    <row r="42" spans="2:134" x14ac:dyDescent="0.25">
      <c r="AO42">
        <v>164.02</v>
      </c>
      <c r="AP42" s="21">
        <f>AO42*0.75%</f>
        <v>1.2301500000000001</v>
      </c>
      <c r="AQ42" s="22">
        <f>AO42-AP42</f>
        <v>162.78985</v>
      </c>
      <c r="BA42" s="21">
        <v>9.81</v>
      </c>
      <c r="BB42" s="22">
        <f>BA42*1.5%</f>
        <v>0.14715</v>
      </c>
      <c r="BC42" s="22">
        <f>BA42-BB42</f>
        <v>9.6628500000000006</v>
      </c>
      <c r="BW42">
        <v>111.02</v>
      </c>
      <c r="BX42" s="21">
        <f>BW42*0.75%</f>
        <v>0.83264999999999989</v>
      </c>
      <c r="BY42" s="21">
        <f>BW42-BX42</f>
        <v>110.18735</v>
      </c>
      <c r="CX42">
        <v>121.54</v>
      </c>
      <c r="CY42" s="21">
        <f>CX42*0.75%</f>
        <v>0.91154999999999997</v>
      </c>
      <c r="CZ42" s="22">
        <f>CX42-CY42</f>
        <v>120.62845</v>
      </c>
      <c r="DA42" s="22"/>
    </row>
    <row r="43" spans="2:134" x14ac:dyDescent="0.25">
      <c r="CX43">
        <v>11.02</v>
      </c>
      <c r="CY43" s="21">
        <f>CX43*1.5%</f>
        <v>0.16529999999999997</v>
      </c>
      <c r="CZ43" s="22">
        <f>CX43-CY43</f>
        <v>10.854699999999999</v>
      </c>
    </row>
    <row r="44" spans="2:134" x14ac:dyDescent="0.25">
      <c r="I44" s="21"/>
      <c r="J44" s="22"/>
      <c r="AO44">
        <v>8.09</v>
      </c>
      <c r="AP44" s="21">
        <f>AO44*2.5%</f>
        <v>0.20225000000000001</v>
      </c>
      <c r="AQ44" s="22">
        <f>AO44-AP44</f>
        <v>7.8877499999999996</v>
      </c>
      <c r="BA44" s="21">
        <v>37.299999999999997</v>
      </c>
      <c r="BB44">
        <f>0.75</f>
        <v>0.75</v>
      </c>
      <c r="BC44" s="22">
        <f>BA44*BB44</f>
        <v>27.974999999999998</v>
      </c>
      <c r="BD44" s="22">
        <f>BA44-BB44</f>
        <v>36.549999999999997</v>
      </c>
      <c r="BW44">
        <v>15.52</v>
      </c>
      <c r="BX44" s="21">
        <f>BW44*1.5%</f>
        <v>0.23279999999999998</v>
      </c>
      <c r="BY44" s="21">
        <f>BW44-BX44</f>
        <v>15.2872</v>
      </c>
    </row>
    <row r="45" spans="2:134" x14ac:dyDescent="0.25">
      <c r="V45">
        <v>66.650000000000006</v>
      </c>
      <c r="W45" s="21">
        <f>V45*0.75%</f>
        <v>0.49987500000000001</v>
      </c>
      <c r="X45" s="22">
        <f>V45-W45</f>
        <v>66.150125000000003</v>
      </c>
      <c r="BY45" s="21"/>
      <c r="BZ45" s="22"/>
      <c r="CA45" s="22"/>
      <c r="CB45" s="22"/>
      <c r="CC45" s="22"/>
      <c r="CQ45">
        <v>30.88</v>
      </c>
      <c r="CR45" s="21"/>
    </row>
    <row r="46" spans="2:134" x14ac:dyDescent="0.25">
      <c r="AO46">
        <v>6.74</v>
      </c>
      <c r="AP46" s="21">
        <f>AO46*1.5%</f>
        <v>0.1011</v>
      </c>
      <c r="AQ46" s="22">
        <f>AO46-AP46</f>
        <v>6.6389000000000005</v>
      </c>
    </row>
    <row r="47" spans="2:134" x14ac:dyDescent="0.25">
      <c r="V47">
        <v>6.38</v>
      </c>
      <c r="W47" s="21">
        <f>1.5%*V47</f>
        <v>9.5699999999999993E-2</v>
      </c>
      <c r="X47" s="22">
        <f>V47-W47</f>
        <v>6.2843</v>
      </c>
    </row>
    <row r="48" spans="2:134" x14ac:dyDescent="0.25">
      <c r="BA48" t="s">
        <v>35</v>
      </c>
    </row>
  </sheetData>
  <mergeCells count="7">
    <mergeCell ref="DK4:DP4"/>
    <mergeCell ref="CM4:CR4"/>
    <mergeCell ref="D4:I4"/>
    <mergeCell ref="Q4:V4"/>
    <mergeCell ref="AI4:AN4"/>
    <mergeCell ref="AW4:BB4"/>
    <mergeCell ref="BO4:BT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BT79"/>
  <sheetViews>
    <sheetView topLeftCell="B27" workbookViewId="0">
      <selection activeCell="BO19" sqref="BO19"/>
    </sheetView>
  </sheetViews>
  <sheetFormatPr baseColWidth="10" defaultRowHeight="15" x14ac:dyDescent="0.25"/>
  <cols>
    <col min="18" max="18" width="14.5703125" customWidth="1"/>
  </cols>
  <sheetData>
    <row r="4" spans="4:72" x14ac:dyDescent="0.25">
      <c r="H4" s="78" t="s">
        <v>25</v>
      </c>
      <c r="I4" s="78"/>
      <c r="J4" s="78"/>
      <c r="Q4" s="78" t="s">
        <v>25</v>
      </c>
      <c r="R4" s="78"/>
      <c r="S4" s="78"/>
      <c r="Z4" s="78" t="s">
        <v>25</v>
      </c>
      <c r="AA4" s="78"/>
      <c r="AB4" s="78"/>
      <c r="AJ4" s="78" t="s">
        <v>25</v>
      </c>
      <c r="AK4" s="78"/>
      <c r="AL4" s="78"/>
      <c r="AT4" s="78" t="s">
        <v>25</v>
      </c>
      <c r="AU4" s="78"/>
      <c r="AV4" s="78"/>
      <c r="BF4" s="78" t="s">
        <v>25</v>
      </c>
      <c r="BG4" s="78"/>
      <c r="BH4" s="78"/>
    </row>
    <row r="5" spans="4:72" x14ac:dyDescent="0.25">
      <c r="D5" s="80" t="s">
        <v>18</v>
      </c>
      <c r="E5" s="80"/>
      <c r="F5" s="80"/>
      <c r="M5" s="80" t="s">
        <v>18</v>
      </c>
      <c r="N5" s="80"/>
      <c r="O5" s="80"/>
      <c r="V5" s="80" t="s">
        <v>18</v>
      </c>
      <c r="W5" s="80"/>
      <c r="X5" s="80"/>
      <c r="AF5" s="80" t="s">
        <v>18</v>
      </c>
      <c r="AG5" s="80"/>
      <c r="AH5" s="80"/>
      <c r="AP5" s="80" t="s">
        <v>18</v>
      </c>
      <c r="AQ5" s="80"/>
      <c r="AR5" s="80"/>
      <c r="BB5" s="80" t="s">
        <v>18</v>
      </c>
      <c r="BC5" s="80"/>
      <c r="BD5" s="80"/>
      <c r="BM5" s="80" t="s">
        <v>18</v>
      </c>
      <c r="BN5" s="80"/>
      <c r="BO5" s="80"/>
    </row>
    <row r="6" spans="4:72" ht="45" x14ac:dyDescent="0.25">
      <c r="D6" s="3" t="s">
        <v>9</v>
      </c>
      <c r="E6" s="3" t="s">
        <v>19</v>
      </c>
      <c r="F6" s="3" t="s">
        <v>20</v>
      </c>
      <c r="G6" s="8" t="s">
        <v>21</v>
      </c>
      <c r="H6" s="15">
        <v>0.02</v>
      </c>
      <c r="I6" s="15" t="s">
        <v>22</v>
      </c>
      <c r="J6" s="16" t="s">
        <v>23</v>
      </c>
      <c r="K6" s="8" t="s">
        <v>24</v>
      </c>
      <c r="M6" s="3" t="s">
        <v>9</v>
      </c>
      <c r="N6" s="3" t="s">
        <v>19</v>
      </c>
      <c r="O6" s="3" t="s">
        <v>20</v>
      </c>
      <c r="P6" s="8" t="s">
        <v>21</v>
      </c>
      <c r="Q6" s="15">
        <v>0.02</v>
      </c>
      <c r="R6" s="15" t="s">
        <v>22</v>
      </c>
      <c r="S6" s="16" t="s">
        <v>23</v>
      </c>
      <c r="T6" s="8" t="s">
        <v>24</v>
      </c>
      <c r="V6" s="3" t="s">
        <v>9</v>
      </c>
      <c r="W6" s="3" t="s">
        <v>19</v>
      </c>
      <c r="X6" s="3" t="s">
        <v>20</v>
      </c>
      <c r="Y6" s="8" t="s">
        <v>21</v>
      </c>
      <c r="Z6" s="15">
        <v>0.02</v>
      </c>
      <c r="AA6" s="15" t="s">
        <v>22</v>
      </c>
      <c r="AB6" s="16" t="s">
        <v>23</v>
      </c>
      <c r="AC6" s="8" t="s">
        <v>24</v>
      </c>
      <c r="AF6" s="3" t="s">
        <v>9</v>
      </c>
      <c r="AG6" s="3" t="s">
        <v>19</v>
      </c>
      <c r="AH6" s="3" t="s">
        <v>20</v>
      </c>
      <c r="AI6" s="8" t="s">
        <v>21</v>
      </c>
      <c r="AJ6" s="68" t="s">
        <v>22</v>
      </c>
      <c r="AK6" s="16" t="s">
        <v>23</v>
      </c>
      <c r="AL6" s="8" t="s">
        <v>24</v>
      </c>
      <c r="AM6" s="68" t="s">
        <v>42</v>
      </c>
      <c r="AP6" s="3" t="s">
        <v>9</v>
      </c>
      <c r="AQ6" s="3" t="s">
        <v>19</v>
      </c>
      <c r="AR6" s="3" t="s">
        <v>20</v>
      </c>
      <c r="AS6" s="8" t="s">
        <v>21</v>
      </c>
      <c r="AT6" s="68" t="s">
        <v>22</v>
      </c>
      <c r="AU6" s="16" t="s">
        <v>23</v>
      </c>
      <c r="AV6" s="8" t="s">
        <v>24</v>
      </c>
      <c r="AW6" s="68" t="s">
        <v>42</v>
      </c>
      <c r="BB6" s="3" t="s">
        <v>9</v>
      </c>
      <c r="BC6" s="3" t="s">
        <v>19</v>
      </c>
      <c r="BD6" s="3" t="s">
        <v>20</v>
      </c>
      <c r="BE6" s="8" t="s">
        <v>21</v>
      </c>
      <c r="BF6" s="68" t="s">
        <v>22</v>
      </c>
      <c r="BG6" s="16" t="s">
        <v>23</v>
      </c>
      <c r="BH6" s="8" t="s">
        <v>24</v>
      </c>
      <c r="BI6" s="68" t="s">
        <v>42</v>
      </c>
      <c r="BM6" s="3" t="s">
        <v>9</v>
      </c>
      <c r="BN6" s="3" t="s">
        <v>19</v>
      </c>
      <c r="BO6" s="3" t="s">
        <v>20</v>
      </c>
      <c r="BP6" s="8" t="s">
        <v>21</v>
      </c>
      <c r="BQ6" s="68" t="s">
        <v>22</v>
      </c>
      <c r="BR6" s="16" t="s">
        <v>23</v>
      </c>
      <c r="BS6" s="8" t="s">
        <v>24</v>
      </c>
      <c r="BT6" s="68" t="s">
        <v>42</v>
      </c>
    </row>
    <row r="7" spans="4:72" x14ac:dyDescent="0.25">
      <c r="D7" s="1">
        <v>44562</v>
      </c>
      <c r="E7" s="5">
        <v>228.63</v>
      </c>
      <c r="F7" s="5">
        <v>522.72</v>
      </c>
      <c r="G7" s="17">
        <f>E7+F7</f>
        <v>751.35</v>
      </c>
      <c r="H7" s="18">
        <f>G7*2%</f>
        <v>15.027000000000001</v>
      </c>
      <c r="I7" s="17">
        <f>G7-H7</f>
        <v>736.32299999999998</v>
      </c>
      <c r="J7" s="17">
        <v>4.5999999999999996</v>
      </c>
      <c r="K7" s="19">
        <f>I7/J7</f>
        <v>160.07021739130437</v>
      </c>
      <c r="M7" s="1">
        <v>44593</v>
      </c>
      <c r="N7" s="17">
        <v>228.63230000000001</v>
      </c>
      <c r="O7" s="17">
        <v>522.71979999999996</v>
      </c>
      <c r="P7" s="17">
        <f>N7+O7</f>
        <v>751.35209999999995</v>
      </c>
      <c r="Q7" s="18">
        <f>P7*2%</f>
        <v>15.027042</v>
      </c>
      <c r="R7" s="17">
        <f>P7-Q7</f>
        <v>736.3250579999999</v>
      </c>
      <c r="S7" s="17">
        <v>4.55</v>
      </c>
      <c r="T7" s="19">
        <f>R7/S7</f>
        <v>161.82968307692306</v>
      </c>
      <c r="V7" s="43">
        <v>44621</v>
      </c>
      <c r="W7" s="44">
        <v>245.97127500000002</v>
      </c>
      <c r="X7" s="44">
        <v>602.54420000000005</v>
      </c>
      <c r="Y7" s="44">
        <f>W7+X7</f>
        <v>848.51547500000004</v>
      </c>
      <c r="Z7" s="44">
        <f>Y7*2%</f>
        <v>16.970309500000003</v>
      </c>
      <c r="AA7" s="44">
        <f>Y7-Z7</f>
        <v>831.54516550000005</v>
      </c>
      <c r="AB7" s="44">
        <v>4.4000000000000004</v>
      </c>
      <c r="AC7" s="19">
        <f>AA7/AB7</f>
        <v>188.98753761363636</v>
      </c>
      <c r="AF7" s="59">
        <v>44652</v>
      </c>
      <c r="AG7" s="53">
        <v>357.806175</v>
      </c>
      <c r="AH7" s="53">
        <v>161.05734999999999</v>
      </c>
      <c r="AI7" s="60">
        <f>AG7+AH7</f>
        <v>518.86352499999998</v>
      </c>
      <c r="AJ7" s="60">
        <f>AI7</f>
        <v>518.86352499999998</v>
      </c>
      <c r="AK7" s="5">
        <v>4.38</v>
      </c>
      <c r="AL7" s="5">
        <f>AJ7/AK7</f>
        <v>118.46199200913242</v>
      </c>
      <c r="AM7" s="61">
        <f>AL7*2%</f>
        <v>2.3692398401826482</v>
      </c>
      <c r="AN7" s="62"/>
      <c r="AP7" s="59">
        <v>44682</v>
      </c>
      <c r="AQ7" s="24">
        <v>246.4179</v>
      </c>
      <c r="AR7" s="24">
        <v>95.692750000000004</v>
      </c>
      <c r="AS7" s="60">
        <f>AQ7+AR7</f>
        <v>342.11065000000002</v>
      </c>
      <c r="AT7" s="60">
        <f>AS7</f>
        <v>342.11065000000002</v>
      </c>
      <c r="AU7" s="5">
        <v>4.5</v>
      </c>
      <c r="AV7" s="5">
        <f>AT7/AU7</f>
        <v>76.0245888888889</v>
      </c>
      <c r="AW7" s="61">
        <f>AV7*2%</f>
        <v>1.520491777777778</v>
      </c>
      <c r="BB7" s="59">
        <v>44713</v>
      </c>
      <c r="BC7" s="17">
        <v>102.07862499999999</v>
      </c>
      <c r="BD7" s="17">
        <v>90.117649999999998</v>
      </c>
      <c r="BE7" s="60">
        <f>BC7+BD7</f>
        <v>192.19627499999999</v>
      </c>
      <c r="BF7" s="60">
        <f>BE7</f>
        <v>192.19627499999999</v>
      </c>
      <c r="BG7" s="5">
        <v>5.07</v>
      </c>
      <c r="BH7" s="5">
        <f>BF7/BG7</f>
        <v>37.908535502958578</v>
      </c>
      <c r="BI7" s="61">
        <f>BH7*2%</f>
        <v>0.75817071005917158</v>
      </c>
      <c r="BM7" s="59">
        <v>44743</v>
      </c>
      <c r="BN7" s="17"/>
      <c r="BO7" s="17"/>
      <c r="BP7" s="60">
        <f>BN7+BO7</f>
        <v>0</v>
      </c>
      <c r="BQ7" s="60">
        <f>BP7</f>
        <v>0</v>
      </c>
      <c r="BR7" s="5"/>
      <c r="BS7" s="5" t="e">
        <f>BQ7/BR7</f>
        <v>#DIV/0!</v>
      </c>
      <c r="BT7" s="61" t="e">
        <f>BS7*2%</f>
        <v>#DIV/0!</v>
      </c>
    </row>
    <row r="8" spans="4:72" x14ac:dyDescent="0.25">
      <c r="D8" s="1">
        <v>44563</v>
      </c>
      <c r="E8" s="5">
        <v>61</v>
      </c>
      <c r="F8" s="5">
        <v>290.25</v>
      </c>
      <c r="G8" s="17">
        <f>E8+F8</f>
        <v>351.25</v>
      </c>
      <c r="H8" s="18">
        <f>G8*2%</f>
        <v>7.0250000000000004</v>
      </c>
      <c r="I8" s="17">
        <f t="shared" ref="I8:I37" si="0">G8-H8</f>
        <v>344.22500000000002</v>
      </c>
      <c r="J8" s="17">
        <v>4.5999999999999996</v>
      </c>
      <c r="K8" s="19">
        <f t="shared" ref="K8:K37" si="1">I8/J8</f>
        <v>74.831521739130451</v>
      </c>
      <c r="M8" s="1">
        <v>44594</v>
      </c>
      <c r="N8" s="17">
        <v>149.83772500000001</v>
      </c>
      <c r="O8" s="17">
        <v>290.24995000000001</v>
      </c>
      <c r="P8" s="17">
        <f>N8+O8</f>
        <v>440.08767499999999</v>
      </c>
      <c r="Q8" s="18">
        <f>P8*2%</f>
        <v>8.8017535000000002</v>
      </c>
      <c r="R8" s="17">
        <f t="shared" ref="R8:R37" si="2">P8-Q8</f>
        <v>431.28592149999997</v>
      </c>
      <c r="S8" s="17">
        <v>4.53</v>
      </c>
      <c r="T8" s="19">
        <f t="shared" ref="T8:T34" si="3">R8/S8</f>
        <v>95.206605187637962</v>
      </c>
      <c r="V8" s="43">
        <v>44622</v>
      </c>
      <c r="W8" s="44">
        <v>361.84564999999998</v>
      </c>
      <c r="X8" s="44">
        <v>284.09370000000001</v>
      </c>
      <c r="Y8" s="44">
        <f>W8+X8</f>
        <v>645.93934999999999</v>
      </c>
      <c r="Z8" s="44">
        <f>Y8*2%</f>
        <v>12.918787</v>
      </c>
      <c r="AA8" s="44">
        <f t="shared" ref="AA8:AA37" si="4">Y8-Z8</f>
        <v>633.02056300000004</v>
      </c>
      <c r="AB8" s="44">
        <v>4.4000000000000004</v>
      </c>
      <c r="AC8" s="19">
        <f t="shared" ref="AC8:AC37" si="5">AA8/AB8</f>
        <v>143.86830977272726</v>
      </c>
      <c r="AF8" s="59">
        <v>44653</v>
      </c>
      <c r="AG8" s="53">
        <v>780.69057500000008</v>
      </c>
      <c r="AH8" s="53">
        <v>68.102900000000005</v>
      </c>
      <c r="AI8" s="60">
        <f>AG8+AH8</f>
        <v>848.79347500000006</v>
      </c>
      <c r="AJ8" s="60">
        <f t="shared" ref="AJ8:AJ37" si="6">AI8</f>
        <v>848.79347500000006</v>
      </c>
      <c r="AK8" s="5">
        <v>4.42</v>
      </c>
      <c r="AL8" s="5">
        <f t="shared" ref="AL8:AL36" si="7">AJ8/AK8</f>
        <v>192.03472285067875</v>
      </c>
      <c r="AM8" s="61">
        <f t="shared" ref="AM8:AM36" si="8">AL8*2%</f>
        <v>3.840694457013575</v>
      </c>
      <c r="AN8" s="62"/>
      <c r="AP8" s="59">
        <v>44683</v>
      </c>
      <c r="AQ8" s="24">
        <v>230.92497499999999</v>
      </c>
      <c r="AR8" s="24">
        <v>194.8133</v>
      </c>
      <c r="AS8" s="60">
        <f>AQ8+AR8</f>
        <v>425.73827499999999</v>
      </c>
      <c r="AT8" s="60">
        <f t="shared" ref="AT8:AT37" si="9">AS8</f>
        <v>425.73827499999999</v>
      </c>
      <c r="AU8" s="5">
        <v>4.5</v>
      </c>
      <c r="AV8" s="5">
        <f t="shared" ref="AV8:AV37" si="10">AT8/AU8</f>
        <v>94.608505555555553</v>
      </c>
      <c r="AW8" s="61">
        <f t="shared" ref="AW8:AW37" si="11">AV8*2%</f>
        <v>1.8921701111111111</v>
      </c>
      <c r="BB8" s="59">
        <v>44714</v>
      </c>
      <c r="BC8" s="17">
        <v>110.435475</v>
      </c>
      <c r="BD8" s="17">
        <v>54.962999999999994</v>
      </c>
      <c r="BE8" s="60">
        <f>BC8+BD8</f>
        <v>165.39847499999999</v>
      </c>
      <c r="BF8" s="60">
        <f t="shared" ref="BF8:BF37" si="12">BE8</f>
        <v>165.39847499999999</v>
      </c>
      <c r="BG8" s="5">
        <v>5.09</v>
      </c>
      <c r="BH8" s="5">
        <f t="shared" ref="BH8:BH36" si="13">BF8/BG8</f>
        <v>32.494788801571708</v>
      </c>
      <c r="BI8" s="61">
        <f t="shared" ref="BI8:BI36" si="14">BH8*2%</f>
        <v>0.64989577603143422</v>
      </c>
      <c r="BM8" s="59">
        <v>44744</v>
      </c>
      <c r="BN8" s="17"/>
      <c r="BO8" s="17"/>
      <c r="BP8" s="60">
        <f>BN8+BO8</f>
        <v>0</v>
      </c>
      <c r="BQ8" s="60">
        <f t="shared" ref="BQ8:BQ37" si="15">BP8</f>
        <v>0</v>
      </c>
      <c r="BR8" s="5"/>
      <c r="BS8" s="5" t="e">
        <f t="shared" ref="BS8:BS36" si="16">BQ8/BR8</f>
        <v>#DIV/0!</v>
      </c>
      <c r="BT8" s="61" t="e">
        <f t="shared" ref="BT8:BT36" si="17">BS8*2%</f>
        <v>#DIV/0!</v>
      </c>
    </row>
    <row r="9" spans="4:72" x14ac:dyDescent="0.25">
      <c r="D9" s="1">
        <v>44564</v>
      </c>
      <c r="E9" s="5">
        <v>296.87</v>
      </c>
      <c r="F9" s="5">
        <v>425.7</v>
      </c>
      <c r="G9" s="17">
        <f t="shared" ref="G9:G37" si="18">E9+F9</f>
        <v>722.56999999999994</v>
      </c>
      <c r="H9" s="18">
        <f t="shared" ref="H9:H34" si="19">G9*2%</f>
        <v>14.4514</v>
      </c>
      <c r="I9" s="17">
        <f t="shared" si="0"/>
        <v>708.1185999999999</v>
      </c>
      <c r="J9" s="17">
        <v>4.5999999999999996</v>
      </c>
      <c r="K9" s="19">
        <f t="shared" si="1"/>
        <v>153.93882608695651</v>
      </c>
      <c r="M9" s="1">
        <v>44595</v>
      </c>
      <c r="N9" s="17">
        <v>296.86667499999999</v>
      </c>
      <c r="O9" s="17">
        <v>425.69729999999998</v>
      </c>
      <c r="P9" s="17">
        <f t="shared" ref="P9:P37" si="20">N9+O9</f>
        <v>722.56397500000003</v>
      </c>
      <c r="Q9" s="18">
        <f t="shared" ref="Q9:Q11" si="21">P9*2%</f>
        <v>14.4512795</v>
      </c>
      <c r="R9" s="17">
        <f t="shared" si="2"/>
        <v>708.11269549999997</v>
      </c>
      <c r="S9" s="17">
        <v>4.53</v>
      </c>
      <c r="T9" s="19">
        <f t="shared" si="3"/>
        <v>156.3162683222958</v>
      </c>
      <c r="V9" s="43">
        <v>44623</v>
      </c>
      <c r="W9" s="44">
        <v>111.44782500000001</v>
      </c>
      <c r="X9" s="44">
        <v>191.59234999999998</v>
      </c>
      <c r="Y9" s="44">
        <f t="shared" ref="Y9:Y37" si="22">W9+X9</f>
        <v>303.04017499999998</v>
      </c>
      <c r="Z9" s="44">
        <f t="shared" ref="Z9:Z11" si="23">Y9*2%</f>
        <v>6.0608034999999996</v>
      </c>
      <c r="AA9" s="44">
        <f t="shared" si="4"/>
        <v>296.97937149999996</v>
      </c>
      <c r="AB9" s="44">
        <v>4.38</v>
      </c>
      <c r="AC9" s="19">
        <f t="shared" si="5"/>
        <v>67.803509474885843</v>
      </c>
      <c r="AF9" s="59">
        <v>44654</v>
      </c>
      <c r="AG9" s="53">
        <v>359.19567500000005</v>
      </c>
      <c r="AH9" s="53">
        <v>37.705800000000004</v>
      </c>
      <c r="AI9" s="60">
        <f t="shared" ref="AI9:AI37" si="24">AG9+AH9</f>
        <v>396.90147500000006</v>
      </c>
      <c r="AJ9" s="60">
        <f t="shared" si="6"/>
        <v>396.90147500000006</v>
      </c>
      <c r="AK9" s="6">
        <v>4.42</v>
      </c>
      <c r="AL9" s="5">
        <f t="shared" si="7"/>
        <v>89.796713800904996</v>
      </c>
      <c r="AM9" s="61">
        <f t="shared" si="8"/>
        <v>1.7959342760180999</v>
      </c>
      <c r="AN9" s="62"/>
      <c r="AP9" s="59">
        <v>44684</v>
      </c>
      <c r="AQ9" s="24">
        <v>964.958125</v>
      </c>
      <c r="AR9" s="24">
        <v>284.06414999999998</v>
      </c>
      <c r="AS9" s="60">
        <f t="shared" ref="AS9:AS37" si="25">AQ9+AR9</f>
        <v>1249.022275</v>
      </c>
      <c r="AT9" s="60">
        <f t="shared" si="9"/>
        <v>1249.022275</v>
      </c>
      <c r="AU9" s="6">
        <v>4.51</v>
      </c>
      <c r="AV9" s="5">
        <f t="shared" si="10"/>
        <v>276.94507206208425</v>
      </c>
      <c r="AW9" s="61">
        <f t="shared" si="11"/>
        <v>5.538901441241685</v>
      </c>
      <c r="BB9" s="59">
        <v>44715</v>
      </c>
      <c r="BC9" s="17">
        <v>637.19492500000001</v>
      </c>
      <c r="BD9" s="17">
        <v>109.45320000000001</v>
      </c>
      <c r="BE9" s="60">
        <f t="shared" ref="BE9:BE37" si="26">BC9+BD9</f>
        <v>746.64812500000005</v>
      </c>
      <c r="BF9" s="60">
        <f t="shared" si="12"/>
        <v>746.64812500000005</v>
      </c>
      <c r="BG9" s="6">
        <v>5.12</v>
      </c>
      <c r="BH9" s="5">
        <f t="shared" si="13"/>
        <v>145.8297119140625</v>
      </c>
      <c r="BI9" s="61">
        <f t="shared" si="14"/>
        <v>2.9165942382812502</v>
      </c>
      <c r="BM9" s="59">
        <v>44745</v>
      </c>
      <c r="BN9" s="17"/>
      <c r="BO9" s="17"/>
      <c r="BP9" s="60">
        <f t="shared" ref="BP9:BP37" si="27">BN9+BO9</f>
        <v>0</v>
      </c>
      <c r="BQ9" s="60">
        <f t="shared" si="15"/>
        <v>0</v>
      </c>
      <c r="BR9" s="6"/>
      <c r="BS9" s="5" t="e">
        <f t="shared" si="16"/>
        <v>#DIV/0!</v>
      </c>
      <c r="BT9" s="61" t="e">
        <f t="shared" si="17"/>
        <v>#DIV/0!</v>
      </c>
    </row>
    <row r="10" spans="4:72" x14ac:dyDescent="0.25">
      <c r="D10" s="1">
        <v>44565</v>
      </c>
      <c r="E10" s="5">
        <v>321.33999999999997</v>
      </c>
      <c r="F10" s="5">
        <v>323.02</v>
      </c>
      <c r="G10" s="17">
        <f t="shared" si="18"/>
        <v>644.3599999999999</v>
      </c>
      <c r="H10" s="18">
        <f t="shared" si="19"/>
        <v>12.887199999999998</v>
      </c>
      <c r="I10" s="17">
        <f t="shared" si="0"/>
        <v>631.47279999999989</v>
      </c>
      <c r="J10" s="17">
        <v>4.5999999999999996</v>
      </c>
      <c r="K10" s="19">
        <f t="shared" si="1"/>
        <v>137.27669565217391</v>
      </c>
      <c r="M10" s="1">
        <v>44596</v>
      </c>
      <c r="N10" s="17">
        <v>321.341725</v>
      </c>
      <c r="O10" s="17">
        <v>323.02089999999998</v>
      </c>
      <c r="P10" s="17">
        <f t="shared" si="20"/>
        <v>644.36262499999998</v>
      </c>
      <c r="Q10" s="18">
        <f t="shared" si="21"/>
        <v>12.887252500000001</v>
      </c>
      <c r="R10" s="17">
        <f t="shared" si="2"/>
        <v>631.47537249999993</v>
      </c>
      <c r="S10" s="17">
        <v>4.53</v>
      </c>
      <c r="T10" s="19">
        <f t="shared" si="3"/>
        <v>139.39853697571741</v>
      </c>
      <c r="V10" s="43">
        <v>44624</v>
      </c>
      <c r="W10" s="44">
        <v>906.36092500000007</v>
      </c>
      <c r="X10" s="44">
        <v>227.8108</v>
      </c>
      <c r="Y10" s="44">
        <f t="shared" si="22"/>
        <v>1134.1717250000002</v>
      </c>
      <c r="Z10" s="44">
        <f t="shared" si="23"/>
        <v>22.683434500000004</v>
      </c>
      <c r="AA10" s="44">
        <f t="shared" si="4"/>
        <v>1111.4882905000002</v>
      </c>
      <c r="AB10" s="44">
        <v>4.3499999999999996</v>
      </c>
      <c r="AC10" s="19">
        <f t="shared" si="5"/>
        <v>255.51454954022995</v>
      </c>
      <c r="AF10" s="59">
        <v>44655</v>
      </c>
      <c r="AG10" s="53">
        <v>439.70727499999998</v>
      </c>
      <c r="AH10" s="53">
        <v>252.84949999999998</v>
      </c>
      <c r="AI10" s="60">
        <f t="shared" si="24"/>
        <v>692.55677500000002</v>
      </c>
      <c r="AJ10" s="60">
        <f t="shared" si="6"/>
        <v>692.55677500000002</v>
      </c>
      <c r="AK10" s="5">
        <v>4.42</v>
      </c>
      <c r="AL10" s="5">
        <f t="shared" si="7"/>
        <v>156.68705316742083</v>
      </c>
      <c r="AM10" s="61">
        <f t="shared" si="8"/>
        <v>3.1337410633484168</v>
      </c>
      <c r="AN10" s="62"/>
      <c r="AP10" s="59">
        <v>44685</v>
      </c>
      <c r="AQ10" s="24">
        <v>175.12662499999999</v>
      </c>
      <c r="AR10" s="24">
        <v>128.25685000000001</v>
      </c>
      <c r="AS10" s="60">
        <f t="shared" si="25"/>
        <v>303.38347499999998</v>
      </c>
      <c r="AT10" s="60">
        <f t="shared" si="9"/>
        <v>303.38347499999998</v>
      </c>
      <c r="AU10" s="5">
        <v>4.55</v>
      </c>
      <c r="AV10" s="5">
        <f t="shared" si="10"/>
        <v>66.67768681318681</v>
      </c>
      <c r="AW10" s="61">
        <f t="shared" si="11"/>
        <v>1.3335537362637362</v>
      </c>
      <c r="BB10" s="59">
        <v>44716</v>
      </c>
      <c r="BC10" s="17">
        <v>348.536225</v>
      </c>
      <c r="BD10" s="17">
        <v>492.3227</v>
      </c>
      <c r="BE10" s="60">
        <f t="shared" si="26"/>
        <v>840.858925</v>
      </c>
      <c r="BF10" s="60">
        <f t="shared" si="12"/>
        <v>840.858925</v>
      </c>
      <c r="BG10" s="5">
        <v>5.15</v>
      </c>
      <c r="BH10" s="5">
        <f t="shared" si="13"/>
        <v>163.27357766990289</v>
      </c>
      <c r="BI10" s="61">
        <f t="shared" si="14"/>
        <v>3.2654715533980578</v>
      </c>
      <c r="BM10" s="59">
        <v>44746</v>
      </c>
      <c r="BN10" s="17"/>
      <c r="BO10" s="17"/>
      <c r="BP10" s="60">
        <f t="shared" si="27"/>
        <v>0</v>
      </c>
      <c r="BQ10" s="60">
        <f t="shared" si="15"/>
        <v>0</v>
      </c>
      <c r="BR10" s="5"/>
      <c r="BS10" s="5" t="e">
        <f t="shared" si="16"/>
        <v>#DIV/0!</v>
      </c>
      <c r="BT10" s="61" t="e">
        <f t="shared" si="17"/>
        <v>#DIV/0!</v>
      </c>
    </row>
    <row r="11" spans="4:72" x14ac:dyDescent="0.25">
      <c r="D11" s="1">
        <v>44566</v>
      </c>
      <c r="E11" s="5">
        <v>480.3</v>
      </c>
      <c r="F11" s="5">
        <v>50.89</v>
      </c>
      <c r="G11" s="17">
        <f t="shared" si="18"/>
        <v>531.19000000000005</v>
      </c>
      <c r="H11" s="18">
        <f t="shared" si="19"/>
        <v>10.623800000000001</v>
      </c>
      <c r="I11" s="17">
        <f t="shared" si="0"/>
        <v>520.56620000000009</v>
      </c>
      <c r="J11" s="17">
        <v>4.5999999999999996</v>
      </c>
      <c r="K11" s="19">
        <f t="shared" si="1"/>
        <v>113.16656521739134</v>
      </c>
      <c r="M11" s="1">
        <v>44597</v>
      </c>
      <c r="N11" s="17">
        <v>480.30052499999999</v>
      </c>
      <c r="O11" s="17">
        <v>50.894950000000001</v>
      </c>
      <c r="P11" s="17">
        <f t="shared" si="20"/>
        <v>531.19547499999999</v>
      </c>
      <c r="Q11" s="18">
        <f t="shared" si="21"/>
        <v>10.6239095</v>
      </c>
      <c r="R11" s="17">
        <f t="shared" si="2"/>
        <v>520.57156550000002</v>
      </c>
      <c r="S11" s="17">
        <v>4.53</v>
      </c>
      <c r="T11" s="19">
        <f t="shared" si="3"/>
        <v>114.91646037527593</v>
      </c>
      <c r="V11" s="43">
        <v>44625</v>
      </c>
      <c r="W11" s="44">
        <v>202.10277500000001</v>
      </c>
      <c r="X11" s="44">
        <v>189.29730000000001</v>
      </c>
      <c r="Y11" s="44">
        <f t="shared" si="22"/>
        <v>391.40007500000002</v>
      </c>
      <c r="Z11" s="44">
        <f t="shared" si="23"/>
        <v>7.8280015000000001</v>
      </c>
      <c r="AA11" s="44">
        <f t="shared" si="4"/>
        <v>383.57207349999999</v>
      </c>
      <c r="AB11" s="44">
        <v>4.38</v>
      </c>
      <c r="AC11" s="19">
        <f t="shared" si="5"/>
        <v>87.573532762557079</v>
      </c>
      <c r="AF11" s="59">
        <v>44656</v>
      </c>
      <c r="AG11" s="53">
        <v>287.12032500000004</v>
      </c>
      <c r="AH11" s="53">
        <v>188.8442</v>
      </c>
      <c r="AI11" s="60">
        <f t="shared" si="24"/>
        <v>475.96452500000004</v>
      </c>
      <c r="AJ11" s="60">
        <f t="shared" si="6"/>
        <v>475.96452500000004</v>
      </c>
      <c r="AK11" s="5">
        <v>4.42</v>
      </c>
      <c r="AL11" s="5">
        <f t="shared" si="7"/>
        <v>107.68428167420815</v>
      </c>
      <c r="AM11" s="61">
        <f t="shared" si="8"/>
        <v>2.1536856334841632</v>
      </c>
      <c r="AN11" s="62"/>
      <c r="AP11" s="59">
        <v>44686</v>
      </c>
      <c r="AQ11" s="17">
        <v>563.74</v>
      </c>
      <c r="AR11" s="17">
        <v>43.034649999999999</v>
      </c>
      <c r="AS11" s="60">
        <f t="shared" si="25"/>
        <v>606.77465000000007</v>
      </c>
      <c r="AT11" s="60">
        <f t="shared" si="9"/>
        <v>606.77465000000007</v>
      </c>
      <c r="AU11" s="5">
        <v>4.5599999999999996</v>
      </c>
      <c r="AV11" s="5">
        <f t="shared" si="10"/>
        <v>133.06461622807021</v>
      </c>
      <c r="AW11" s="61">
        <f t="shared" si="11"/>
        <v>2.6612923245614044</v>
      </c>
      <c r="BB11" s="59">
        <v>44717</v>
      </c>
      <c r="BC11" s="17">
        <v>396.56330000000003</v>
      </c>
      <c r="BD11" s="17">
        <v>70.732849999999999</v>
      </c>
      <c r="BE11" s="60">
        <f t="shared" si="26"/>
        <v>467.29615000000001</v>
      </c>
      <c r="BF11" s="60">
        <f t="shared" si="12"/>
        <v>467.29615000000001</v>
      </c>
      <c r="BG11" s="5">
        <v>5.15</v>
      </c>
      <c r="BH11" s="5">
        <f t="shared" si="13"/>
        <v>90.73711650485437</v>
      </c>
      <c r="BI11" s="61">
        <f t="shared" si="14"/>
        <v>1.8147423300970875</v>
      </c>
      <c r="BM11" s="59">
        <v>44747</v>
      </c>
      <c r="BN11" s="17"/>
      <c r="BO11" s="17"/>
      <c r="BP11" s="60">
        <f t="shared" si="27"/>
        <v>0</v>
      </c>
      <c r="BQ11" s="60">
        <f t="shared" si="15"/>
        <v>0</v>
      </c>
      <c r="BR11" s="5"/>
      <c r="BS11" s="5" t="e">
        <f t="shared" si="16"/>
        <v>#DIV/0!</v>
      </c>
      <c r="BT11" s="61" t="e">
        <f t="shared" si="17"/>
        <v>#DIV/0!</v>
      </c>
    </row>
    <row r="12" spans="4:72" x14ac:dyDescent="0.25">
      <c r="D12" s="1">
        <v>44567</v>
      </c>
      <c r="E12" s="5">
        <v>390.63</v>
      </c>
      <c r="F12" s="5">
        <v>95.39</v>
      </c>
      <c r="G12" s="17">
        <f t="shared" si="18"/>
        <v>486.02</v>
      </c>
      <c r="H12" s="18">
        <f>G12*2%</f>
        <v>9.7203999999999997</v>
      </c>
      <c r="I12" s="17">
        <f t="shared" si="0"/>
        <v>476.2996</v>
      </c>
      <c r="J12" s="17">
        <v>4.5999999999999996</v>
      </c>
      <c r="K12" s="19">
        <f t="shared" si="1"/>
        <v>103.54339130434784</v>
      </c>
      <c r="M12" s="1">
        <v>44598</v>
      </c>
      <c r="N12" s="17">
        <v>395.01</v>
      </c>
      <c r="O12" s="17">
        <v>92.432400000000001</v>
      </c>
      <c r="P12" s="17">
        <f t="shared" si="20"/>
        <v>487.44240000000002</v>
      </c>
      <c r="Q12" s="18">
        <f>P12*2%</f>
        <v>9.7488480000000006</v>
      </c>
      <c r="R12" s="17">
        <f t="shared" si="2"/>
        <v>477.69355200000001</v>
      </c>
      <c r="S12" s="17">
        <v>4.53</v>
      </c>
      <c r="T12" s="19">
        <f t="shared" si="3"/>
        <v>105.45111523178808</v>
      </c>
      <c r="V12" s="43">
        <v>44626</v>
      </c>
      <c r="W12" s="44">
        <v>347.55365</v>
      </c>
      <c r="X12" s="44">
        <v>128.05984999999998</v>
      </c>
      <c r="Y12" s="44">
        <f t="shared" si="22"/>
        <v>475.61349999999999</v>
      </c>
      <c r="Z12" s="44">
        <f>Y12*2%</f>
        <v>9.5122699999999991</v>
      </c>
      <c r="AA12" s="44">
        <f t="shared" si="4"/>
        <v>466.10122999999999</v>
      </c>
      <c r="AB12" s="44">
        <v>4.34</v>
      </c>
      <c r="AC12" s="19">
        <f t="shared" si="5"/>
        <v>107.39659677419355</v>
      </c>
      <c r="AF12" s="59">
        <v>44657</v>
      </c>
      <c r="AG12" s="53">
        <v>529.81635000000006</v>
      </c>
      <c r="AH12" s="53">
        <v>411.82850000000002</v>
      </c>
      <c r="AI12" s="60">
        <f t="shared" si="24"/>
        <v>941.64485000000013</v>
      </c>
      <c r="AJ12" s="60">
        <f t="shared" si="6"/>
        <v>941.64485000000013</v>
      </c>
      <c r="AK12" s="5">
        <v>4.42</v>
      </c>
      <c r="AL12" s="5">
        <f t="shared" si="7"/>
        <v>213.04182126696836</v>
      </c>
      <c r="AM12" s="61">
        <f t="shared" si="8"/>
        <v>4.2608364253393676</v>
      </c>
      <c r="AN12" s="62"/>
      <c r="AP12" s="59">
        <v>44687</v>
      </c>
      <c r="AQ12" s="24">
        <v>627.37909999999999</v>
      </c>
      <c r="AR12" s="24">
        <v>338.79075</v>
      </c>
      <c r="AS12" s="60">
        <f t="shared" si="25"/>
        <v>966.16985</v>
      </c>
      <c r="AT12" s="60">
        <f t="shared" si="9"/>
        <v>966.16985</v>
      </c>
      <c r="AU12" s="5">
        <v>4.58</v>
      </c>
      <c r="AV12" s="5">
        <f t="shared" si="10"/>
        <v>210.95411572052402</v>
      </c>
      <c r="AW12" s="61">
        <f t="shared" si="11"/>
        <v>4.2190823144104801</v>
      </c>
      <c r="BB12" s="59">
        <v>44718</v>
      </c>
      <c r="BC12" s="17">
        <v>313.92775</v>
      </c>
      <c r="BD12" s="17">
        <v>118.43639999999999</v>
      </c>
      <c r="BE12" s="60">
        <f t="shared" si="26"/>
        <v>432.36415</v>
      </c>
      <c r="BF12" s="60">
        <f t="shared" si="12"/>
        <v>432.36415</v>
      </c>
      <c r="BG12" s="5">
        <v>5.15</v>
      </c>
      <c r="BH12" s="5">
        <f t="shared" si="13"/>
        <v>83.95420388349514</v>
      </c>
      <c r="BI12" s="61">
        <f t="shared" si="14"/>
        <v>1.6790840776699028</v>
      </c>
      <c r="BM12" s="59">
        <v>44748</v>
      </c>
      <c r="BN12" s="17"/>
      <c r="BO12" s="17"/>
      <c r="BP12" s="60">
        <f t="shared" si="27"/>
        <v>0</v>
      </c>
      <c r="BQ12" s="60">
        <f t="shared" si="15"/>
        <v>0</v>
      </c>
      <c r="BR12" s="5"/>
      <c r="BS12" s="5" t="e">
        <f t="shared" si="16"/>
        <v>#DIV/0!</v>
      </c>
      <c r="BT12" s="61" t="e">
        <f t="shared" si="17"/>
        <v>#DIV/0!</v>
      </c>
    </row>
    <row r="13" spans="4:72" x14ac:dyDescent="0.25">
      <c r="D13" s="1">
        <v>44568</v>
      </c>
      <c r="E13" s="5">
        <v>566.79999999999995</v>
      </c>
      <c r="F13" s="5">
        <v>199.16</v>
      </c>
      <c r="G13" s="17">
        <f t="shared" si="18"/>
        <v>765.95999999999992</v>
      </c>
      <c r="H13" s="18">
        <f t="shared" si="19"/>
        <v>15.319199999999999</v>
      </c>
      <c r="I13" s="17">
        <f t="shared" si="0"/>
        <v>750.6407999999999</v>
      </c>
      <c r="J13" s="17">
        <v>4.62</v>
      </c>
      <c r="K13" s="19">
        <f t="shared" si="1"/>
        <v>162.4763636363636</v>
      </c>
      <c r="M13" s="1">
        <v>44599</v>
      </c>
      <c r="N13" s="17">
        <v>566.79690000000005</v>
      </c>
      <c r="O13" s="17">
        <v>199.167</v>
      </c>
      <c r="P13" s="17">
        <f t="shared" si="20"/>
        <v>765.96390000000008</v>
      </c>
      <c r="Q13" s="18">
        <f t="shared" ref="Q13:Q34" si="28">P13*2%</f>
        <v>15.319278000000002</v>
      </c>
      <c r="R13" s="17">
        <f t="shared" si="2"/>
        <v>750.64462200000003</v>
      </c>
      <c r="S13" s="17">
        <v>4.53</v>
      </c>
      <c r="T13" s="19">
        <f t="shared" si="3"/>
        <v>165.70521456953642</v>
      </c>
      <c r="V13" s="43">
        <v>44627</v>
      </c>
      <c r="W13" s="44">
        <v>211.9186</v>
      </c>
      <c r="X13" s="44">
        <v>307.24119999999999</v>
      </c>
      <c r="Y13" s="44">
        <f t="shared" si="22"/>
        <v>519.15980000000002</v>
      </c>
      <c r="Z13" s="44">
        <f t="shared" ref="Z13:Z34" si="29">Y13*2%</f>
        <v>10.383196</v>
      </c>
      <c r="AA13" s="44">
        <f t="shared" si="4"/>
        <v>508.77660400000002</v>
      </c>
      <c r="AB13" s="44">
        <v>4.34</v>
      </c>
      <c r="AC13" s="19">
        <f t="shared" si="5"/>
        <v>117.22963225806453</v>
      </c>
      <c r="AF13" s="59">
        <v>44658</v>
      </c>
      <c r="AG13" s="53">
        <v>315.21800000000002</v>
      </c>
      <c r="AH13" s="53">
        <v>329.92574999999999</v>
      </c>
      <c r="AI13" s="60">
        <f t="shared" si="24"/>
        <v>645.14374999999995</v>
      </c>
      <c r="AJ13" s="60">
        <f t="shared" si="6"/>
        <v>645.14374999999995</v>
      </c>
      <c r="AK13" s="6">
        <v>4.42</v>
      </c>
      <c r="AL13" s="5">
        <f t="shared" si="7"/>
        <v>145.96012443438914</v>
      </c>
      <c r="AM13" s="61">
        <f t="shared" si="8"/>
        <v>2.919202488687783</v>
      </c>
      <c r="AN13" s="62"/>
      <c r="AP13" s="59">
        <v>44688</v>
      </c>
      <c r="AQ13" s="24">
        <v>443.25050000000005</v>
      </c>
      <c r="AR13" s="24">
        <v>583.07075000000009</v>
      </c>
      <c r="AS13" s="60">
        <f t="shared" si="25"/>
        <v>1026.3212500000002</v>
      </c>
      <c r="AT13" s="60">
        <f t="shared" si="9"/>
        <v>1026.3212500000002</v>
      </c>
      <c r="AU13" s="6">
        <v>4.58</v>
      </c>
      <c r="AV13" s="5">
        <f t="shared" si="10"/>
        <v>224.08760917030571</v>
      </c>
      <c r="AW13" s="61">
        <f t="shared" si="11"/>
        <v>4.4817521834061145</v>
      </c>
      <c r="BB13" s="59">
        <v>44719</v>
      </c>
      <c r="BC13" s="17">
        <v>282.59452500000003</v>
      </c>
      <c r="BD13" s="17">
        <v>48.412749999999996</v>
      </c>
      <c r="BE13" s="60">
        <f t="shared" si="26"/>
        <v>331.00727500000005</v>
      </c>
      <c r="BF13" s="60">
        <f t="shared" si="12"/>
        <v>331.00727500000005</v>
      </c>
      <c r="BG13" s="6">
        <v>5.16</v>
      </c>
      <c r="BH13" s="5">
        <f t="shared" si="13"/>
        <v>64.14869670542636</v>
      </c>
      <c r="BI13" s="61">
        <f t="shared" si="14"/>
        <v>1.2829739341085273</v>
      </c>
      <c r="BM13" s="59">
        <v>44749</v>
      </c>
      <c r="BN13" s="17"/>
      <c r="BO13" s="17"/>
      <c r="BP13" s="60">
        <f t="shared" si="27"/>
        <v>0</v>
      </c>
      <c r="BQ13" s="60">
        <f t="shared" si="15"/>
        <v>0</v>
      </c>
      <c r="BR13" s="6"/>
      <c r="BS13" s="5" t="e">
        <f t="shared" si="16"/>
        <v>#DIV/0!</v>
      </c>
      <c r="BT13" s="61" t="e">
        <f t="shared" si="17"/>
        <v>#DIV/0!</v>
      </c>
    </row>
    <row r="14" spans="4:72" x14ac:dyDescent="0.25">
      <c r="D14" s="1">
        <v>44569</v>
      </c>
      <c r="E14" s="5"/>
      <c r="F14" s="5">
        <v>647.9</v>
      </c>
      <c r="G14" s="17">
        <f t="shared" si="18"/>
        <v>647.9</v>
      </c>
      <c r="H14" s="18">
        <f t="shared" si="19"/>
        <v>12.958</v>
      </c>
      <c r="I14" s="17">
        <f t="shared" si="0"/>
        <v>634.94200000000001</v>
      </c>
      <c r="J14" s="17">
        <v>4.62</v>
      </c>
      <c r="K14" s="19">
        <f t="shared" si="1"/>
        <v>137.43333333333334</v>
      </c>
      <c r="M14" s="1">
        <v>44600</v>
      </c>
      <c r="N14" s="17">
        <v>189.19035</v>
      </c>
      <c r="O14" s="17">
        <v>431.0163</v>
      </c>
      <c r="P14" s="17">
        <f t="shared" si="20"/>
        <v>620.20664999999997</v>
      </c>
      <c r="Q14" s="18">
        <f t="shared" si="28"/>
        <v>12.404133</v>
      </c>
      <c r="R14" s="17">
        <f t="shared" si="2"/>
        <v>607.80251699999997</v>
      </c>
      <c r="S14" s="17">
        <v>4.5199999999999996</v>
      </c>
      <c r="T14" s="19">
        <f t="shared" si="3"/>
        <v>134.46958340707965</v>
      </c>
      <c r="V14" s="43">
        <v>44628</v>
      </c>
      <c r="W14" s="44">
        <v>394.64777500000002</v>
      </c>
      <c r="X14" s="44">
        <v>142.19460000000001</v>
      </c>
      <c r="Y14" s="44">
        <f t="shared" si="22"/>
        <v>536.84237500000006</v>
      </c>
      <c r="Z14" s="44">
        <f t="shared" si="29"/>
        <v>10.736847500000001</v>
      </c>
      <c r="AA14" s="44">
        <f t="shared" si="4"/>
        <v>526.10552750000011</v>
      </c>
      <c r="AB14" s="44">
        <v>4.34</v>
      </c>
      <c r="AC14" s="19">
        <f t="shared" si="5"/>
        <v>121.22247177419358</v>
      </c>
      <c r="AF14" s="59">
        <v>44659</v>
      </c>
      <c r="AG14" s="53">
        <v>217.73464999999999</v>
      </c>
      <c r="AH14" s="53">
        <v>138.92439999999999</v>
      </c>
      <c r="AI14" s="60">
        <f t="shared" si="24"/>
        <v>356.65904999999998</v>
      </c>
      <c r="AJ14" s="60">
        <f t="shared" si="6"/>
        <v>356.65904999999998</v>
      </c>
      <c r="AK14" s="6">
        <v>4.42</v>
      </c>
      <c r="AL14" s="5">
        <f t="shared" si="7"/>
        <v>80.692092760180998</v>
      </c>
      <c r="AM14" s="61">
        <f t="shared" si="8"/>
        <v>1.61384185520362</v>
      </c>
      <c r="AN14" s="62"/>
      <c r="AP14" s="59">
        <v>44689</v>
      </c>
      <c r="AQ14" s="24">
        <v>365.76602499999996</v>
      </c>
      <c r="AR14" s="24">
        <v>356.57984999999996</v>
      </c>
      <c r="AS14" s="60">
        <f t="shared" si="25"/>
        <v>722.34587499999998</v>
      </c>
      <c r="AT14" s="60">
        <f t="shared" si="9"/>
        <v>722.34587499999998</v>
      </c>
      <c r="AU14" s="6">
        <v>4.58</v>
      </c>
      <c r="AV14" s="5">
        <f t="shared" si="10"/>
        <v>157.71743995633187</v>
      </c>
      <c r="AW14" s="61">
        <f t="shared" si="11"/>
        <v>3.1543487991266375</v>
      </c>
      <c r="BB14" s="59">
        <v>44720</v>
      </c>
      <c r="BC14" s="17">
        <v>390.78694999999999</v>
      </c>
      <c r="BD14" s="17">
        <v>99.465299999999999</v>
      </c>
      <c r="BE14" s="60">
        <f t="shared" si="26"/>
        <v>490.25225</v>
      </c>
      <c r="BF14" s="60">
        <f t="shared" si="12"/>
        <v>490.25225</v>
      </c>
      <c r="BG14" s="6">
        <v>5.16</v>
      </c>
      <c r="BH14" s="5">
        <f t="shared" si="13"/>
        <v>95.010125968992241</v>
      </c>
      <c r="BI14" s="61">
        <f t="shared" si="14"/>
        <v>1.9002025193798449</v>
      </c>
      <c r="BM14" s="59">
        <v>44750</v>
      </c>
      <c r="BN14" s="17"/>
      <c r="BO14" s="17"/>
      <c r="BP14" s="60">
        <f t="shared" si="27"/>
        <v>0</v>
      </c>
      <c r="BQ14" s="60">
        <f t="shared" si="15"/>
        <v>0</v>
      </c>
      <c r="BR14" s="6"/>
      <c r="BS14" s="5" t="e">
        <f t="shared" si="16"/>
        <v>#DIV/0!</v>
      </c>
      <c r="BT14" s="61" t="e">
        <f t="shared" si="17"/>
        <v>#DIV/0!</v>
      </c>
    </row>
    <row r="15" spans="4:72" x14ac:dyDescent="0.25">
      <c r="D15" s="1">
        <v>44570</v>
      </c>
      <c r="E15" s="5"/>
      <c r="F15" s="5">
        <v>547.71</v>
      </c>
      <c r="G15" s="17">
        <f t="shared" si="18"/>
        <v>547.71</v>
      </c>
      <c r="H15" s="18">
        <f t="shared" si="19"/>
        <v>10.9542</v>
      </c>
      <c r="I15" s="17">
        <f t="shared" si="0"/>
        <v>536.75580000000002</v>
      </c>
      <c r="J15" s="17">
        <v>4.62</v>
      </c>
      <c r="K15" s="19">
        <f t="shared" si="1"/>
        <v>116.1809090909091</v>
      </c>
      <c r="M15" s="1">
        <v>44601</v>
      </c>
      <c r="N15" s="17">
        <v>58.607124999999996</v>
      </c>
      <c r="O15" s="17">
        <v>59.1</v>
      </c>
      <c r="P15" s="17">
        <f t="shared" si="20"/>
        <v>117.70712499999999</v>
      </c>
      <c r="Q15" s="18">
        <f t="shared" si="28"/>
        <v>2.3541425</v>
      </c>
      <c r="R15" s="17">
        <f t="shared" si="2"/>
        <v>115.3529825</v>
      </c>
      <c r="S15" s="17">
        <v>4.5</v>
      </c>
      <c r="T15" s="19">
        <f t="shared" si="3"/>
        <v>25.633996111111109</v>
      </c>
      <c r="V15" s="43">
        <v>44629</v>
      </c>
      <c r="W15" s="44">
        <v>466.2765</v>
      </c>
      <c r="X15" s="44">
        <v>164.16995</v>
      </c>
      <c r="Y15" s="44">
        <f t="shared" si="22"/>
        <v>630.44645000000003</v>
      </c>
      <c r="Z15" s="44">
        <f t="shared" si="29"/>
        <v>12.608929000000002</v>
      </c>
      <c r="AA15" s="44">
        <f t="shared" si="4"/>
        <v>617.83752100000004</v>
      </c>
      <c r="AB15" s="44">
        <v>4.34</v>
      </c>
      <c r="AC15" s="19">
        <f t="shared" si="5"/>
        <v>142.35887580645164</v>
      </c>
      <c r="AF15" s="59">
        <v>44660</v>
      </c>
      <c r="AG15" s="53">
        <v>441.18610000000001</v>
      </c>
      <c r="AH15" s="53">
        <v>434.96614999999997</v>
      </c>
      <c r="AI15" s="60">
        <f t="shared" si="24"/>
        <v>876.15224999999998</v>
      </c>
      <c r="AJ15" s="60">
        <f t="shared" si="6"/>
        <v>876.15224999999998</v>
      </c>
      <c r="AK15" s="6">
        <v>4.42</v>
      </c>
      <c r="AL15" s="5">
        <f t="shared" si="7"/>
        <v>198.22449095022625</v>
      </c>
      <c r="AM15" s="61">
        <f t="shared" si="8"/>
        <v>3.964489819004525</v>
      </c>
      <c r="AN15" s="62"/>
      <c r="AP15" s="59">
        <v>44690</v>
      </c>
      <c r="AQ15" s="24">
        <v>180.238</v>
      </c>
      <c r="AR15" s="24">
        <v>313.05270000000002</v>
      </c>
      <c r="AS15" s="60">
        <f t="shared" si="25"/>
        <v>493.29070000000002</v>
      </c>
      <c r="AT15" s="60">
        <f t="shared" si="9"/>
        <v>493.29070000000002</v>
      </c>
      <c r="AU15" s="6">
        <v>4.58</v>
      </c>
      <c r="AV15" s="5">
        <f t="shared" si="10"/>
        <v>107.70539301310043</v>
      </c>
      <c r="AW15" s="61">
        <f t="shared" si="11"/>
        <v>2.1541078602620085</v>
      </c>
      <c r="BB15" s="59">
        <v>44721</v>
      </c>
      <c r="BC15" s="17">
        <v>245.078025</v>
      </c>
      <c r="BD15" s="17">
        <v>24.969750000000001</v>
      </c>
      <c r="BE15" s="60">
        <f t="shared" si="26"/>
        <v>270.047775</v>
      </c>
      <c r="BF15" s="60">
        <f t="shared" si="12"/>
        <v>270.047775</v>
      </c>
      <c r="BG15" s="6">
        <v>5.2</v>
      </c>
      <c r="BH15" s="5">
        <f t="shared" si="13"/>
        <v>51.932264423076923</v>
      </c>
      <c r="BI15" s="61">
        <f t="shared" si="14"/>
        <v>1.0386452884615385</v>
      </c>
      <c r="BM15" s="59">
        <v>44751</v>
      </c>
      <c r="BN15" s="17"/>
      <c r="BO15" s="17"/>
      <c r="BP15" s="60">
        <f t="shared" si="27"/>
        <v>0</v>
      </c>
      <c r="BQ15" s="60">
        <f t="shared" si="15"/>
        <v>0</v>
      </c>
      <c r="BR15" s="6"/>
      <c r="BS15" s="5" t="e">
        <f t="shared" si="16"/>
        <v>#DIV/0!</v>
      </c>
      <c r="BT15" s="61" t="e">
        <f t="shared" si="17"/>
        <v>#DIV/0!</v>
      </c>
    </row>
    <row r="16" spans="4:72" x14ac:dyDescent="0.25">
      <c r="D16" s="1">
        <v>44571</v>
      </c>
      <c r="E16" s="5"/>
      <c r="F16" s="5">
        <v>585.05999999999995</v>
      </c>
      <c r="G16" s="17">
        <f t="shared" si="18"/>
        <v>585.05999999999995</v>
      </c>
      <c r="H16" s="18">
        <f t="shared" si="19"/>
        <v>11.701199999999998</v>
      </c>
      <c r="I16" s="17">
        <f t="shared" si="0"/>
        <v>573.35879999999997</v>
      </c>
      <c r="J16" s="17">
        <v>4.6399999999999997</v>
      </c>
      <c r="K16" s="19">
        <f t="shared" si="1"/>
        <v>123.56870689655173</v>
      </c>
      <c r="M16" s="1">
        <v>44602</v>
      </c>
      <c r="N16" s="17">
        <v>740.32560000000001</v>
      </c>
      <c r="O16" s="17">
        <v>327.83754999999996</v>
      </c>
      <c r="P16" s="17">
        <f t="shared" si="20"/>
        <v>1068.1631499999999</v>
      </c>
      <c r="Q16" s="18">
        <f t="shared" si="28"/>
        <v>21.363262999999996</v>
      </c>
      <c r="R16" s="17">
        <f t="shared" si="2"/>
        <v>1046.7998869999999</v>
      </c>
      <c r="S16" s="17">
        <v>4.5</v>
      </c>
      <c r="T16" s="19">
        <f t="shared" si="3"/>
        <v>232.62219711111109</v>
      </c>
      <c r="V16" s="43">
        <v>44630</v>
      </c>
      <c r="W16" s="44">
        <v>1344.5596</v>
      </c>
      <c r="X16" s="44">
        <v>241.48259999999999</v>
      </c>
      <c r="Y16" s="44">
        <f t="shared" si="22"/>
        <v>1586.0422000000001</v>
      </c>
      <c r="Z16" s="44">
        <f t="shared" si="29"/>
        <v>31.720844000000003</v>
      </c>
      <c r="AA16" s="44">
        <f t="shared" si="4"/>
        <v>1554.3213560000002</v>
      </c>
      <c r="AB16" s="44">
        <v>4.34</v>
      </c>
      <c r="AC16" s="19">
        <f t="shared" si="5"/>
        <v>358.13856129032263</v>
      </c>
      <c r="AF16" s="59">
        <v>44661</v>
      </c>
      <c r="AG16" s="53">
        <v>1074.8775000000001</v>
      </c>
      <c r="AH16" s="53">
        <v>616.90549999999996</v>
      </c>
      <c r="AI16" s="60">
        <f t="shared" si="24"/>
        <v>1691.7829999999999</v>
      </c>
      <c r="AJ16" s="60">
        <f t="shared" si="6"/>
        <v>1691.7829999999999</v>
      </c>
      <c r="AK16" s="6">
        <v>4.42</v>
      </c>
      <c r="AL16" s="5">
        <f t="shared" si="7"/>
        <v>382.75633484162893</v>
      </c>
      <c r="AM16" s="61">
        <f t="shared" si="8"/>
        <v>7.6551266968325784</v>
      </c>
      <c r="AN16" s="62"/>
      <c r="AP16" s="59">
        <v>44691</v>
      </c>
      <c r="AQ16" s="24">
        <v>866.87927500000001</v>
      </c>
      <c r="AR16" s="24">
        <v>150.22234999999998</v>
      </c>
      <c r="AS16" s="60">
        <f t="shared" si="25"/>
        <v>1017.101625</v>
      </c>
      <c r="AT16" s="60">
        <f t="shared" si="9"/>
        <v>1017.101625</v>
      </c>
      <c r="AU16" s="6">
        <v>4.6100000000000003</v>
      </c>
      <c r="AV16" s="5">
        <f t="shared" si="10"/>
        <v>220.62941973969629</v>
      </c>
      <c r="AW16" s="61">
        <f t="shared" si="11"/>
        <v>4.4125883947939259</v>
      </c>
      <c r="BB16" s="59">
        <v>44722</v>
      </c>
      <c r="BC16" s="17">
        <v>131.79407499999999</v>
      </c>
      <c r="BD16" s="17">
        <v>22.359500000000001</v>
      </c>
      <c r="BE16" s="60">
        <f t="shared" si="26"/>
        <v>154.15357499999999</v>
      </c>
      <c r="BF16" s="60">
        <f t="shared" si="12"/>
        <v>154.15357499999999</v>
      </c>
      <c r="BG16" s="6">
        <v>5.25</v>
      </c>
      <c r="BH16" s="5">
        <f t="shared" si="13"/>
        <v>29.362585714285711</v>
      </c>
      <c r="BI16" s="61">
        <f t="shared" si="14"/>
        <v>0.58725171428571421</v>
      </c>
      <c r="BM16" s="59">
        <v>44752</v>
      </c>
      <c r="BN16" s="17"/>
      <c r="BO16" s="17"/>
      <c r="BP16" s="60">
        <f t="shared" si="27"/>
        <v>0</v>
      </c>
      <c r="BQ16" s="60">
        <f t="shared" si="15"/>
        <v>0</v>
      </c>
      <c r="BR16" s="6"/>
      <c r="BS16" s="5" t="e">
        <f t="shared" si="16"/>
        <v>#DIV/0!</v>
      </c>
      <c r="BT16" s="61" t="e">
        <f t="shared" si="17"/>
        <v>#DIV/0!</v>
      </c>
    </row>
    <row r="17" spans="4:72" x14ac:dyDescent="0.25">
      <c r="D17" s="1">
        <v>44572</v>
      </c>
      <c r="E17" s="5"/>
      <c r="F17" s="5">
        <v>2633.6</v>
      </c>
      <c r="G17" s="17">
        <f t="shared" si="18"/>
        <v>2633.6</v>
      </c>
      <c r="H17" s="18">
        <f t="shared" si="19"/>
        <v>52.671999999999997</v>
      </c>
      <c r="I17" s="17">
        <f t="shared" si="0"/>
        <v>2580.9279999999999</v>
      </c>
      <c r="J17" s="17">
        <v>4.6399999999999997</v>
      </c>
      <c r="K17" s="19">
        <f t="shared" si="1"/>
        <v>556.23448275862074</v>
      </c>
      <c r="M17" s="1">
        <v>44603</v>
      </c>
      <c r="N17" s="17">
        <v>156.33860000000001</v>
      </c>
      <c r="O17" s="17">
        <v>338.33765</v>
      </c>
      <c r="P17" s="17">
        <f t="shared" si="20"/>
        <v>494.67624999999998</v>
      </c>
      <c r="Q17" s="18">
        <f t="shared" si="28"/>
        <v>9.8935250000000003</v>
      </c>
      <c r="R17" s="17">
        <f t="shared" si="2"/>
        <v>484.78272499999997</v>
      </c>
      <c r="S17" s="17">
        <v>4.4800000000000004</v>
      </c>
      <c r="T17" s="19">
        <f t="shared" si="3"/>
        <v>108.21042968749998</v>
      </c>
      <c r="V17" s="43">
        <v>44631</v>
      </c>
      <c r="W17" s="44">
        <v>385.72519999999997</v>
      </c>
      <c r="X17" s="44">
        <v>483.05385000000001</v>
      </c>
      <c r="Y17" s="44">
        <f t="shared" si="22"/>
        <v>868.77904999999998</v>
      </c>
      <c r="Z17" s="44">
        <f t="shared" si="29"/>
        <v>17.375581</v>
      </c>
      <c r="AA17" s="44">
        <f t="shared" si="4"/>
        <v>851.40346899999997</v>
      </c>
      <c r="AB17" s="44">
        <v>4.34</v>
      </c>
      <c r="AC17" s="19">
        <f t="shared" si="5"/>
        <v>196.17591451612904</v>
      </c>
      <c r="AF17" s="59">
        <v>44662</v>
      </c>
      <c r="AG17" s="53">
        <v>642.94149999999991</v>
      </c>
      <c r="AH17" s="53">
        <v>156.07325</v>
      </c>
      <c r="AI17" s="60">
        <f t="shared" si="24"/>
        <v>799.01474999999994</v>
      </c>
      <c r="AJ17" s="60">
        <f t="shared" si="6"/>
        <v>799.01474999999994</v>
      </c>
      <c r="AK17" s="6">
        <v>4.42</v>
      </c>
      <c r="AL17" s="5">
        <f t="shared" si="7"/>
        <v>180.77256787330316</v>
      </c>
      <c r="AM17" s="61">
        <f t="shared" si="8"/>
        <v>3.6154513574660632</v>
      </c>
      <c r="AN17" s="62"/>
      <c r="AP17" s="59">
        <v>44692</v>
      </c>
      <c r="AQ17" s="24">
        <v>285.76060000000001</v>
      </c>
      <c r="AR17" s="24">
        <v>226.35300000000001</v>
      </c>
      <c r="AS17" s="60">
        <f t="shared" si="25"/>
        <v>512.11360000000002</v>
      </c>
      <c r="AT17" s="60">
        <f t="shared" si="9"/>
        <v>512.11360000000002</v>
      </c>
      <c r="AU17" s="6">
        <v>4.6399999999999997</v>
      </c>
      <c r="AV17" s="5">
        <f t="shared" si="10"/>
        <v>110.3693103448276</v>
      </c>
      <c r="AW17" s="61">
        <f t="shared" si="11"/>
        <v>2.207386206896552</v>
      </c>
      <c r="BB17" s="59">
        <v>44723</v>
      </c>
      <c r="BC17" s="17">
        <v>222.13142500000001</v>
      </c>
      <c r="BD17" s="17">
        <v>140.81560000000002</v>
      </c>
      <c r="BE17" s="60">
        <f t="shared" si="26"/>
        <v>362.94702500000005</v>
      </c>
      <c r="BF17" s="60">
        <f t="shared" si="12"/>
        <v>362.94702500000005</v>
      </c>
      <c r="BG17" s="6">
        <v>5.31</v>
      </c>
      <c r="BH17" s="5">
        <f t="shared" si="13"/>
        <v>68.351605461393618</v>
      </c>
      <c r="BI17" s="61">
        <f t="shared" si="14"/>
        <v>1.3670321092278723</v>
      </c>
      <c r="BM17" s="59">
        <v>44753</v>
      </c>
      <c r="BN17" s="17"/>
      <c r="BO17" s="17"/>
      <c r="BP17" s="60">
        <f t="shared" si="27"/>
        <v>0</v>
      </c>
      <c r="BQ17" s="60">
        <f t="shared" si="15"/>
        <v>0</v>
      </c>
      <c r="BR17" s="6"/>
      <c r="BS17" s="5" t="e">
        <f t="shared" si="16"/>
        <v>#DIV/0!</v>
      </c>
      <c r="BT17" s="61" t="e">
        <f t="shared" si="17"/>
        <v>#DIV/0!</v>
      </c>
    </row>
    <row r="18" spans="4:72" x14ac:dyDescent="0.25">
      <c r="D18" s="1">
        <v>44573</v>
      </c>
      <c r="E18" s="5"/>
      <c r="F18" s="5">
        <v>830.69</v>
      </c>
      <c r="G18" s="17">
        <f t="shared" si="18"/>
        <v>830.69</v>
      </c>
      <c r="H18" s="18">
        <f t="shared" si="19"/>
        <v>16.613800000000001</v>
      </c>
      <c r="I18" s="17">
        <f t="shared" si="0"/>
        <v>814.07620000000009</v>
      </c>
      <c r="J18" s="17">
        <v>4.6399999999999997</v>
      </c>
      <c r="K18" s="19">
        <f t="shared" si="1"/>
        <v>175.44745689655176</v>
      </c>
      <c r="M18" s="1">
        <v>44604</v>
      </c>
      <c r="N18" s="17">
        <v>156.04085000000001</v>
      </c>
      <c r="O18" s="17">
        <v>129.61615</v>
      </c>
      <c r="P18" s="17">
        <f t="shared" si="20"/>
        <v>285.65700000000004</v>
      </c>
      <c r="Q18" s="18">
        <f t="shared" si="28"/>
        <v>5.713140000000001</v>
      </c>
      <c r="R18" s="17">
        <f t="shared" si="2"/>
        <v>279.94386000000003</v>
      </c>
      <c r="S18" s="17">
        <v>4.4800000000000004</v>
      </c>
      <c r="T18" s="19">
        <f t="shared" si="3"/>
        <v>62.487468749999998</v>
      </c>
      <c r="V18" s="43">
        <v>44632</v>
      </c>
      <c r="W18" s="44">
        <v>399.59042500000004</v>
      </c>
      <c r="X18" s="44">
        <v>387.39064999999999</v>
      </c>
      <c r="Y18" s="44">
        <f t="shared" si="22"/>
        <v>786.98107500000003</v>
      </c>
      <c r="Z18" s="44">
        <f t="shared" si="29"/>
        <v>15.7396215</v>
      </c>
      <c r="AA18" s="44">
        <f t="shared" si="4"/>
        <v>771.24145350000003</v>
      </c>
      <c r="AB18" s="44">
        <v>4.34</v>
      </c>
      <c r="AC18" s="19">
        <f t="shared" si="5"/>
        <v>177.70540403225809</v>
      </c>
      <c r="AF18" s="59">
        <v>44663</v>
      </c>
      <c r="AG18" s="53">
        <v>1112.2451250000001</v>
      </c>
      <c r="AH18" s="53">
        <v>277.31690000000003</v>
      </c>
      <c r="AI18" s="60">
        <f t="shared" si="24"/>
        <v>1389.5620250000002</v>
      </c>
      <c r="AJ18" s="60">
        <f t="shared" si="6"/>
        <v>1389.5620250000002</v>
      </c>
      <c r="AK18" s="6">
        <v>4.42</v>
      </c>
      <c r="AL18" s="5">
        <f t="shared" si="7"/>
        <v>314.380548642534</v>
      </c>
      <c r="AM18" s="61">
        <f t="shared" si="8"/>
        <v>6.2876109728506799</v>
      </c>
      <c r="AN18" s="62"/>
      <c r="AP18" s="59">
        <v>44693</v>
      </c>
      <c r="AQ18" s="24">
        <v>493.62979999999999</v>
      </c>
      <c r="AR18" s="24">
        <v>182.08710000000002</v>
      </c>
      <c r="AS18" s="60">
        <f t="shared" si="25"/>
        <v>675.71690000000001</v>
      </c>
      <c r="AT18" s="60">
        <f t="shared" si="9"/>
        <v>675.71690000000001</v>
      </c>
      <c r="AU18" s="6">
        <v>4.72</v>
      </c>
      <c r="AV18" s="5">
        <f t="shared" si="10"/>
        <v>143.16036016949153</v>
      </c>
      <c r="AW18" s="61">
        <f t="shared" si="11"/>
        <v>2.8632072033898304</v>
      </c>
      <c r="BB18" s="59">
        <v>44724</v>
      </c>
      <c r="BC18" s="17">
        <v>198.28165000000001</v>
      </c>
      <c r="BD18" s="17">
        <v>10.194749999999999</v>
      </c>
      <c r="BE18" s="60">
        <f t="shared" si="26"/>
        <v>208.47640000000001</v>
      </c>
      <c r="BF18" s="60">
        <f t="shared" si="12"/>
        <v>208.47640000000001</v>
      </c>
      <c r="BG18" s="6">
        <v>5.31</v>
      </c>
      <c r="BH18" s="5">
        <f t="shared" si="13"/>
        <v>39.261092278719403</v>
      </c>
      <c r="BI18" s="61">
        <f t="shared" si="14"/>
        <v>0.78522184557438812</v>
      </c>
      <c r="BM18" s="59">
        <v>44754</v>
      </c>
      <c r="BN18" s="17"/>
      <c r="BO18" s="17"/>
      <c r="BP18" s="60">
        <f t="shared" si="27"/>
        <v>0</v>
      </c>
      <c r="BQ18" s="60">
        <f t="shared" si="15"/>
        <v>0</v>
      </c>
      <c r="BR18" s="6"/>
      <c r="BS18" s="5" t="e">
        <f t="shared" si="16"/>
        <v>#DIV/0!</v>
      </c>
      <c r="BT18" s="61" t="e">
        <f t="shared" si="17"/>
        <v>#DIV/0!</v>
      </c>
    </row>
    <row r="19" spans="4:72" x14ac:dyDescent="0.25">
      <c r="D19" s="1">
        <v>44574</v>
      </c>
      <c r="E19" s="5"/>
      <c r="F19" s="5">
        <v>509.19</v>
      </c>
      <c r="G19" s="17">
        <f t="shared" si="18"/>
        <v>509.19</v>
      </c>
      <c r="H19" s="18">
        <f t="shared" si="19"/>
        <v>10.1838</v>
      </c>
      <c r="I19" s="17">
        <f t="shared" si="0"/>
        <v>499.00619999999998</v>
      </c>
      <c r="J19" s="17">
        <v>4.6399999999999997</v>
      </c>
      <c r="K19" s="19">
        <f t="shared" si="1"/>
        <v>107.54443965517241</v>
      </c>
      <c r="M19" s="1">
        <v>44605</v>
      </c>
      <c r="N19" s="17">
        <v>311.91297499999996</v>
      </c>
      <c r="O19" s="17">
        <v>372.73385000000002</v>
      </c>
      <c r="P19" s="17">
        <f t="shared" si="20"/>
        <v>684.64682500000004</v>
      </c>
      <c r="Q19" s="18">
        <f t="shared" si="28"/>
        <v>13.692936500000002</v>
      </c>
      <c r="R19" s="17">
        <f t="shared" si="2"/>
        <v>670.95388850000006</v>
      </c>
      <c r="S19" s="17">
        <v>4.4800000000000004</v>
      </c>
      <c r="T19" s="19">
        <f t="shared" si="3"/>
        <v>149.76649296874999</v>
      </c>
      <c r="V19" s="43">
        <v>44633</v>
      </c>
      <c r="W19" s="44">
        <v>454.455825</v>
      </c>
      <c r="X19" s="44">
        <v>310.26515000000001</v>
      </c>
      <c r="Y19" s="44">
        <f t="shared" si="22"/>
        <v>764.72097499999995</v>
      </c>
      <c r="Z19" s="44">
        <f t="shared" si="29"/>
        <v>15.2944195</v>
      </c>
      <c r="AA19" s="44">
        <f t="shared" si="4"/>
        <v>749.42655549999995</v>
      </c>
      <c r="AB19" s="44">
        <v>4.2300000000000004</v>
      </c>
      <c r="AC19" s="19">
        <f t="shared" si="5"/>
        <v>177.16939846335694</v>
      </c>
      <c r="AF19" s="59">
        <v>44664</v>
      </c>
      <c r="AG19" s="53">
        <v>873.29082500000004</v>
      </c>
      <c r="AH19" s="53">
        <v>293.68760000000003</v>
      </c>
      <c r="AI19" s="60">
        <f t="shared" si="24"/>
        <v>1166.978425</v>
      </c>
      <c r="AJ19" s="60">
        <f t="shared" si="6"/>
        <v>1166.978425</v>
      </c>
      <c r="AK19" s="6">
        <v>4.4400000000000004</v>
      </c>
      <c r="AL19" s="5">
        <f t="shared" si="7"/>
        <v>262.83297860360358</v>
      </c>
      <c r="AM19" s="61">
        <f t="shared" si="8"/>
        <v>5.2566595720720715</v>
      </c>
      <c r="AN19" s="62"/>
      <c r="AP19" s="59">
        <v>44694</v>
      </c>
      <c r="AQ19" s="24">
        <v>608.87890000000004</v>
      </c>
      <c r="AR19" s="24">
        <v>108.53715</v>
      </c>
      <c r="AS19" s="60">
        <f t="shared" si="25"/>
        <v>717.41605000000004</v>
      </c>
      <c r="AT19" s="60">
        <f t="shared" si="9"/>
        <v>717.41605000000004</v>
      </c>
      <c r="AU19" s="6">
        <v>4.7699999999999996</v>
      </c>
      <c r="AV19" s="5">
        <f t="shared" si="10"/>
        <v>150.40168763102727</v>
      </c>
      <c r="AW19" s="61">
        <f t="shared" si="11"/>
        <v>3.0080337526205456</v>
      </c>
      <c r="BB19" s="59">
        <v>44725</v>
      </c>
      <c r="BC19" s="17">
        <v>912.03802499999995</v>
      </c>
      <c r="BD19" s="17">
        <v>237.46380000000002</v>
      </c>
      <c r="BE19" s="60">
        <f t="shared" si="26"/>
        <v>1149.5018250000001</v>
      </c>
      <c r="BF19" s="60">
        <f t="shared" si="12"/>
        <v>1149.5018250000001</v>
      </c>
      <c r="BG19" s="6">
        <v>5.36</v>
      </c>
      <c r="BH19" s="5">
        <f t="shared" si="13"/>
        <v>214.45929570895521</v>
      </c>
      <c r="BI19" s="61">
        <f t="shared" si="14"/>
        <v>4.2891859141791047</v>
      </c>
      <c r="BM19" s="59">
        <v>44755</v>
      </c>
      <c r="BN19" s="17"/>
      <c r="BO19" s="17"/>
      <c r="BP19" s="60">
        <f t="shared" si="27"/>
        <v>0</v>
      </c>
      <c r="BQ19" s="60">
        <f t="shared" si="15"/>
        <v>0</v>
      </c>
      <c r="BR19" s="6"/>
      <c r="BS19" s="5" t="e">
        <f t="shared" si="16"/>
        <v>#DIV/0!</v>
      </c>
      <c r="BT19" s="61" t="e">
        <f t="shared" si="17"/>
        <v>#DIV/0!</v>
      </c>
    </row>
    <row r="20" spans="4:72" x14ac:dyDescent="0.25">
      <c r="D20" s="1">
        <v>44575</v>
      </c>
      <c r="E20" s="5"/>
      <c r="F20" s="5">
        <v>790.92</v>
      </c>
      <c r="G20" s="17">
        <f t="shared" si="18"/>
        <v>790.92</v>
      </c>
      <c r="H20" s="18">
        <f t="shared" si="19"/>
        <v>15.818399999999999</v>
      </c>
      <c r="I20" s="17">
        <f t="shared" si="0"/>
        <v>775.10159999999996</v>
      </c>
      <c r="J20" s="17">
        <v>4.6399999999999997</v>
      </c>
      <c r="K20" s="19">
        <f t="shared" si="1"/>
        <v>167.04775862068965</v>
      </c>
      <c r="M20" s="1">
        <v>44606</v>
      </c>
      <c r="N20" s="17">
        <v>439.36982499999999</v>
      </c>
      <c r="O20" s="17">
        <v>326.01530000000002</v>
      </c>
      <c r="P20" s="17">
        <f t="shared" si="20"/>
        <v>765.38512500000002</v>
      </c>
      <c r="Q20" s="18">
        <f t="shared" si="28"/>
        <v>15.307702500000001</v>
      </c>
      <c r="R20" s="17">
        <f t="shared" si="2"/>
        <v>750.07742250000001</v>
      </c>
      <c r="S20" s="17">
        <v>4.4800000000000004</v>
      </c>
      <c r="T20" s="19">
        <f t="shared" si="3"/>
        <v>167.42799609374998</v>
      </c>
      <c r="V20" s="43">
        <v>44634</v>
      </c>
      <c r="W20" s="44">
        <v>315.73410000000001</v>
      </c>
      <c r="X20" s="44">
        <v>543.04034999999999</v>
      </c>
      <c r="Y20" s="44">
        <f t="shared" si="22"/>
        <v>858.77445</v>
      </c>
      <c r="Z20" s="44">
        <f t="shared" si="29"/>
        <v>17.175488999999999</v>
      </c>
      <c r="AA20" s="44">
        <f t="shared" si="4"/>
        <v>841.59896100000003</v>
      </c>
      <c r="AB20" s="44">
        <v>4.2300000000000004</v>
      </c>
      <c r="AC20" s="19">
        <f t="shared" si="5"/>
        <v>198.95956524822694</v>
      </c>
      <c r="AF20" s="59">
        <v>44665</v>
      </c>
      <c r="AG20" s="53">
        <v>878.69002499999999</v>
      </c>
      <c r="AH20" s="53">
        <v>430.92765000000003</v>
      </c>
      <c r="AI20" s="60">
        <f t="shared" si="24"/>
        <v>1309.617675</v>
      </c>
      <c r="AJ20" s="60">
        <f t="shared" si="6"/>
        <v>1309.617675</v>
      </c>
      <c r="AK20" s="6">
        <v>4.4400000000000004</v>
      </c>
      <c r="AL20" s="5">
        <f t="shared" si="7"/>
        <v>294.95893581081077</v>
      </c>
      <c r="AM20" s="61">
        <f t="shared" si="8"/>
        <v>5.8991787162162153</v>
      </c>
      <c r="AN20" s="62"/>
      <c r="AP20" s="59">
        <v>44695</v>
      </c>
      <c r="AQ20" s="24">
        <v>289.15494999999999</v>
      </c>
      <c r="AR20" s="24">
        <v>326.82300000000004</v>
      </c>
      <c r="AS20" s="60">
        <f t="shared" si="25"/>
        <v>615.97794999999996</v>
      </c>
      <c r="AT20" s="60">
        <f t="shared" si="9"/>
        <v>615.97794999999996</v>
      </c>
      <c r="AU20" s="6">
        <v>4.7699999999999996</v>
      </c>
      <c r="AV20" s="5">
        <f t="shared" si="10"/>
        <v>129.13583857442347</v>
      </c>
      <c r="AW20" s="61">
        <f t="shared" si="11"/>
        <v>2.5827167714884696</v>
      </c>
      <c r="BB20" s="59">
        <v>44726</v>
      </c>
      <c r="BC20" s="17">
        <v>28.345799999999997</v>
      </c>
      <c r="BD20" s="17">
        <v>0</v>
      </c>
      <c r="BE20" s="60">
        <f t="shared" si="26"/>
        <v>28.345799999999997</v>
      </c>
      <c r="BF20" s="60">
        <f t="shared" si="12"/>
        <v>28.345799999999997</v>
      </c>
      <c r="BG20" s="6">
        <v>5.36</v>
      </c>
      <c r="BH20" s="5">
        <f t="shared" si="13"/>
        <v>5.2883955223880585</v>
      </c>
      <c r="BI20" s="61">
        <f t="shared" si="14"/>
        <v>0.10576791044776117</v>
      </c>
      <c r="BM20" s="59">
        <v>44756</v>
      </c>
      <c r="BN20" s="17"/>
      <c r="BO20" s="17"/>
      <c r="BP20" s="60">
        <f t="shared" si="27"/>
        <v>0</v>
      </c>
      <c r="BQ20" s="60">
        <f t="shared" si="15"/>
        <v>0</v>
      </c>
      <c r="BR20" s="6"/>
      <c r="BS20" s="5" t="e">
        <f t="shared" si="16"/>
        <v>#DIV/0!</v>
      </c>
      <c r="BT20" s="61" t="e">
        <f t="shared" si="17"/>
        <v>#DIV/0!</v>
      </c>
    </row>
    <row r="21" spans="4:72" x14ac:dyDescent="0.25">
      <c r="D21" s="1">
        <v>44576</v>
      </c>
      <c r="E21" s="5"/>
      <c r="F21" s="5">
        <v>900.62</v>
      </c>
      <c r="G21" s="17">
        <f t="shared" si="18"/>
        <v>900.62</v>
      </c>
      <c r="H21" s="18">
        <f t="shared" si="19"/>
        <v>18.0124</v>
      </c>
      <c r="I21" s="17">
        <f t="shared" si="0"/>
        <v>882.60760000000005</v>
      </c>
      <c r="J21" s="17">
        <v>4.6399999999999997</v>
      </c>
      <c r="K21" s="19">
        <f t="shared" si="1"/>
        <v>190.21715517241381</v>
      </c>
      <c r="M21" s="1">
        <v>44607</v>
      </c>
      <c r="N21" s="17">
        <v>182.471125</v>
      </c>
      <c r="O21" s="17">
        <v>539.56330000000003</v>
      </c>
      <c r="P21" s="17">
        <f t="shared" si="20"/>
        <v>722.03442500000006</v>
      </c>
      <c r="Q21" s="18">
        <f t="shared" si="28"/>
        <v>14.440688500000002</v>
      </c>
      <c r="R21" s="17">
        <f t="shared" si="2"/>
        <v>707.59373650000009</v>
      </c>
      <c r="S21" s="17">
        <v>4.45</v>
      </c>
      <c r="T21" s="19">
        <f t="shared" si="3"/>
        <v>159.00982842696629</v>
      </c>
      <c r="V21" s="43">
        <v>44635</v>
      </c>
      <c r="W21" s="44">
        <v>526.68004999999994</v>
      </c>
      <c r="X21" s="44">
        <v>139.87</v>
      </c>
      <c r="Y21" s="44">
        <f t="shared" si="22"/>
        <v>666.55004999999994</v>
      </c>
      <c r="Z21" s="44">
        <f t="shared" si="29"/>
        <v>13.331000999999999</v>
      </c>
      <c r="AA21" s="44">
        <f t="shared" si="4"/>
        <v>653.21904899999993</v>
      </c>
      <c r="AB21" s="44">
        <v>4.2300000000000004</v>
      </c>
      <c r="AC21" s="19">
        <f t="shared" si="5"/>
        <v>154.42530709219855</v>
      </c>
      <c r="AF21" s="59">
        <v>44666</v>
      </c>
      <c r="AG21" s="53">
        <v>638.73329999999999</v>
      </c>
      <c r="AH21" s="53">
        <v>312.98374999999999</v>
      </c>
      <c r="AI21" s="60">
        <f t="shared" si="24"/>
        <v>951.71704999999997</v>
      </c>
      <c r="AJ21" s="60">
        <f t="shared" si="6"/>
        <v>951.71704999999997</v>
      </c>
      <c r="AK21" s="6">
        <v>4.4400000000000004</v>
      </c>
      <c r="AL21" s="5">
        <f t="shared" si="7"/>
        <v>214.35068693693691</v>
      </c>
      <c r="AM21" s="61">
        <f t="shared" si="8"/>
        <v>4.2870137387387386</v>
      </c>
      <c r="AN21" s="62"/>
      <c r="AP21" s="59">
        <v>44696</v>
      </c>
      <c r="AQ21" s="24">
        <v>337.81722500000001</v>
      </c>
      <c r="AR21" s="24">
        <v>115.52080000000001</v>
      </c>
      <c r="AS21" s="60">
        <f t="shared" si="25"/>
        <v>453.33802500000002</v>
      </c>
      <c r="AT21" s="60">
        <f t="shared" si="9"/>
        <v>453.33802500000002</v>
      </c>
      <c r="AU21" s="6">
        <v>4.7699999999999996</v>
      </c>
      <c r="AV21" s="5">
        <f t="shared" si="10"/>
        <v>95.039418238993719</v>
      </c>
      <c r="AW21" s="61">
        <f t="shared" si="11"/>
        <v>1.9007883647798745</v>
      </c>
      <c r="BB21" s="59">
        <v>44727</v>
      </c>
      <c r="BC21" s="17">
        <v>480.23105000000004</v>
      </c>
      <c r="BD21" s="17">
        <v>17.257200000000001</v>
      </c>
      <c r="BE21" s="60">
        <f t="shared" si="26"/>
        <v>497.48825000000005</v>
      </c>
      <c r="BF21" s="60">
        <f t="shared" si="12"/>
        <v>497.48825000000005</v>
      </c>
      <c r="BG21" s="6">
        <v>5.36</v>
      </c>
      <c r="BH21" s="5">
        <f t="shared" si="13"/>
        <v>92.814972014925374</v>
      </c>
      <c r="BI21" s="61">
        <f t="shared" si="14"/>
        <v>1.8562994402985076</v>
      </c>
      <c r="BM21" s="59">
        <v>44757</v>
      </c>
      <c r="BN21" s="17"/>
      <c r="BO21" s="17"/>
      <c r="BP21" s="60">
        <f t="shared" si="27"/>
        <v>0</v>
      </c>
      <c r="BQ21" s="60">
        <f t="shared" si="15"/>
        <v>0</v>
      </c>
      <c r="BR21" s="6"/>
      <c r="BS21" s="5" t="e">
        <f t="shared" si="16"/>
        <v>#DIV/0!</v>
      </c>
      <c r="BT21" s="61" t="e">
        <f t="shared" si="17"/>
        <v>#DIV/0!</v>
      </c>
    </row>
    <row r="22" spans="4:72" x14ac:dyDescent="0.25">
      <c r="D22" s="1">
        <v>44577</v>
      </c>
      <c r="E22" s="5"/>
      <c r="F22" s="5">
        <v>478.7</v>
      </c>
      <c r="G22" s="17">
        <f t="shared" si="18"/>
        <v>478.7</v>
      </c>
      <c r="H22" s="18">
        <f t="shared" si="19"/>
        <v>9.5739999999999998</v>
      </c>
      <c r="I22" s="17">
        <f t="shared" si="0"/>
        <v>469.12599999999998</v>
      </c>
      <c r="J22" s="17">
        <v>4.6399999999999997</v>
      </c>
      <c r="K22" s="19">
        <f t="shared" si="1"/>
        <v>101.10474137931034</v>
      </c>
      <c r="M22" s="1">
        <v>44608</v>
      </c>
      <c r="N22" s="17">
        <v>214.707525</v>
      </c>
      <c r="O22" s="17">
        <v>360.8252</v>
      </c>
      <c r="P22" s="17">
        <f t="shared" si="20"/>
        <v>575.53272500000003</v>
      </c>
      <c r="Q22" s="18">
        <f t="shared" si="28"/>
        <v>11.510654500000001</v>
      </c>
      <c r="R22" s="17">
        <f t="shared" si="2"/>
        <v>564.02207050000004</v>
      </c>
      <c r="S22" s="17">
        <v>4.45</v>
      </c>
      <c r="T22" s="19">
        <f t="shared" si="3"/>
        <v>126.74653269662922</v>
      </c>
      <c r="V22" s="43">
        <v>44636</v>
      </c>
      <c r="W22" s="44">
        <v>188.79335</v>
      </c>
      <c r="X22" s="44">
        <v>207.5986</v>
      </c>
      <c r="Y22" s="44">
        <f t="shared" si="22"/>
        <v>396.39195000000001</v>
      </c>
      <c r="Z22" s="44">
        <f t="shared" si="29"/>
        <v>7.9278390000000005</v>
      </c>
      <c r="AA22" s="44">
        <f t="shared" si="4"/>
        <v>388.464111</v>
      </c>
      <c r="AB22" s="44">
        <v>4.28</v>
      </c>
      <c r="AC22" s="19">
        <f t="shared" si="5"/>
        <v>90.762642757009345</v>
      </c>
      <c r="AF22" s="59">
        <v>44667</v>
      </c>
      <c r="AG22" s="60">
        <v>0</v>
      </c>
      <c r="AH22" s="60"/>
      <c r="AI22" s="60">
        <f t="shared" si="24"/>
        <v>0</v>
      </c>
      <c r="AJ22" s="60">
        <f t="shared" si="6"/>
        <v>0</v>
      </c>
      <c r="AK22" s="6">
        <v>4.4400000000000004</v>
      </c>
      <c r="AL22" s="5">
        <f t="shared" si="7"/>
        <v>0</v>
      </c>
      <c r="AM22" s="61">
        <f t="shared" si="8"/>
        <v>0</v>
      </c>
      <c r="AN22" s="62"/>
      <c r="AP22" s="59">
        <v>44697</v>
      </c>
      <c r="AQ22" s="24">
        <v>483.555925</v>
      </c>
      <c r="AR22" s="24">
        <v>344.32644999999997</v>
      </c>
      <c r="AS22" s="60">
        <f t="shared" si="25"/>
        <v>827.88237499999991</v>
      </c>
      <c r="AT22" s="60">
        <f t="shared" si="9"/>
        <v>827.88237499999991</v>
      </c>
      <c r="AU22" s="6">
        <v>4.78</v>
      </c>
      <c r="AV22" s="5">
        <f t="shared" si="10"/>
        <v>173.19714958158994</v>
      </c>
      <c r="AW22" s="61">
        <f t="shared" si="11"/>
        <v>3.4639429916317988</v>
      </c>
      <c r="BB22" s="59">
        <v>44728</v>
      </c>
      <c r="BC22" s="17">
        <v>416.21480000000003</v>
      </c>
      <c r="BD22" s="17">
        <v>99.406199999999998</v>
      </c>
      <c r="BE22" s="60">
        <f t="shared" si="26"/>
        <v>515.62099999999998</v>
      </c>
      <c r="BF22" s="60">
        <f t="shared" si="12"/>
        <v>515.62099999999998</v>
      </c>
      <c r="BG22" s="6">
        <v>5.31</v>
      </c>
      <c r="BH22" s="5">
        <f t="shared" si="13"/>
        <v>97.103766478342749</v>
      </c>
      <c r="BI22" s="61">
        <f t="shared" si="14"/>
        <v>1.9420753295668549</v>
      </c>
      <c r="BM22" s="59">
        <v>44758</v>
      </c>
      <c r="BN22" s="17"/>
      <c r="BO22" s="17"/>
      <c r="BP22" s="60">
        <f t="shared" si="27"/>
        <v>0</v>
      </c>
      <c r="BQ22" s="60">
        <f t="shared" si="15"/>
        <v>0</v>
      </c>
      <c r="BR22" s="6"/>
      <c r="BS22" s="5" t="e">
        <f t="shared" si="16"/>
        <v>#DIV/0!</v>
      </c>
      <c r="BT22" s="61" t="e">
        <f t="shared" si="17"/>
        <v>#DIV/0!</v>
      </c>
    </row>
    <row r="23" spans="4:72" x14ac:dyDescent="0.25">
      <c r="D23" s="1">
        <v>44578</v>
      </c>
      <c r="E23" s="5"/>
      <c r="F23" s="5">
        <v>797.16</v>
      </c>
      <c r="G23" s="17">
        <f t="shared" si="18"/>
        <v>797.16</v>
      </c>
      <c r="H23" s="18">
        <f t="shared" si="19"/>
        <v>15.943199999999999</v>
      </c>
      <c r="I23" s="17">
        <f t="shared" si="0"/>
        <v>781.21679999999992</v>
      </c>
      <c r="J23" s="17">
        <v>4.6399999999999997</v>
      </c>
      <c r="K23" s="19">
        <f t="shared" si="1"/>
        <v>168.36568965517242</v>
      </c>
      <c r="M23" s="1">
        <v>44609</v>
      </c>
      <c r="N23" s="17">
        <v>320.62712500000004</v>
      </c>
      <c r="O23" s="17">
        <v>494.42075</v>
      </c>
      <c r="P23" s="17">
        <f t="shared" si="20"/>
        <v>815.04787499999998</v>
      </c>
      <c r="Q23" s="18">
        <f t="shared" si="28"/>
        <v>16.300957499999999</v>
      </c>
      <c r="R23" s="17">
        <f t="shared" si="2"/>
        <v>798.7469175</v>
      </c>
      <c r="S23" s="17">
        <v>4.45</v>
      </c>
      <c r="T23" s="19">
        <f t="shared" si="3"/>
        <v>179.49368932584269</v>
      </c>
      <c r="V23" s="43">
        <v>44637</v>
      </c>
      <c r="W23" s="44">
        <v>145.01417500000002</v>
      </c>
      <c r="X23" s="44">
        <v>64.547049999999999</v>
      </c>
      <c r="Y23" s="44">
        <f t="shared" si="22"/>
        <v>209.56122500000004</v>
      </c>
      <c r="Z23" s="44">
        <f t="shared" si="29"/>
        <v>4.1912245000000006</v>
      </c>
      <c r="AA23" s="44">
        <f t="shared" si="4"/>
        <v>205.37000050000003</v>
      </c>
      <c r="AB23" s="44">
        <v>4.3</v>
      </c>
      <c r="AC23" s="19">
        <f t="shared" si="5"/>
        <v>47.760465232558147</v>
      </c>
      <c r="AF23" s="59">
        <v>44668</v>
      </c>
      <c r="AG23" s="60">
        <v>0</v>
      </c>
      <c r="AH23" s="60"/>
      <c r="AI23" s="60">
        <f t="shared" si="24"/>
        <v>0</v>
      </c>
      <c r="AJ23" s="60">
        <f t="shared" si="6"/>
        <v>0</v>
      </c>
      <c r="AK23" s="5">
        <v>4.4400000000000004</v>
      </c>
      <c r="AL23" s="5">
        <f t="shared" si="7"/>
        <v>0</v>
      </c>
      <c r="AM23" s="61">
        <f t="shared" si="8"/>
        <v>0</v>
      </c>
      <c r="AN23" s="62"/>
      <c r="AP23" s="59">
        <v>44698</v>
      </c>
      <c r="AQ23" s="24">
        <v>343.34544999999997</v>
      </c>
      <c r="AR23" s="24">
        <v>88.758349999999993</v>
      </c>
      <c r="AS23" s="60">
        <f t="shared" si="25"/>
        <v>432.10379999999998</v>
      </c>
      <c r="AT23" s="60">
        <f t="shared" si="9"/>
        <v>432.10379999999998</v>
      </c>
      <c r="AU23" s="5">
        <v>4.8</v>
      </c>
      <c r="AV23" s="5">
        <f t="shared" si="10"/>
        <v>90.021625</v>
      </c>
      <c r="AW23" s="61">
        <f t="shared" si="11"/>
        <v>1.8004325000000001</v>
      </c>
      <c r="BB23" s="59">
        <v>44729</v>
      </c>
      <c r="BC23" s="17">
        <v>327.14785000000001</v>
      </c>
      <c r="BD23" s="17">
        <v>282.04489999999998</v>
      </c>
      <c r="BE23" s="60">
        <f t="shared" si="26"/>
        <v>609.19274999999993</v>
      </c>
      <c r="BF23" s="60">
        <f t="shared" si="12"/>
        <v>609.19274999999993</v>
      </c>
      <c r="BG23" s="5">
        <v>5.42</v>
      </c>
      <c r="BH23" s="5">
        <f t="shared" si="13"/>
        <v>112.39718634686346</v>
      </c>
      <c r="BI23" s="61">
        <f t="shared" si="14"/>
        <v>2.2479437269372693</v>
      </c>
      <c r="BM23" s="59">
        <v>44759</v>
      </c>
      <c r="BN23" s="17"/>
      <c r="BO23" s="17"/>
      <c r="BP23" s="60">
        <f t="shared" si="27"/>
        <v>0</v>
      </c>
      <c r="BQ23" s="60">
        <f t="shared" si="15"/>
        <v>0</v>
      </c>
      <c r="BR23" s="5"/>
      <c r="BS23" s="5" t="e">
        <f t="shared" si="16"/>
        <v>#DIV/0!</v>
      </c>
      <c r="BT23" s="61" t="e">
        <f t="shared" si="17"/>
        <v>#DIV/0!</v>
      </c>
    </row>
    <row r="24" spans="4:72" x14ac:dyDescent="0.25">
      <c r="D24" s="1">
        <v>44579</v>
      </c>
      <c r="E24" s="5"/>
      <c r="F24" s="5">
        <v>531.07000000000005</v>
      </c>
      <c r="G24" s="17">
        <f t="shared" si="18"/>
        <v>531.07000000000005</v>
      </c>
      <c r="H24" s="18">
        <f t="shared" si="19"/>
        <v>10.621400000000001</v>
      </c>
      <c r="I24" s="17">
        <f t="shared" si="0"/>
        <v>520.44860000000006</v>
      </c>
      <c r="J24" s="17">
        <v>4.6399999999999997</v>
      </c>
      <c r="K24" s="19">
        <f t="shared" si="1"/>
        <v>112.16564655172415</v>
      </c>
      <c r="M24" s="1">
        <v>44610</v>
      </c>
      <c r="N24" s="17">
        <v>226.03194999999999</v>
      </c>
      <c r="O24" s="17">
        <v>452.80449999999996</v>
      </c>
      <c r="P24" s="17">
        <f t="shared" si="20"/>
        <v>678.83645000000001</v>
      </c>
      <c r="Q24" s="18">
        <f t="shared" si="28"/>
        <v>13.576729</v>
      </c>
      <c r="R24" s="17">
        <f t="shared" si="2"/>
        <v>665.25972100000001</v>
      </c>
      <c r="S24" s="17">
        <v>4.41</v>
      </c>
      <c r="T24" s="19">
        <f t="shared" si="3"/>
        <v>150.85254444444445</v>
      </c>
      <c r="V24" s="43">
        <v>44638</v>
      </c>
      <c r="W24" s="44">
        <v>76.164449999999988</v>
      </c>
      <c r="X24" s="44">
        <v>341.70635000000004</v>
      </c>
      <c r="Y24" s="44">
        <f t="shared" si="22"/>
        <v>417.87080000000003</v>
      </c>
      <c r="Z24" s="44">
        <f t="shared" si="29"/>
        <v>8.3574160000000006</v>
      </c>
      <c r="AA24" s="44">
        <f t="shared" si="4"/>
        <v>409.51338400000003</v>
      </c>
      <c r="AB24" s="44">
        <v>4.3</v>
      </c>
      <c r="AC24" s="19">
        <f t="shared" si="5"/>
        <v>95.235670697674436</v>
      </c>
      <c r="AF24" s="59">
        <v>44669</v>
      </c>
      <c r="AG24" s="60">
        <v>0</v>
      </c>
      <c r="AH24" s="60"/>
      <c r="AI24" s="60">
        <f t="shared" si="24"/>
        <v>0</v>
      </c>
      <c r="AJ24" s="60">
        <f t="shared" si="6"/>
        <v>0</v>
      </c>
      <c r="AK24" s="5">
        <v>4.4400000000000004</v>
      </c>
      <c r="AL24" s="5">
        <f t="shared" si="7"/>
        <v>0</v>
      </c>
      <c r="AM24" s="61">
        <f t="shared" si="8"/>
        <v>0</v>
      </c>
      <c r="AN24" s="62"/>
      <c r="AP24" s="59">
        <v>44699</v>
      </c>
      <c r="AQ24" s="24">
        <v>133.08432500000001</v>
      </c>
      <c r="AR24" s="24">
        <v>60.754800000000003</v>
      </c>
      <c r="AS24" s="60">
        <f t="shared" si="25"/>
        <v>193.83912500000002</v>
      </c>
      <c r="AT24" s="60">
        <f t="shared" si="9"/>
        <v>193.83912500000002</v>
      </c>
      <c r="AU24" s="5">
        <v>4.83</v>
      </c>
      <c r="AV24" s="5">
        <f t="shared" si="10"/>
        <v>40.132324016563153</v>
      </c>
      <c r="AW24" s="61">
        <f t="shared" si="11"/>
        <v>0.80264648033126307</v>
      </c>
      <c r="BB24" s="59">
        <v>44730</v>
      </c>
      <c r="BC24" s="17">
        <v>0</v>
      </c>
      <c r="BD24" s="17">
        <v>141.12095000000002</v>
      </c>
      <c r="BE24" s="60">
        <f t="shared" si="26"/>
        <v>141.12095000000002</v>
      </c>
      <c r="BF24" s="60">
        <f t="shared" si="12"/>
        <v>141.12095000000002</v>
      </c>
      <c r="BG24" s="5">
        <v>5.47</v>
      </c>
      <c r="BH24" s="5">
        <f t="shared" si="13"/>
        <v>25.799076782449731</v>
      </c>
      <c r="BI24" s="61">
        <f t="shared" si="14"/>
        <v>0.51598153564899463</v>
      </c>
      <c r="BM24" s="59">
        <v>44760</v>
      </c>
      <c r="BN24" s="17"/>
      <c r="BO24" s="17"/>
      <c r="BP24" s="60">
        <f t="shared" si="27"/>
        <v>0</v>
      </c>
      <c r="BQ24" s="60">
        <f t="shared" si="15"/>
        <v>0</v>
      </c>
      <c r="BR24" s="5"/>
      <c r="BS24" s="5" t="e">
        <f t="shared" si="16"/>
        <v>#DIV/0!</v>
      </c>
      <c r="BT24" s="61" t="e">
        <f t="shared" si="17"/>
        <v>#DIV/0!</v>
      </c>
    </row>
    <row r="25" spans="4:72" x14ac:dyDescent="0.25">
      <c r="D25" s="1">
        <v>44580</v>
      </c>
      <c r="E25" s="5"/>
      <c r="F25" s="5">
        <v>224.3</v>
      </c>
      <c r="G25" s="17">
        <f t="shared" si="18"/>
        <v>224.3</v>
      </c>
      <c r="H25" s="18">
        <f t="shared" si="19"/>
        <v>4.4860000000000007</v>
      </c>
      <c r="I25" s="17">
        <f t="shared" si="0"/>
        <v>219.81400000000002</v>
      </c>
      <c r="J25" s="17">
        <v>4.6399999999999997</v>
      </c>
      <c r="K25" s="19">
        <f t="shared" si="1"/>
        <v>47.373706896551731</v>
      </c>
      <c r="M25" s="1">
        <v>44611</v>
      </c>
      <c r="N25" s="17">
        <v>298.673025</v>
      </c>
      <c r="O25" s="17">
        <v>434.16829999999999</v>
      </c>
      <c r="P25" s="17">
        <f t="shared" si="20"/>
        <v>732.84132499999998</v>
      </c>
      <c r="Q25" s="18">
        <f t="shared" si="28"/>
        <v>14.656826499999999</v>
      </c>
      <c r="R25" s="17">
        <f t="shared" si="2"/>
        <v>718.18449850000002</v>
      </c>
      <c r="S25" s="17">
        <v>4.4000000000000004</v>
      </c>
      <c r="T25" s="19">
        <f t="shared" si="3"/>
        <v>163.22374965909091</v>
      </c>
      <c r="V25" s="43">
        <v>44639</v>
      </c>
      <c r="W25" s="44">
        <v>361.14097500000003</v>
      </c>
      <c r="X25" s="44">
        <v>524.10865000000001</v>
      </c>
      <c r="Y25" s="44">
        <f t="shared" si="22"/>
        <v>885.24962500000004</v>
      </c>
      <c r="Z25" s="44">
        <f t="shared" si="29"/>
        <v>17.704992499999999</v>
      </c>
      <c r="AA25" s="44">
        <f t="shared" si="4"/>
        <v>867.54463250000003</v>
      </c>
      <c r="AB25" s="44">
        <v>4.3</v>
      </c>
      <c r="AC25" s="19">
        <f t="shared" si="5"/>
        <v>201.75456569767442</v>
      </c>
      <c r="AF25" s="59">
        <v>44670</v>
      </c>
      <c r="AG25" s="53">
        <v>37.169125000000001</v>
      </c>
      <c r="AH25" s="53">
        <v>97.17025000000001</v>
      </c>
      <c r="AI25" s="60">
        <f t="shared" si="24"/>
        <v>134.33937500000002</v>
      </c>
      <c r="AJ25" s="60">
        <f t="shared" si="6"/>
        <v>134.33937500000002</v>
      </c>
      <c r="AK25" s="6">
        <v>4.4400000000000004</v>
      </c>
      <c r="AL25" s="5">
        <f t="shared" si="7"/>
        <v>30.256615990990994</v>
      </c>
      <c r="AM25" s="61">
        <f t="shared" si="8"/>
        <v>0.60513231981981985</v>
      </c>
      <c r="AN25" s="62"/>
      <c r="AP25" s="59">
        <v>44700</v>
      </c>
      <c r="AQ25" s="24">
        <v>69.752899999999997</v>
      </c>
      <c r="AR25" s="24">
        <v>27.21555</v>
      </c>
      <c r="AS25" s="60">
        <f t="shared" si="25"/>
        <v>96.96844999999999</v>
      </c>
      <c r="AT25" s="60">
        <f t="shared" si="9"/>
        <v>96.96844999999999</v>
      </c>
      <c r="AU25" s="6">
        <v>4.9000000000000004</v>
      </c>
      <c r="AV25" s="5">
        <f t="shared" si="10"/>
        <v>19.789479591836731</v>
      </c>
      <c r="AW25" s="61">
        <f t="shared" si="11"/>
        <v>0.39578959183673462</v>
      </c>
      <c r="BB25" s="59">
        <v>44731</v>
      </c>
      <c r="BC25" s="17">
        <v>0</v>
      </c>
      <c r="BD25" s="17">
        <v>0</v>
      </c>
      <c r="BE25" s="60">
        <f t="shared" si="26"/>
        <v>0</v>
      </c>
      <c r="BF25" s="60">
        <f t="shared" si="12"/>
        <v>0</v>
      </c>
      <c r="BG25" s="6">
        <v>5.47</v>
      </c>
      <c r="BH25" s="5">
        <f t="shared" si="13"/>
        <v>0</v>
      </c>
      <c r="BI25" s="61">
        <f t="shared" si="14"/>
        <v>0</v>
      </c>
      <c r="BM25" s="59">
        <v>44761</v>
      </c>
      <c r="BN25" s="17"/>
      <c r="BO25" s="17"/>
      <c r="BP25" s="60">
        <f t="shared" si="27"/>
        <v>0</v>
      </c>
      <c r="BQ25" s="60">
        <f t="shared" si="15"/>
        <v>0</v>
      </c>
      <c r="BR25" s="6"/>
      <c r="BS25" s="5" t="e">
        <f t="shared" si="16"/>
        <v>#DIV/0!</v>
      </c>
      <c r="BT25" s="61" t="e">
        <f t="shared" si="17"/>
        <v>#DIV/0!</v>
      </c>
    </row>
    <row r="26" spans="4:72" x14ac:dyDescent="0.25">
      <c r="D26" s="1">
        <v>44581</v>
      </c>
      <c r="E26" s="5"/>
      <c r="F26" s="5">
        <v>260.27999999999997</v>
      </c>
      <c r="G26" s="17">
        <f t="shared" si="18"/>
        <v>260.27999999999997</v>
      </c>
      <c r="H26" s="18">
        <f t="shared" si="19"/>
        <v>5.2055999999999996</v>
      </c>
      <c r="I26" s="17">
        <f t="shared" si="0"/>
        <v>255.07439999999997</v>
      </c>
      <c r="J26" s="17">
        <v>4.6399999999999997</v>
      </c>
      <c r="K26" s="19">
        <f t="shared" si="1"/>
        <v>54.972931034482755</v>
      </c>
      <c r="M26" s="1">
        <v>44612</v>
      </c>
      <c r="N26" s="17">
        <v>626.80999999999995</v>
      </c>
      <c r="O26" s="17">
        <v>260.14834999999999</v>
      </c>
      <c r="P26" s="17">
        <f t="shared" si="20"/>
        <v>886.95834999999988</v>
      </c>
      <c r="Q26" s="18">
        <f t="shared" si="28"/>
        <v>17.739166999999998</v>
      </c>
      <c r="R26" s="17">
        <f t="shared" si="2"/>
        <v>869.21918299999993</v>
      </c>
      <c r="S26" s="17">
        <v>4.4000000000000004</v>
      </c>
      <c r="T26" s="19">
        <f t="shared" si="3"/>
        <v>197.54981431818177</v>
      </c>
      <c r="V26" s="43">
        <v>44640</v>
      </c>
      <c r="W26" s="44">
        <v>226.23044999999999</v>
      </c>
      <c r="X26" s="44">
        <v>313.44670000000002</v>
      </c>
      <c r="Y26" s="44">
        <f t="shared" si="22"/>
        <v>539.67714999999998</v>
      </c>
      <c r="Z26" s="44">
        <f t="shared" si="29"/>
        <v>10.793543</v>
      </c>
      <c r="AA26" s="44">
        <f t="shared" si="4"/>
        <v>528.88360699999998</v>
      </c>
      <c r="AB26" s="44">
        <v>4.3099999999999996</v>
      </c>
      <c r="AC26" s="19">
        <f t="shared" si="5"/>
        <v>122.71081368909513</v>
      </c>
      <c r="AF26" s="59">
        <v>44671</v>
      </c>
      <c r="AG26" s="53">
        <v>347.09429999999998</v>
      </c>
      <c r="AH26" s="53">
        <v>83.985350000000011</v>
      </c>
      <c r="AI26" s="60">
        <f t="shared" si="24"/>
        <v>431.07965000000002</v>
      </c>
      <c r="AJ26" s="60">
        <f t="shared" si="6"/>
        <v>431.07965000000002</v>
      </c>
      <c r="AK26" s="6">
        <v>4.4400000000000004</v>
      </c>
      <c r="AL26" s="5">
        <f t="shared" si="7"/>
        <v>97.090011261261253</v>
      </c>
      <c r="AM26" s="61">
        <f t="shared" si="8"/>
        <v>1.9418002252252251</v>
      </c>
      <c r="AN26" s="62"/>
      <c r="AP26" s="59">
        <v>44701</v>
      </c>
      <c r="AQ26" s="24">
        <v>149.20252500000001</v>
      </c>
      <c r="AR26" s="24">
        <v>20.556950000000001</v>
      </c>
      <c r="AS26" s="60">
        <f t="shared" si="25"/>
        <v>169.75947500000001</v>
      </c>
      <c r="AT26" s="60">
        <f t="shared" si="9"/>
        <v>169.75947500000001</v>
      </c>
      <c r="AU26" s="6">
        <v>4.95</v>
      </c>
      <c r="AV26" s="5">
        <f t="shared" si="10"/>
        <v>34.294843434343434</v>
      </c>
      <c r="AW26" s="61">
        <f t="shared" si="11"/>
        <v>0.68589686868686872</v>
      </c>
      <c r="BB26" s="59">
        <v>44732</v>
      </c>
      <c r="BC26" s="17">
        <v>39.729775000000004</v>
      </c>
      <c r="BD26" s="17">
        <v>189.33670000000001</v>
      </c>
      <c r="BE26" s="60">
        <f t="shared" si="26"/>
        <v>229.06647500000003</v>
      </c>
      <c r="BF26" s="60">
        <f t="shared" si="12"/>
        <v>229.06647500000003</v>
      </c>
      <c r="BG26" s="6">
        <v>5.47</v>
      </c>
      <c r="BH26" s="5">
        <f t="shared" si="13"/>
        <v>41.876869287020114</v>
      </c>
      <c r="BI26" s="61">
        <f t="shared" si="14"/>
        <v>0.83753738574040226</v>
      </c>
      <c r="BM26" s="59">
        <v>44762</v>
      </c>
      <c r="BN26" s="17"/>
      <c r="BO26" s="17"/>
      <c r="BP26" s="60">
        <f t="shared" si="27"/>
        <v>0</v>
      </c>
      <c r="BQ26" s="60">
        <f t="shared" si="15"/>
        <v>0</v>
      </c>
      <c r="BR26" s="6"/>
      <c r="BS26" s="5" t="e">
        <f t="shared" si="16"/>
        <v>#DIV/0!</v>
      </c>
      <c r="BT26" s="61" t="e">
        <f t="shared" si="17"/>
        <v>#DIV/0!</v>
      </c>
    </row>
    <row r="27" spans="4:72" x14ac:dyDescent="0.25">
      <c r="D27" s="1">
        <v>44582</v>
      </c>
      <c r="E27" s="5"/>
      <c r="F27" s="5">
        <v>786.88</v>
      </c>
      <c r="G27" s="17">
        <f t="shared" si="18"/>
        <v>786.88</v>
      </c>
      <c r="H27" s="18">
        <f t="shared" si="19"/>
        <v>15.7376</v>
      </c>
      <c r="I27" s="17">
        <f t="shared" si="0"/>
        <v>771.14239999999995</v>
      </c>
      <c r="J27" s="17">
        <v>4.6399999999999997</v>
      </c>
      <c r="K27" s="19">
        <f t="shared" si="1"/>
        <v>166.19448275862069</v>
      </c>
      <c r="M27" s="1">
        <v>44613</v>
      </c>
      <c r="N27" s="17">
        <v>253.93112500000001</v>
      </c>
      <c r="O27" s="17">
        <v>438.62049999999999</v>
      </c>
      <c r="P27" s="17">
        <f t="shared" si="20"/>
        <v>692.55162500000006</v>
      </c>
      <c r="Q27" s="18">
        <f t="shared" si="28"/>
        <v>13.851032500000002</v>
      </c>
      <c r="R27" s="17">
        <f t="shared" si="2"/>
        <v>678.70059250000008</v>
      </c>
      <c r="S27" s="17">
        <v>4.4000000000000004</v>
      </c>
      <c r="T27" s="19">
        <f t="shared" si="3"/>
        <v>154.25013465909092</v>
      </c>
      <c r="V27" s="43">
        <v>44641</v>
      </c>
      <c r="W27" s="44">
        <v>791.17137500000001</v>
      </c>
      <c r="X27" s="44">
        <v>337.69739999999996</v>
      </c>
      <c r="Y27" s="44">
        <f t="shared" si="22"/>
        <v>1128.8687749999999</v>
      </c>
      <c r="Z27" s="44">
        <f t="shared" si="29"/>
        <v>22.577375499999999</v>
      </c>
      <c r="AA27" s="44">
        <f t="shared" si="4"/>
        <v>1106.2913994999999</v>
      </c>
      <c r="AB27" s="44">
        <v>4.3099999999999996</v>
      </c>
      <c r="AC27" s="19">
        <f t="shared" si="5"/>
        <v>256.68013909512763</v>
      </c>
      <c r="AF27" s="59">
        <v>44672</v>
      </c>
      <c r="AG27" s="53">
        <v>372.72399999999999</v>
      </c>
      <c r="AH27" s="53">
        <v>213.35772499999999</v>
      </c>
      <c r="AI27" s="60">
        <f t="shared" si="24"/>
        <v>586.08172500000001</v>
      </c>
      <c r="AJ27" s="60">
        <f t="shared" si="6"/>
        <v>586.08172500000001</v>
      </c>
      <c r="AK27" s="6">
        <v>4.4400000000000004</v>
      </c>
      <c r="AL27" s="5">
        <f t="shared" si="7"/>
        <v>132.00038851351351</v>
      </c>
      <c r="AM27" s="61">
        <f t="shared" si="8"/>
        <v>2.6400077702702704</v>
      </c>
      <c r="AN27" s="62"/>
      <c r="AP27" s="59">
        <v>44702</v>
      </c>
      <c r="AQ27" s="24">
        <v>439.51869999999997</v>
      </c>
      <c r="AR27" s="24">
        <v>124.82905000000001</v>
      </c>
      <c r="AS27" s="60">
        <f t="shared" si="25"/>
        <v>564.34775000000002</v>
      </c>
      <c r="AT27" s="60">
        <f t="shared" si="9"/>
        <v>564.34775000000002</v>
      </c>
      <c r="AU27" s="6">
        <v>4.95</v>
      </c>
      <c r="AV27" s="5">
        <f t="shared" si="10"/>
        <v>114.00964646464647</v>
      </c>
      <c r="AW27" s="61">
        <f t="shared" si="11"/>
        <v>2.2801929292929293</v>
      </c>
      <c r="BB27" s="59">
        <v>44733</v>
      </c>
      <c r="BC27" s="17">
        <v>233.7</v>
      </c>
      <c r="BD27" s="17">
        <v>71.73</v>
      </c>
      <c r="BE27" s="60">
        <f t="shared" si="26"/>
        <v>305.43</v>
      </c>
      <c r="BF27" s="60">
        <f t="shared" si="12"/>
        <v>305.43</v>
      </c>
      <c r="BG27" s="6">
        <v>5.47</v>
      </c>
      <c r="BH27" s="5">
        <f t="shared" si="13"/>
        <v>55.83729433272395</v>
      </c>
      <c r="BI27" s="61">
        <f t="shared" si="14"/>
        <v>1.116745886654479</v>
      </c>
      <c r="BM27" s="59">
        <v>44763</v>
      </c>
      <c r="BN27" s="17"/>
      <c r="BO27" s="17"/>
      <c r="BP27" s="60">
        <f t="shared" si="27"/>
        <v>0</v>
      </c>
      <c r="BQ27" s="60">
        <f t="shared" si="15"/>
        <v>0</v>
      </c>
      <c r="BR27" s="6"/>
      <c r="BS27" s="5" t="e">
        <f t="shared" si="16"/>
        <v>#DIV/0!</v>
      </c>
      <c r="BT27" s="61" t="e">
        <f t="shared" si="17"/>
        <v>#DIV/0!</v>
      </c>
    </row>
    <row r="28" spans="4:72" x14ac:dyDescent="0.25">
      <c r="D28" s="1">
        <v>44583</v>
      </c>
      <c r="E28" s="5"/>
      <c r="F28" s="5">
        <v>1106.1199999999999</v>
      </c>
      <c r="G28" s="17">
        <f t="shared" si="18"/>
        <v>1106.1199999999999</v>
      </c>
      <c r="H28" s="18">
        <f t="shared" si="19"/>
        <v>22.122399999999999</v>
      </c>
      <c r="I28" s="17">
        <f t="shared" si="0"/>
        <v>1083.9975999999999</v>
      </c>
      <c r="J28" s="17">
        <v>4.62</v>
      </c>
      <c r="K28" s="19">
        <f t="shared" si="1"/>
        <v>234.63151515151512</v>
      </c>
      <c r="M28" s="1">
        <v>44614</v>
      </c>
      <c r="N28" s="17">
        <v>118.84195</v>
      </c>
      <c r="O28" s="17">
        <v>364.09539999999998</v>
      </c>
      <c r="P28" s="17">
        <f t="shared" si="20"/>
        <v>482.93734999999998</v>
      </c>
      <c r="Q28" s="18">
        <f t="shared" si="28"/>
        <v>9.658747</v>
      </c>
      <c r="R28" s="17">
        <f t="shared" si="2"/>
        <v>473.27860299999998</v>
      </c>
      <c r="S28" s="17">
        <v>4.4000000000000004</v>
      </c>
      <c r="T28" s="19">
        <f t="shared" si="3"/>
        <v>107.56331886363635</v>
      </c>
      <c r="V28" s="43">
        <v>44642</v>
      </c>
      <c r="W28" s="44">
        <v>307.97275000000002</v>
      </c>
      <c r="X28" s="44">
        <v>264.86649999999997</v>
      </c>
      <c r="Y28" s="44">
        <f t="shared" si="22"/>
        <v>572.83924999999999</v>
      </c>
      <c r="Z28" s="44">
        <f t="shared" si="29"/>
        <v>11.456785</v>
      </c>
      <c r="AA28" s="44">
        <f t="shared" si="4"/>
        <v>561.38246500000002</v>
      </c>
      <c r="AB28" s="44">
        <v>4.3099999999999996</v>
      </c>
      <c r="AC28" s="19">
        <f t="shared" si="5"/>
        <v>130.2511519721578</v>
      </c>
      <c r="AF28" s="59">
        <v>44673</v>
      </c>
      <c r="AG28" s="53">
        <v>442.68855000000002</v>
      </c>
      <c r="AH28" s="53">
        <v>208.84184999999999</v>
      </c>
      <c r="AI28" s="60">
        <f t="shared" si="24"/>
        <v>651.53039999999999</v>
      </c>
      <c r="AJ28" s="60">
        <f t="shared" si="6"/>
        <v>651.53039999999999</v>
      </c>
      <c r="AK28" s="6">
        <v>4.4400000000000004</v>
      </c>
      <c r="AL28" s="5">
        <f t="shared" si="7"/>
        <v>146.74108108108106</v>
      </c>
      <c r="AM28" s="61">
        <f t="shared" si="8"/>
        <v>2.9348216216216212</v>
      </c>
      <c r="AN28" s="62"/>
      <c r="AP28" s="59">
        <v>44703</v>
      </c>
      <c r="AQ28" s="24">
        <v>311.73432499999996</v>
      </c>
      <c r="AR28" s="24">
        <v>17.148849999999999</v>
      </c>
      <c r="AS28" s="60">
        <f t="shared" si="25"/>
        <v>328.88317499999994</v>
      </c>
      <c r="AT28" s="60">
        <f t="shared" si="9"/>
        <v>328.88317499999994</v>
      </c>
      <c r="AU28" s="6">
        <v>4.95</v>
      </c>
      <c r="AV28" s="5">
        <f t="shared" si="10"/>
        <v>66.441045454545446</v>
      </c>
      <c r="AW28" s="61">
        <f t="shared" si="11"/>
        <v>1.3288209090909089</v>
      </c>
      <c r="BB28" s="59">
        <v>44734</v>
      </c>
      <c r="BC28" s="17">
        <v>169.49915000000001</v>
      </c>
      <c r="BD28" s="17">
        <v>109.85705</v>
      </c>
      <c r="BE28" s="60">
        <f t="shared" si="26"/>
        <v>279.3562</v>
      </c>
      <c r="BF28" s="60">
        <f t="shared" si="12"/>
        <v>279.3562</v>
      </c>
      <c r="BG28" s="6">
        <v>5.47</v>
      </c>
      <c r="BH28" s="5">
        <f t="shared" si="13"/>
        <v>51.070603290676416</v>
      </c>
      <c r="BI28" s="61">
        <f t="shared" si="14"/>
        <v>1.0214120658135284</v>
      </c>
      <c r="BM28" s="59">
        <v>44764</v>
      </c>
      <c r="BN28" s="17"/>
      <c r="BO28" s="17"/>
      <c r="BP28" s="60">
        <f t="shared" si="27"/>
        <v>0</v>
      </c>
      <c r="BQ28" s="60">
        <f t="shared" si="15"/>
        <v>0</v>
      </c>
      <c r="BR28" s="6"/>
      <c r="BS28" s="5" t="e">
        <f t="shared" si="16"/>
        <v>#DIV/0!</v>
      </c>
      <c r="BT28" s="61" t="e">
        <f t="shared" si="17"/>
        <v>#DIV/0!</v>
      </c>
    </row>
    <row r="29" spans="4:72" x14ac:dyDescent="0.25">
      <c r="D29" s="1">
        <v>44584</v>
      </c>
      <c r="E29" s="24">
        <v>290.33</v>
      </c>
      <c r="F29" s="24">
        <v>341.29</v>
      </c>
      <c r="G29" s="17">
        <f t="shared" si="18"/>
        <v>631.62</v>
      </c>
      <c r="H29" s="18">
        <f t="shared" si="19"/>
        <v>12.632400000000001</v>
      </c>
      <c r="I29" s="17">
        <f t="shared" si="0"/>
        <v>618.98760000000004</v>
      </c>
      <c r="J29" s="5">
        <v>4.62</v>
      </c>
      <c r="K29" s="19">
        <f t="shared" si="1"/>
        <v>133.98000000000002</v>
      </c>
      <c r="M29" s="1">
        <v>44615</v>
      </c>
      <c r="N29" s="17">
        <v>164.4374</v>
      </c>
      <c r="O29" s="17">
        <v>198.9109</v>
      </c>
      <c r="P29" s="17">
        <f t="shared" si="20"/>
        <v>363.34829999999999</v>
      </c>
      <c r="Q29" s="18">
        <f t="shared" si="28"/>
        <v>7.266966</v>
      </c>
      <c r="R29" s="17">
        <f t="shared" si="2"/>
        <v>356.08133399999997</v>
      </c>
      <c r="S29" s="5">
        <v>4.4000000000000004</v>
      </c>
      <c r="T29" s="19">
        <f t="shared" si="3"/>
        <v>80.927575909090891</v>
      </c>
      <c r="V29" s="43">
        <v>44643</v>
      </c>
      <c r="W29" s="44">
        <v>511.96127500000006</v>
      </c>
      <c r="X29" s="44">
        <v>195.78845000000001</v>
      </c>
      <c r="Y29" s="44">
        <f t="shared" si="22"/>
        <v>707.74972500000013</v>
      </c>
      <c r="Z29" s="44">
        <f t="shared" si="29"/>
        <v>14.154994500000003</v>
      </c>
      <c r="AA29" s="44">
        <f t="shared" si="4"/>
        <v>693.59473050000008</v>
      </c>
      <c r="AB29" s="44">
        <v>4.3099999999999996</v>
      </c>
      <c r="AC29" s="19">
        <f t="shared" si="5"/>
        <v>160.92685162412997</v>
      </c>
      <c r="AF29" s="59">
        <v>44674</v>
      </c>
      <c r="AG29" s="53">
        <v>363.41575</v>
      </c>
      <c r="AH29" s="53">
        <v>142.15577499999998</v>
      </c>
      <c r="AI29" s="60">
        <f t="shared" si="24"/>
        <v>505.57152499999995</v>
      </c>
      <c r="AJ29" s="60">
        <f t="shared" si="6"/>
        <v>505.57152499999995</v>
      </c>
      <c r="AK29" s="6">
        <v>4.4400000000000004</v>
      </c>
      <c r="AL29" s="5">
        <f t="shared" si="7"/>
        <v>113.86746058558556</v>
      </c>
      <c r="AM29" s="61">
        <f t="shared" si="8"/>
        <v>2.2773492117117113</v>
      </c>
      <c r="AN29" s="62"/>
      <c r="AP29" s="59">
        <v>44704</v>
      </c>
      <c r="AQ29" s="24">
        <v>108.847475</v>
      </c>
      <c r="AR29" s="24">
        <v>103.25754999999999</v>
      </c>
      <c r="AS29" s="60">
        <f t="shared" si="25"/>
        <v>212.10502500000001</v>
      </c>
      <c r="AT29" s="60">
        <f t="shared" si="9"/>
        <v>212.10502500000001</v>
      </c>
      <c r="AU29" s="6">
        <v>4.95</v>
      </c>
      <c r="AV29" s="5">
        <f t="shared" si="10"/>
        <v>42.849499999999999</v>
      </c>
      <c r="AW29" s="61">
        <f t="shared" si="11"/>
        <v>0.85699000000000003</v>
      </c>
      <c r="BB29" s="59">
        <v>44735</v>
      </c>
      <c r="BC29" s="17">
        <v>143.17804999999998</v>
      </c>
      <c r="BD29" s="17">
        <v>76.022300000000001</v>
      </c>
      <c r="BE29" s="60">
        <f t="shared" si="26"/>
        <v>219.20034999999999</v>
      </c>
      <c r="BF29" s="60">
        <f t="shared" si="12"/>
        <v>219.20034999999999</v>
      </c>
      <c r="BG29" s="6">
        <v>5.47</v>
      </c>
      <c r="BH29" s="5">
        <f t="shared" si="13"/>
        <v>40.073190127970747</v>
      </c>
      <c r="BI29" s="61">
        <f t="shared" si="14"/>
        <v>0.80146380255941496</v>
      </c>
      <c r="BM29" s="59">
        <v>44765</v>
      </c>
      <c r="BN29" s="17"/>
      <c r="BO29" s="17"/>
      <c r="BP29" s="60">
        <f t="shared" si="27"/>
        <v>0</v>
      </c>
      <c r="BQ29" s="60">
        <f t="shared" si="15"/>
        <v>0</v>
      </c>
      <c r="BR29" s="6"/>
      <c r="BS29" s="5" t="e">
        <f t="shared" si="16"/>
        <v>#DIV/0!</v>
      </c>
      <c r="BT29" s="61" t="e">
        <f t="shared" si="17"/>
        <v>#DIV/0!</v>
      </c>
    </row>
    <row r="30" spans="4:72" x14ac:dyDescent="0.25">
      <c r="D30" s="1">
        <v>44585</v>
      </c>
      <c r="E30" s="24">
        <v>77.2</v>
      </c>
      <c r="F30" s="24">
        <v>222.12</v>
      </c>
      <c r="G30" s="17">
        <f t="shared" si="18"/>
        <v>299.32</v>
      </c>
      <c r="H30" s="18">
        <f t="shared" si="19"/>
        <v>5.9863999999999997</v>
      </c>
      <c r="I30" s="17">
        <f t="shared" si="0"/>
        <v>293.33359999999999</v>
      </c>
      <c r="J30" s="5">
        <v>4.62</v>
      </c>
      <c r="K30" s="19">
        <f t="shared" si="1"/>
        <v>63.492121212121205</v>
      </c>
      <c r="M30" s="1">
        <v>44616</v>
      </c>
      <c r="N30" s="17">
        <v>1125.4354499999999</v>
      </c>
      <c r="O30" s="17">
        <v>323.86799999999999</v>
      </c>
      <c r="P30" s="17">
        <f t="shared" si="20"/>
        <v>1449.3034499999999</v>
      </c>
      <c r="Q30" s="18">
        <f t="shared" si="28"/>
        <v>28.986068999999997</v>
      </c>
      <c r="R30" s="17">
        <f t="shared" si="2"/>
        <v>1420.3173809999998</v>
      </c>
      <c r="S30" s="5">
        <v>4.4000000000000004</v>
      </c>
      <c r="T30" s="19">
        <f t="shared" si="3"/>
        <v>322.7994047727272</v>
      </c>
      <c r="V30" s="43">
        <v>44644</v>
      </c>
      <c r="W30" s="44">
        <v>183.11625000000001</v>
      </c>
      <c r="X30" s="44">
        <v>67.531599999999997</v>
      </c>
      <c r="Y30" s="44">
        <f t="shared" si="22"/>
        <v>250.64785000000001</v>
      </c>
      <c r="Z30" s="44">
        <f t="shared" si="29"/>
        <v>5.0129570000000001</v>
      </c>
      <c r="AA30" s="44">
        <f t="shared" si="4"/>
        <v>245.63489300000001</v>
      </c>
      <c r="AB30" s="44">
        <v>4.3099999999999996</v>
      </c>
      <c r="AC30" s="19">
        <f t="shared" si="5"/>
        <v>56.991854524361955</v>
      </c>
      <c r="AF30" s="59">
        <v>44675</v>
      </c>
      <c r="AG30" s="53">
        <v>522.73950000000002</v>
      </c>
      <c r="AH30" s="53">
        <v>326.41340000000002</v>
      </c>
      <c r="AI30" s="60">
        <f t="shared" si="24"/>
        <v>849.15290000000005</v>
      </c>
      <c r="AJ30" s="60">
        <f t="shared" si="6"/>
        <v>849.15290000000005</v>
      </c>
      <c r="AK30" s="6">
        <v>4.4400000000000004</v>
      </c>
      <c r="AL30" s="5">
        <f t="shared" si="7"/>
        <v>191.25065315315314</v>
      </c>
      <c r="AM30" s="61">
        <f t="shared" si="8"/>
        <v>3.825013063063063</v>
      </c>
      <c r="AN30" s="62"/>
      <c r="AP30" s="59">
        <v>44705</v>
      </c>
      <c r="AQ30" s="24">
        <v>431.32065</v>
      </c>
      <c r="AR30" s="24">
        <v>117.03769999999999</v>
      </c>
      <c r="AS30" s="60">
        <f t="shared" si="25"/>
        <v>548.35834999999997</v>
      </c>
      <c r="AT30" s="60">
        <f t="shared" si="9"/>
        <v>548.35834999999997</v>
      </c>
      <c r="AU30" s="6">
        <v>4.96</v>
      </c>
      <c r="AV30" s="5">
        <f t="shared" si="10"/>
        <v>110.5561189516129</v>
      </c>
      <c r="AW30" s="61">
        <f t="shared" si="11"/>
        <v>2.2111223790322581</v>
      </c>
      <c r="BB30" s="59">
        <v>44736</v>
      </c>
      <c r="BC30" s="17">
        <v>310.53339999999997</v>
      </c>
      <c r="BD30" s="17">
        <v>19.325700000000001</v>
      </c>
      <c r="BE30" s="60">
        <f t="shared" si="26"/>
        <v>329.85909999999996</v>
      </c>
      <c r="BF30" s="60">
        <f t="shared" si="12"/>
        <v>329.85909999999996</v>
      </c>
      <c r="BG30" s="6">
        <v>5.51</v>
      </c>
      <c r="BH30" s="5">
        <f t="shared" si="13"/>
        <v>59.865535390199632</v>
      </c>
      <c r="BI30" s="61">
        <f t="shared" si="14"/>
        <v>1.1973107078039926</v>
      </c>
      <c r="BM30" s="59">
        <v>44766</v>
      </c>
      <c r="BN30" s="17"/>
      <c r="BO30" s="17"/>
      <c r="BP30" s="60">
        <f t="shared" si="27"/>
        <v>0</v>
      </c>
      <c r="BQ30" s="60">
        <f t="shared" si="15"/>
        <v>0</v>
      </c>
      <c r="BR30" s="6"/>
      <c r="BS30" s="5" t="e">
        <f t="shared" si="16"/>
        <v>#DIV/0!</v>
      </c>
      <c r="BT30" s="61" t="e">
        <f t="shared" si="17"/>
        <v>#DIV/0!</v>
      </c>
    </row>
    <row r="31" spans="4:72" x14ac:dyDescent="0.25">
      <c r="D31" s="1">
        <v>44586</v>
      </c>
      <c r="E31" s="24">
        <v>296.83</v>
      </c>
      <c r="F31" s="24">
        <v>195.05</v>
      </c>
      <c r="G31" s="17">
        <f t="shared" si="18"/>
        <v>491.88</v>
      </c>
      <c r="H31" s="18">
        <f t="shared" si="19"/>
        <v>9.8376000000000001</v>
      </c>
      <c r="I31" s="17">
        <f t="shared" si="0"/>
        <v>482.04239999999999</v>
      </c>
      <c r="J31" s="5">
        <v>4.62</v>
      </c>
      <c r="K31" s="19">
        <f t="shared" si="1"/>
        <v>104.33818181818181</v>
      </c>
      <c r="M31" s="1">
        <v>44617</v>
      </c>
      <c r="N31" s="17">
        <v>571.02494999999999</v>
      </c>
      <c r="O31" s="17">
        <v>272.96320000000003</v>
      </c>
      <c r="P31" s="17">
        <f t="shared" si="20"/>
        <v>843.98815000000002</v>
      </c>
      <c r="Q31" s="18">
        <f t="shared" si="28"/>
        <v>16.879763000000001</v>
      </c>
      <c r="R31" s="17">
        <f t="shared" si="2"/>
        <v>827.10838699999999</v>
      </c>
      <c r="S31" s="5">
        <v>4.4000000000000004</v>
      </c>
      <c r="T31" s="19">
        <f t="shared" si="3"/>
        <v>187.97917886363635</v>
      </c>
      <c r="V31" s="43">
        <v>44645</v>
      </c>
      <c r="W31" s="44">
        <v>130.72217500000002</v>
      </c>
      <c r="X31" s="44">
        <v>32.544399999999996</v>
      </c>
      <c r="Y31" s="44">
        <f t="shared" si="22"/>
        <v>163.26657500000002</v>
      </c>
      <c r="Z31" s="44">
        <f t="shared" si="29"/>
        <v>3.2653315000000003</v>
      </c>
      <c r="AA31" s="44">
        <f t="shared" si="4"/>
        <v>160.00124350000002</v>
      </c>
      <c r="AB31" s="44">
        <v>4.34</v>
      </c>
      <c r="AC31" s="19">
        <f t="shared" si="5"/>
        <v>36.866645967741938</v>
      </c>
      <c r="AF31" s="59">
        <v>44676</v>
      </c>
      <c r="AG31" s="53">
        <v>240.59609999999998</v>
      </c>
      <c r="AH31" s="53">
        <v>529.84612500000003</v>
      </c>
      <c r="AI31" s="60">
        <f t="shared" si="24"/>
        <v>770.44222500000001</v>
      </c>
      <c r="AJ31" s="60">
        <f t="shared" si="6"/>
        <v>770.44222500000001</v>
      </c>
      <c r="AK31" s="6">
        <v>4.4400000000000004</v>
      </c>
      <c r="AL31" s="5">
        <f t="shared" si="7"/>
        <v>173.52302364864863</v>
      </c>
      <c r="AM31" s="61">
        <f t="shared" si="8"/>
        <v>3.4704604729729729</v>
      </c>
      <c r="AN31" s="62"/>
      <c r="AP31" s="59">
        <v>44706</v>
      </c>
      <c r="AQ31" s="24">
        <v>71.479849999999999</v>
      </c>
      <c r="AR31" s="24">
        <v>46.097999999999999</v>
      </c>
      <c r="AS31" s="60">
        <f t="shared" si="25"/>
        <v>117.57785</v>
      </c>
      <c r="AT31" s="60">
        <f t="shared" si="9"/>
        <v>117.57785</v>
      </c>
      <c r="AU31" s="6">
        <v>5.01</v>
      </c>
      <c r="AV31" s="5">
        <f t="shared" si="10"/>
        <v>23.468632734530939</v>
      </c>
      <c r="AW31" s="61">
        <f t="shared" si="11"/>
        <v>0.46937265469061878</v>
      </c>
      <c r="BB31" s="59">
        <v>44737</v>
      </c>
      <c r="BC31" s="17">
        <v>390.25099999999998</v>
      </c>
      <c r="BD31" s="17">
        <v>338.98775000000001</v>
      </c>
      <c r="BE31" s="60">
        <f t="shared" si="26"/>
        <v>729.23874999999998</v>
      </c>
      <c r="BF31" s="60">
        <f t="shared" si="12"/>
        <v>729.23874999999998</v>
      </c>
      <c r="BG31" s="6">
        <v>5.51</v>
      </c>
      <c r="BH31" s="5">
        <f t="shared" si="13"/>
        <v>132.34823049001815</v>
      </c>
      <c r="BI31" s="61">
        <f t="shared" si="14"/>
        <v>2.6469646098003632</v>
      </c>
      <c r="BM31" s="59">
        <v>44767</v>
      </c>
      <c r="BN31" s="17"/>
      <c r="BO31" s="17"/>
      <c r="BP31" s="60">
        <f t="shared" si="27"/>
        <v>0</v>
      </c>
      <c r="BQ31" s="60">
        <f t="shared" si="15"/>
        <v>0</v>
      </c>
      <c r="BR31" s="6"/>
      <c r="BS31" s="5" t="e">
        <f t="shared" si="16"/>
        <v>#DIV/0!</v>
      </c>
      <c r="BT31" s="61" t="e">
        <f t="shared" si="17"/>
        <v>#DIV/0!</v>
      </c>
    </row>
    <row r="32" spans="4:72" x14ac:dyDescent="0.25">
      <c r="D32" s="1">
        <v>44587</v>
      </c>
      <c r="E32" s="24">
        <v>81.17</v>
      </c>
      <c r="F32" s="24">
        <v>281.33999999999997</v>
      </c>
      <c r="G32" s="17">
        <f t="shared" si="18"/>
        <v>362.51</v>
      </c>
      <c r="H32" s="18">
        <f t="shared" si="19"/>
        <v>7.2501999999999995</v>
      </c>
      <c r="I32" s="17">
        <f t="shared" si="0"/>
        <v>355.25979999999998</v>
      </c>
      <c r="J32" s="5">
        <v>4.6399999999999997</v>
      </c>
      <c r="K32" s="19">
        <f t="shared" si="1"/>
        <v>76.564612068965516</v>
      </c>
      <c r="M32" s="1">
        <v>44618</v>
      </c>
      <c r="N32" s="17">
        <v>390.64800000000002</v>
      </c>
      <c r="O32" s="17">
        <v>641.14634999999998</v>
      </c>
      <c r="P32" s="17">
        <f t="shared" si="20"/>
        <v>1031.7943500000001</v>
      </c>
      <c r="Q32" s="18">
        <f t="shared" si="28"/>
        <v>20.635887000000004</v>
      </c>
      <c r="R32" s="17">
        <f t="shared" si="2"/>
        <v>1011.1584630000001</v>
      </c>
      <c r="S32" s="5">
        <v>4.4000000000000004</v>
      </c>
      <c r="T32" s="19">
        <f t="shared" si="3"/>
        <v>229.80874159090911</v>
      </c>
      <c r="V32" s="43">
        <v>44646</v>
      </c>
      <c r="W32" s="44">
        <v>103.55745</v>
      </c>
      <c r="X32" s="44">
        <v>922.40325000000007</v>
      </c>
      <c r="Y32" s="44">
        <f t="shared" si="22"/>
        <v>1025.9607000000001</v>
      </c>
      <c r="Z32" s="44">
        <f t="shared" si="29"/>
        <v>20.519214000000002</v>
      </c>
      <c r="AA32" s="44">
        <f t="shared" si="4"/>
        <v>1005.4414860000001</v>
      </c>
      <c r="AB32" s="44">
        <v>4.3499999999999996</v>
      </c>
      <c r="AC32" s="19">
        <f t="shared" si="5"/>
        <v>231.13597379310349</v>
      </c>
      <c r="AF32" s="59">
        <v>44677</v>
      </c>
      <c r="AG32" s="53">
        <v>233.98675</v>
      </c>
      <c r="AH32" s="53">
        <v>778.51699999999994</v>
      </c>
      <c r="AI32" s="60">
        <f t="shared" si="24"/>
        <v>1012.50375</v>
      </c>
      <c r="AJ32" s="60">
        <f t="shared" si="6"/>
        <v>1012.50375</v>
      </c>
      <c r="AK32" s="6">
        <v>4.4400000000000004</v>
      </c>
      <c r="AL32" s="5">
        <f t="shared" si="7"/>
        <v>228.0413851351351</v>
      </c>
      <c r="AM32" s="61">
        <f t="shared" si="8"/>
        <v>4.560827702702702</v>
      </c>
      <c r="AN32" s="62"/>
      <c r="AP32" s="59">
        <v>44707</v>
      </c>
      <c r="AQ32" s="24">
        <v>181.40915000000001</v>
      </c>
      <c r="AR32" s="24">
        <v>56.94285</v>
      </c>
      <c r="AS32" s="60">
        <f t="shared" si="25"/>
        <v>238.352</v>
      </c>
      <c r="AT32" s="60">
        <f t="shared" si="9"/>
        <v>238.352</v>
      </c>
      <c r="AU32" s="6">
        <v>5.03</v>
      </c>
      <c r="AV32" s="5">
        <f t="shared" si="10"/>
        <v>47.386083499005963</v>
      </c>
      <c r="AW32" s="61">
        <f t="shared" si="11"/>
        <v>0.94772166998011931</v>
      </c>
      <c r="BB32" s="59">
        <v>44738</v>
      </c>
      <c r="BC32" s="17">
        <v>116.509575</v>
      </c>
      <c r="BD32" s="17">
        <v>101.29740000000001</v>
      </c>
      <c r="BE32" s="60">
        <f t="shared" si="26"/>
        <v>217.80697500000002</v>
      </c>
      <c r="BF32" s="60">
        <f t="shared" si="12"/>
        <v>217.80697500000002</v>
      </c>
      <c r="BG32" s="6">
        <v>5.51</v>
      </c>
      <c r="BH32" s="5">
        <f t="shared" si="13"/>
        <v>39.52939655172414</v>
      </c>
      <c r="BI32" s="61">
        <f t="shared" si="14"/>
        <v>0.79058793103448277</v>
      </c>
      <c r="BM32" s="59">
        <v>44768</v>
      </c>
      <c r="BN32" s="17"/>
      <c r="BO32" s="17"/>
      <c r="BP32" s="60">
        <f t="shared" si="27"/>
        <v>0</v>
      </c>
      <c r="BQ32" s="60">
        <f t="shared" si="15"/>
        <v>0</v>
      </c>
      <c r="BR32" s="6"/>
      <c r="BS32" s="5" t="e">
        <f t="shared" si="16"/>
        <v>#DIV/0!</v>
      </c>
      <c r="BT32" s="61" t="e">
        <f t="shared" si="17"/>
        <v>#DIV/0!</v>
      </c>
    </row>
    <row r="33" spans="3:72" x14ac:dyDescent="0.25">
      <c r="D33" s="1">
        <v>44588</v>
      </c>
      <c r="E33" s="24">
        <v>233.18</v>
      </c>
      <c r="F33" s="24">
        <v>330.7</v>
      </c>
      <c r="G33" s="17">
        <f t="shared" si="18"/>
        <v>563.88</v>
      </c>
      <c r="H33" s="18">
        <f t="shared" si="19"/>
        <v>11.2776</v>
      </c>
      <c r="I33" s="17">
        <f t="shared" si="0"/>
        <v>552.60239999999999</v>
      </c>
      <c r="J33" s="5">
        <v>4.59</v>
      </c>
      <c r="K33" s="19">
        <f t="shared" si="1"/>
        <v>120.39267973856209</v>
      </c>
      <c r="M33" s="1">
        <v>44619</v>
      </c>
      <c r="N33" s="17">
        <v>581.70425</v>
      </c>
      <c r="O33" s="17">
        <v>716.53825000000006</v>
      </c>
      <c r="P33" s="17">
        <f t="shared" si="20"/>
        <v>1298.2425000000001</v>
      </c>
      <c r="Q33" s="18">
        <f t="shared" si="28"/>
        <v>25.964850000000002</v>
      </c>
      <c r="R33" s="17">
        <f t="shared" si="2"/>
        <v>1272.27765</v>
      </c>
      <c r="S33" s="5">
        <v>4.4000000000000004</v>
      </c>
      <c r="T33" s="19">
        <f t="shared" si="3"/>
        <v>289.15401136363636</v>
      </c>
      <c r="V33" s="1">
        <v>44647</v>
      </c>
      <c r="W33" s="17">
        <v>1310.08</v>
      </c>
      <c r="X33" s="17">
        <v>114.90025</v>
      </c>
      <c r="Y33" s="17">
        <f t="shared" si="22"/>
        <v>1424.9802499999998</v>
      </c>
      <c r="Z33" s="18">
        <f t="shared" si="29"/>
        <v>28.499604999999999</v>
      </c>
      <c r="AA33" s="17">
        <f t="shared" si="4"/>
        <v>1396.4806449999999</v>
      </c>
      <c r="AB33" s="5">
        <v>4.37</v>
      </c>
      <c r="AC33" s="19">
        <f t="shared" si="5"/>
        <v>319.56078832951943</v>
      </c>
      <c r="AF33" s="59">
        <v>44678</v>
      </c>
      <c r="AG33" s="53">
        <v>169.42</v>
      </c>
      <c r="AH33" s="53">
        <v>359.05</v>
      </c>
      <c r="AI33" s="60">
        <f t="shared" si="24"/>
        <v>528.47</v>
      </c>
      <c r="AJ33" s="60">
        <f t="shared" si="6"/>
        <v>528.47</v>
      </c>
      <c r="AK33" s="6">
        <v>4.45</v>
      </c>
      <c r="AL33" s="5">
        <f t="shared" si="7"/>
        <v>118.75730337078652</v>
      </c>
      <c r="AM33" s="61">
        <f t="shared" si="8"/>
        <v>2.3751460674157303</v>
      </c>
      <c r="AN33" s="62"/>
      <c r="AP33" s="59">
        <v>44708</v>
      </c>
      <c r="AQ33" s="24">
        <v>588.90980000000002</v>
      </c>
      <c r="AR33" s="24">
        <v>38.257400000000004</v>
      </c>
      <c r="AS33" s="60">
        <f t="shared" si="25"/>
        <v>627.16719999999998</v>
      </c>
      <c r="AT33" s="60">
        <f t="shared" si="9"/>
        <v>627.16719999999998</v>
      </c>
      <c r="AU33" s="6">
        <v>5.07</v>
      </c>
      <c r="AV33" s="5">
        <f t="shared" si="10"/>
        <v>123.70161735700196</v>
      </c>
      <c r="AW33" s="61">
        <f t="shared" si="11"/>
        <v>2.4740323471400392</v>
      </c>
      <c r="BB33" s="59">
        <v>44739</v>
      </c>
      <c r="BC33" s="17">
        <v>183.40407500000001</v>
      </c>
      <c r="BD33" s="17">
        <v>134.32445000000001</v>
      </c>
      <c r="BE33" s="60">
        <f t="shared" si="26"/>
        <v>317.72852499999999</v>
      </c>
      <c r="BF33" s="60">
        <f t="shared" si="12"/>
        <v>317.72852499999999</v>
      </c>
      <c r="BG33" s="6">
        <v>5.51</v>
      </c>
      <c r="BH33" s="5">
        <f t="shared" si="13"/>
        <v>57.663979128856624</v>
      </c>
      <c r="BI33" s="61">
        <f t="shared" si="14"/>
        <v>1.1532795825771325</v>
      </c>
      <c r="BM33" s="59">
        <v>44769</v>
      </c>
      <c r="BN33" s="17"/>
      <c r="BO33" s="17"/>
      <c r="BP33" s="60">
        <f t="shared" si="27"/>
        <v>0</v>
      </c>
      <c r="BQ33" s="60">
        <f t="shared" si="15"/>
        <v>0</v>
      </c>
      <c r="BR33" s="6"/>
      <c r="BS33" s="5" t="e">
        <f t="shared" si="16"/>
        <v>#DIV/0!</v>
      </c>
      <c r="BT33" s="61" t="e">
        <f t="shared" si="17"/>
        <v>#DIV/0!</v>
      </c>
    </row>
    <row r="34" spans="3:72" x14ac:dyDescent="0.25">
      <c r="D34" s="1">
        <v>44589</v>
      </c>
      <c r="E34" s="24">
        <v>415.88</v>
      </c>
      <c r="F34" s="24">
        <v>593.91</v>
      </c>
      <c r="G34" s="17">
        <f t="shared" si="18"/>
        <v>1009.79</v>
      </c>
      <c r="H34" s="18">
        <f t="shared" si="19"/>
        <v>20.195799999999998</v>
      </c>
      <c r="I34" s="17">
        <f t="shared" si="0"/>
        <v>989.5942</v>
      </c>
      <c r="J34" s="5">
        <v>4.59</v>
      </c>
      <c r="K34" s="19">
        <f t="shared" si="1"/>
        <v>215.5978649237473</v>
      </c>
      <c r="M34" s="1">
        <v>44620</v>
      </c>
      <c r="N34" s="17">
        <v>157.14252500000001</v>
      </c>
      <c r="O34" s="17">
        <v>679.97505000000001</v>
      </c>
      <c r="P34" s="17">
        <f t="shared" si="20"/>
        <v>837.11757499999999</v>
      </c>
      <c r="Q34" s="18">
        <f t="shared" si="28"/>
        <v>16.742351500000002</v>
      </c>
      <c r="R34" s="17">
        <f t="shared" si="2"/>
        <v>820.37522349999995</v>
      </c>
      <c r="S34" s="5">
        <v>4.4000000000000004</v>
      </c>
      <c r="T34" s="19">
        <f t="shared" si="3"/>
        <v>186.44891443181817</v>
      </c>
      <c r="V34" s="1">
        <v>44648</v>
      </c>
      <c r="W34" s="17">
        <v>622.59524999999996</v>
      </c>
      <c r="X34" s="17">
        <v>155.67925000000002</v>
      </c>
      <c r="Y34" s="17">
        <f t="shared" si="22"/>
        <v>778.27449999999999</v>
      </c>
      <c r="Z34" s="18">
        <f t="shared" si="29"/>
        <v>15.56549</v>
      </c>
      <c r="AA34" s="17">
        <f t="shared" si="4"/>
        <v>762.70901000000003</v>
      </c>
      <c r="AB34" s="5">
        <v>4.37</v>
      </c>
      <c r="AC34" s="19">
        <f t="shared" si="5"/>
        <v>174.53295423340961</v>
      </c>
      <c r="AF34" s="59">
        <v>44679</v>
      </c>
      <c r="AG34" s="53">
        <v>172.71975</v>
      </c>
      <c r="AH34" s="53">
        <v>531.63262499999996</v>
      </c>
      <c r="AI34" s="60">
        <f t="shared" si="24"/>
        <v>704.35237499999994</v>
      </c>
      <c r="AJ34" s="60">
        <f t="shared" si="6"/>
        <v>704.35237499999994</v>
      </c>
      <c r="AK34" s="6">
        <v>4.47</v>
      </c>
      <c r="AL34" s="5">
        <f t="shared" si="7"/>
        <v>157.57323825503354</v>
      </c>
      <c r="AM34" s="61">
        <f t="shared" si="8"/>
        <v>3.1514647651006711</v>
      </c>
      <c r="AN34" s="62"/>
      <c r="AP34" s="59">
        <v>44709</v>
      </c>
      <c r="AQ34" s="24">
        <v>134.96</v>
      </c>
      <c r="AR34" s="24">
        <v>84.89</v>
      </c>
      <c r="AS34" s="60">
        <f t="shared" si="25"/>
        <v>219.85000000000002</v>
      </c>
      <c r="AT34" s="60">
        <f t="shared" si="9"/>
        <v>219.85000000000002</v>
      </c>
      <c r="AU34" s="6">
        <v>5.07</v>
      </c>
      <c r="AV34" s="5">
        <f t="shared" si="10"/>
        <v>43.362919132149905</v>
      </c>
      <c r="AW34" s="61">
        <f t="shared" si="11"/>
        <v>0.86725838264299815</v>
      </c>
      <c r="BB34" s="59">
        <v>44740</v>
      </c>
      <c r="BC34" s="17">
        <v>199.64</v>
      </c>
      <c r="BD34" s="17">
        <v>520.08000000000004</v>
      </c>
      <c r="BE34" s="60">
        <f t="shared" si="26"/>
        <v>719.72</v>
      </c>
      <c r="BF34" s="60">
        <f t="shared" si="12"/>
        <v>719.72</v>
      </c>
      <c r="BG34" s="6">
        <v>5.51</v>
      </c>
      <c r="BH34" s="5">
        <f t="shared" si="13"/>
        <v>130.62068965517241</v>
      </c>
      <c r="BI34" s="61">
        <f t="shared" si="14"/>
        <v>2.6124137931034483</v>
      </c>
      <c r="BM34" s="59">
        <v>44770</v>
      </c>
      <c r="BN34" s="17"/>
      <c r="BO34" s="17"/>
      <c r="BP34" s="60">
        <f t="shared" si="27"/>
        <v>0</v>
      </c>
      <c r="BQ34" s="60">
        <f t="shared" si="15"/>
        <v>0</v>
      </c>
      <c r="BR34" s="6"/>
      <c r="BS34" s="5" t="e">
        <f t="shared" si="16"/>
        <v>#DIV/0!</v>
      </c>
      <c r="BT34" s="61" t="e">
        <f t="shared" si="17"/>
        <v>#DIV/0!</v>
      </c>
    </row>
    <row r="35" spans="3:72" x14ac:dyDescent="0.25">
      <c r="D35" s="1">
        <v>44590</v>
      </c>
      <c r="E35" s="24">
        <v>289.89</v>
      </c>
      <c r="F35" s="24">
        <v>116.04</v>
      </c>
      <c r="G35" s="17">
        <f t="shared" si="18"/>
        <v>405.93</v>
      </c>
      <c r="H35" s="18">
        <f>G35*2%</f>
        <v>8.1186000000000007</v>
      </c>
      <c r="I35" s="17">
        <f t="shared" si="0"/>
        <v>397.81139999999999</v>
      </c>
      <c r="J35" s="20">
        <v>4.55</v>
      </c>
      <c r="K35" s="19">
        <f t="shared" si="1"/>
        <v>87.43107692307693</v>
      </c>
      <c r="M35" s="1"/>
      <c r="N35" s="17"/>
      <c r="O35" s="17"/>
      <c r="P35" s="17">
        <f t="shared" si="20"/>
        <v>0</v>
      </c>
      <c r="Q35" s="18">
        <f>P35*2%</f>
        <v>0</v>
      </c>
      <c r="R35" s="17">
        <f t="shared" si="2"/>
        <v>0</v>
      </c>
      <c r="S35" s="20"/>
      <c r="T35" s="19"/>
      <c r="V35" s="1">
        <v>44649</v>
      </c>
      <c r="W35" s="17">
        <v>1317.7819500000001</v>
      </c>
      <c r="X35" s="17">
        <v>98.293150000000011</v>
      </c>
      <c r="Y35" s="17">
        <f t="shared" si="22"/>
        <v>1416.0751</v>
      </c>
      <c r="Z35" s="18">
        <f>Y35*2%</f>
        <v>28.321502000000002</v>
      </c>
      <c r="AA35" s="17">
        <f t="shared" si="4"/>
        <v>1387.753598</v>
      </c>
      <c r="AB35" s="20">
        <v>4.37</v>
      </c>
      <c r="AC35" s="19">
        <f t="shared" si="5"/>
        <v>317.56375240274599</v>
      </c>
      <c r="AF35" s="59">
        <v>44680</v>
      </c>
      <c r="AG35" s="53">
        <v>294.06782500000003</v>
      </c>
      <c r="AH35" s="53">
        <v>16.43965</v>
      </c>
      <c r="AI35" s="60">
        <f t="shared" si="24"/>
        <v>310.507475</v>
      </c>
      <c r="AJ35" s="60">
        <f t="shared" si="6"/>
        <v>310.507475</v>
      </c>
      <c r="AK35" s="6">
        <v>4.49</v>
      </c>
      <c r="AL35" s="5">
        <f t="shared" si="7"/>
        <v>69.155339643652553</v>
      </c>
      <c r="AM35" s="61">
        <f t="shared" si="8"/>
        <v>1.3831067928730512</v>
      </c>
      <c r="AN35" s="62"/>
      <c r="AP35" s="59">
        <v>44710</v>
      </c>
      <c r="AQ35" s="24">
        <v>325.39112500000005</v>
      </c>
      <c r="AR35" s="24">
        <v>93.328749999999999</v>
      </c>
      <c r="AS35" s="60">
        <f t="shared" si="25"/>
        <v>418.71987500000006</v>
      </c>
      <c r="AT35" s="60">
        <f t="shared" si="9"/>
        <v>418.71987500000006</v>
      </c>
      <c r="AU35" s="6">
        <v>5.07</v>
      </c>
      <c r="AV35" s="5">
        <f t="shared" si="10"/>
        <v>82.58774654832348</v>
      </c>
      <c r="AW35" s="61">
        <f t="shared" si="11"/>
        <v>1.6517549309664696</v>
      </c>
      <c r="BB35" s="59">
        <v>44741</v>
      </c>
      <c r="BC35" s="17">
        <v>332.14012499999995</v>
      </c>
      <c r="BD35" s="17">
        <v>189.44505000000001</v>
      </c>
      <c r="BE35" s="60">
        <f t="shared" si="26"/>
        <v>521.58517499999994</v>
      </c>
      <c r="BF35" s="60">
        <f t="shared" si="12"/>
        <v>521.58517499999994</v>
      </c>
      <c r="BG35" s="6">
        <v>5.51</v>
      </c>
      <c r="BH35" s="5">
        <f t="shared" si="13"/>
        <v>94.661556261343009</v>
      </c>
      <c r="BI35" s="61">
        <f t="shared" si="14"/>
        <v>1.8932311252268601</v>
      </c>
      <c r="BM35" s="59">
        <v>44771</v>
      </c>
      <c r="BN35" s="17"/>
      <c r="BO35" s="17"/>
      <c r="BP35" s="60">
        <f t="shared" si="27"/>
        <v>0</v>
      </c>
      <c r="BQ35" s="60">
        <f t="shared" si="15"/>
        <v>0</v>
      </c>
      <c r="BR35" s="6"/>
      <c r="BS35" s="5" t="e">
        <f t="shared" si="16"/>
        <v>#DIV/0!</v>
      </c>
      <c r="BT35" s="61" t="e">
        <f t="shared" si="17"/>
        <v>#DIV/0!</v>
      </c>
    </row>
    <row r="36" spans="3:72" x14ac:dyDescent="0.25">
      <c r="D36" s="1">
        <v>44591</v>
      </c>
      <c r="E36" s="24">
        <v>318.44</v>
      </c>
      <c r="F36" s="24">
        <v>349.29</v>
      </c>
      <c r="G36" s="17">
        <f t="shared" si="18"/>
        <v>667.73</v>
      </c>
      <c r="H36" s="18">
        <f t="shared" ref="H36:H37" si="30">G36*2%</f>
        <v>13.354600000000001</v>
      </c>
      <c r="I36" s="17">
        <f t="shared" si="0"/>
        <v>654.37540000000001</v>
      </c>
      <c r="J36" s="20">
        <v>4.55</v>
      </c>
      <c r="K36" s="19">
        <f t="shared" si="1"/>
        <v>143.81876923076925</v>
      </c>
      <c r="M36" s="1"/>
      <c r="N36" s="17"/>
      <c r="O36" s="17"/>
      <c r="P36" s="17">
        <f t="shared" si="20"/>
        <v>0</v>
      </c>
      <c r="Q36" s="18">
        <f t="shared" ref="Q36:Q37" si="31">P36*2%</f>
        <v>0</v>
      </c>
      <c r="R36" s="17">
        <f t="shared" si="2"/>
        <v>0</v>
      </c>
      <c r="S36" s="20"/>
      <c r="T36" s="19"/>
      <c r="V36" s="1">
        <v>44650</v>
      </c>
      <c r="W36" s="17">
        <v>1728.170775</v>
      </c>
      <c r="X36" s="17">
        <v>230.61804999999998</v>
      </c>
      <c r="Y36" s="17">
        <f t="shared" si="22"/>
        <v>1958.7888250000001</v>
      </c>
      <c r="Z36" s="18">
        <f t="shared" ref="Z36:Z37" si="32">Y36*2%</f>
        <v>39.175776500000005</v>
      </c>
      <c r="AA36" s="17">
        <f t="shared" si="4"/>
        <v>1919.6130485000001</v>
      </c>
      <c r="AB36" s="20">
        <v>4.38</v>
      </c>
      <c r="AC36" s="19">
        <f t="shared" si="5"/>
        <v>438.2678192922375</v>
      </c>
      <c r="AF36" s="59">
        <v>44681</v>
      </c>
      <c r="AG36" s="53">
        <v>332.71577500000001</v>
      </c>
      <c r="AH36" s="53">
        <v>130.57159999999999</v>
      </c>
      <c r="AI36" s="60">
        <f t="shared" si="24"/>
        <v>463.287375</v>
      </c>
      <c r="AJ36" s="60">
        <f t="shared" si="6"/>
        <v>463.287375</v>
      </c>
      <c r="AK36" s="5">
        <v>4.5</v>
      </c>
      <c r="AL36" s="5">
        <f t="shared" si="7"/>
        <v>102.95274999999999</v>
      </c>
      <c r="AM36" s="61">
        <f t="shared" si="8"/>
        <v>2.0590549999999999</v>
      </c>
      <c r="AN36" s="62"/>
      <c r="AP36" s="59">
        <v>44711</v>
      </c>
      <c r="AQ36" s="17">
        <v>288.48005000000001</v>
      </c>
      <c r="AR36" s="17">
        <v>65.394149999999996</v>
      </c>
      <c r="AS36" s="60">
        <f t="shared" si="25"/>
        <v>353.87419999999997</v>
      </c>
      <c r="AT36" s="60">
        <f t="shared" si="9"/>
        <v>353.87419999999997</v>
      </c>
      <c r="AU36" s="5">
        <v>5.07</v>
      </c>
      <c r="AV36" s="5">
        <f t="shared" si="10"/>
        <v>69.797672583826426</v>
      </c>
      <c r="AW36" s="61">
        <f t="shared" si="11"/>
        <v>1.3959534516765286</v>
      </c>
      <c r="BB36" s="59">
        <v>44742</v>
      </c>
      <c r="BC36" s="17">
        <v>304.12184999999999</v>
      </c>
      <c r="BD36" s="17">
        <v>296.44559999999996</v>
      </c>
      <c r="BE36" s="60">
        <f t="shared" si="26"/>
        <v>600.56745000000001</v>
      </c>
      <c r="BF36" s="60">
        <f t="shared" si="12"/>
        <v>600.56745000000001</v>
      </c>
      <c r="BG36" s="5">
        <v>5.53</v>
      </c>
      <c r="BH36" s="5">
        <f t="shared" si="13"/>
        <v>108.60170886075949</v>
      </c>
      <c r="BI36" s="61">
        <f t="shared" si="14"/>
        <v>2.1720341772151897</v>
      </c>
      <c r="BM36" s="59">
        <v>44772</v>
      </c>
      <c r="BN36" s="17"/>
      <c r="BO36" s="17"/>
      <c r="BP36" s="60">
        <f t="shared" si="27"/>
        <v>0</v>
      </c>
      <c r="BQ36" s="60">
        <f t="shared" si="15"/>
        <v>0</v>
      </c>
      <c r="BR36" s="5"/>
      <c r="BS36" s="5" t="e">
        <f t="shared" si="16"/>
        <v>#DIV/0!</v>
      </c>
      <c r="BT36" s="61" t="e">
        <f t="shared" si="17"/>
        <v>#DIV/0!</v>
      </c>
    </row>
    <row r="37" spans="3:72" x14ac:dyDescent="0.25">
      <c r="D37" s="1">
        <v>44592</v>
      </c>
      <c r="E37" s="5">
        <v>618.91</v>
      </c>
      <c r="F37" s="23">
        <v>469.46</v>
      </c>
      <c r="G37" s="17">
        <f t="shared" si="18"/>
        <v>1088.3699999999999</v>
      </c>
      <c r="H37" s="18">
        <f t="shared" si="30"/>
        <v>21.767399999999999</v>
      </c>
      <c r="I37" s="17">
        <f t="shared" si="0"/>
        <v>1066.6025999999999</v>
      </c>
      <c r="J37" s="20">
        <v>4.55</v>
      </c>
      <c r="K37" s="19">
        <f t="shared" si="1"/>
        <v>234.41815384615384</v>
      </c>
      <c r="M37" s="1"/>
      <c r="N37" s="17"/>
      <c r="O37" s="20"/>
      <c r="P37" s="17">
        <f t="shared" si="20"/>
        <v>0</v>
      </c>
      <c r="Q37" s="18">
        <f t="shared" si="31"/>
        <v>0</v>
      </c>
      <c r="R37" s="17">
        <f t="shared" si="2"/>
        <v>0</v>
      </c>
      <c r="S37" s="20"/>
      <c r="T37" s="19"/>
      <c r="V37" s="1">
        <v>44651</v>
      </c>
      <c r="W37" s="17">
        <v>407.728925</v>
      </c>
      <c r="X37" s="17">
        <v>48.127099999999999</v>
      </c>
      <c r="Y37" s="17">
        <f t="shared" si="22"/>
        <v>455.85602499999999</v>
      </c>
      <c r="Z37" s="18">
        <f t="shared" si="32"/>
        <v>9.1171205000000004</v>
      </c>
      <c r="AA37" s="17">
        <f t="shared" si="4"/>
        <v>446.73890449999999</v>
      </c>
      <c r="AB37" s="20">
        <v>4.38</v>
      </c>
      <c r="AC37" s="19">
        <f t="shared" si="5"/>
        <v>101.99518367579908</v>
      </c>
      <c r="AF37" s="59"/>
      <c r="AG37" s="60"/>
      <c r="AH37" s="60"/>
      <c r="AI37" s="60">
        <f t="shared" si="24"/>
        <v>0</v>
      </c>
      <c r="AJ37" s="60">
        <f t="shared" si="6"/>
        <v>0</v>
      </c>
      <c r="AK37" s="63"/>
      <c r="AL37" s="5"/>
      <c r="AM37" s="61"/>
      <c r="AN37" s="62"/>
      <c r="AP37" s="59">
        <v>44712</v>
      </c>
      <c r="AQ37" s="17">
        <v>157.84719999999999</v>
      </c>
      <c r="AR37" s="17">
        <v>47.19135</v>
      </c>
      <c r="AS37" s="60">
        <f t="shared" si="25"/>
        <v>205.03854999999999</v>
      </c>
      <c r="AT37" s="60">
        <f t="shared" si="9"/>
        <v>205.03854999999999</v>
      </c>
      <c r="AU37" s="63">
        <v>5.07</v>
      </c>
      <c r="AV37" s="5">
        <f t="shared" si="10"/>
        <v>40.441528599605519</v>
      </c>
      <c r="AW37" s="61">
        <f t="shared" si="11"/>
        <v>0.80883057199211039</v>
      </c>
      <c r="BB37" s="59"/>
      <c r="BC37" s="17"/>
      <c r="BD37" s="17"/>
      <c r="BE37" s="60">
        <f t="shared" si="26"/>
        <v>0</v>
      </c>
      <c r="BF37" s="60">
        <f t="shared" si="12"/>
        <v>0</v>
      </c>
      <c r="BG37" s="63"/>
      <c r="BH37" s="5"/>
      <c r="BI37" s="61"/>
      <c r="BM37" s="59">
        <v>44773</v>
      </c>
      <c r="BN37" s="17"/>
      <c r="BO37" s="17"/>
      <c r="BP37" s="60">
        <f t="shared" si="27"/>
        <v>0</v>
      </c>
      <c r="BQ37" s="60">
        <f t="shared" si="15"/>
        <v>0</v>
      </c>
      <c r="BR37" s="63"/>
      <c r="BS37" s="5"/>
      <c r="BT37" s="61"/>
    </row>
    <row r="38" spans="3:72" x14ac:dyDescent="0.25">
      <c r="G38" s="25">
        <f>SUM(G7:G37)</f>
        <v>21403.93</v>
      </c>
      <c r="H38" s="17"/>
      <c r="I38" s="25">
        <f>SUM(I7:I37)</f>
        <v>20975.851399999996</v>
      </c>
      <c r="J38" s="6"/>
      <c r="K38" s="24">
        <f>SUM(K7:K37)</f>
        <v>4543.8199966408647</v>
      </c>
      <c r="N38" s="34"/>
      <c r="O38" s="34"/>
      <c r="P38" s="25">
        <f>SUM(P7:P37)</f>
        <v>19789.944725000001</v>
      </c>
      <c r="Q38" s="17"/>
      <c r="R38" s="25">
        <f>SUM(R7:R37)</f>
        <v>19394.145830500001</v>
      </c>
      <c r="S38" s="6"/>
      <c r="T38" s="24">
        <f>SUM(T7:T37)</f>
        <v>4355.2494871941781</v>
      </c>
      <c r="W38" s="34"/>
      <c r="X38" s="34"/>
      <c r="Y38" s="25">
        <f>SUM(Y7:Y37)</f>
        <v>23349.035050000002</v>
      </c>
      <c r="Z38" s="17"/>
      <c r="AA38" s="25">
        <f>SUM(AA7:AA37)</f>
        <v>22882.054348999998</v>
      </c>
      <c r="AB38" s="6"/>
      <c r="AC38" s="24">
        <f>SUM(AC7:AC37)</f>
        <v>5277.5264394037777</v>
      </c>
      <c r="AG38" s="34"/>
      <c r="AH38" s="34"/>
      <c r="AI38" s="25"/>
      <c r="AJ38" s="53">
        <f>SUM(AJ7:AJ37)</f>
        <v>20008.671374999994</v>
      </c>
      <c r="AK38" s="25">
        <f>SUM(AK7:AK37)</f>
        <v>133.07</v>
      </c>
      <c r="AL38" s="55">
        <f>SUM(AL7:AL37)</f>
        <v>4513.8445962617689</v>
      </c>
      <c r="AM38" s="17">
        <f>SUM(AM7:AM37)</f>
        <v>90.276891925235375</v>
      </c>
      <c r="AQ38" s="34"/>
      <c r="AR38" s="34"/>
      <c r="AS38" s="25"/>
      <c r="AT38" s="53">
        <f>SUM(AT7:AT37)</f>
        <v>15681.648350000005</v>
      </c>
      <c r="AU38" s="25">
        <f>SUM(AU7:AU37)</f>
        <v>148.67999999999998</v>
      </c>
      <c r="AV38" s="55">
        <f>SUM(AV7:AV37)</f>
        <v>3318.5589950560893</v>
      </c>
      <c r="AW38" s="17">
        <f>SUM(AW7:AW37)</f>
        <v>66.371179901121806</v>
      </c>
      <c r="BC38" s="34"/>
      <c r="BD38" s="34"/>
      <c r="BE38" s="25"/>
      <c r="BF38" s="53">
        <f>SUM(BF7:BF37)</f>
        <v>12072.475974999999</v>
      </c>
      <c r="BG38" s="25">
        <f>SUM(BG7:BG37)</f>
        <v>160.33999999999997</v>
      </c>
      <c r="BH38" s="55">
        <f>SUM(BH7:BH37)</f>
        <v>2262.2760510591293</v>
      </c>
      <c r="BI38" s="17">
        <f>SUM(BI7:BI37)</f>
        <v>45.245521021182569</v>
      </c>
      <c r="BN38" s="34"/>
      <c r="BO38" s="34"/>
      <c r="BP38" s="25"/>
      <c r="BQ38" s="53">
        <f>SUM(BQ7:BQ37)</f>
        <v>0</v>
      </c>
      <c r="BR38" s="25">
        <f>SUM(BR7:BR37)</f>
        <v>0</v>
      </c>
      <c r="BS38" s="55" t="e">
        <f>SUM(BS7:BS37)</f>
        <v>#DIV/0!</v>
      </c>
      <c r="BT38" s="17" t="e">
        <f>SUM(BT7:BT37)</f>
        <v>#DIV/0!</v>
      </c>
    </row>
    <row r="39" spans="3:72" x14ac:dyDescent="0.25">
      <c r="G39" s="22"/>
      <c r="I39" s="22"/>
      <c r="Q39" s="21"/>
      <c r="R39" s="22"/>
      <c r="Z39" s="21"/>
      <c r="AA39" s="22"/>
    </row>
    <row r="40" spans="3:72" ht="30" x14ac:dyDescent="0.25">
      <c r="Q40" s="21"/>
      <c r="R40" s="22"/>
      <c r="AF40" s="64" t="s">
        <v>39</v>
      </c>
      <c r="AG40" s="65" t="s">
        <v>40</v>
      </c>
      <c r="AH40" s="66" t="s">
        <v>41</v>
      </c>
      <c r="AQ40" s="64" t="s">
        <v>39</v>
      </c>
      <c r="AR40" s="65" t="s">
        <v>40</v>
      </c>
      <c r="AS40" s="66" t="s">
        <v>41</v>
      </c>
      <c r="BC40" s="64" t="s">
        <v>39</v>
      </c>
      <c r="BD40" s="65" t="s">
        <v>40</v>
      </c>
      <c r="BE40" s="66" t="s">
        <v>41</v>
      </c>
    </row>
    <row r="41" spans="3:72" x14ac:dyDescent="0.25">
      <c r="F41" s="21"/>
      <c r="G41" s="22"/>
      <c r="Q41" s="21"/>
      <c r="R41" s="22"/>
      <c r="AF41" s="5">
        <v>20008.669999999998</v>
      </c>
      <c r="AG41" s="5">
        <f>AF41*2%</f>
        <v>400.17339999999996</v>
      </c>
      <c r="AH41" s="67">
        <f>AF41-AG41</f>
        <v>19608.496599999999</v>
      </c>
      <c r="AQ41" s="5">
        <v>15681.65</v>
      </c>
      <c r="AR41" s="5">
        <f>AQ41*2%</f>
        <v>313.63299999999998</v>
      </c>
      <c r="AS41" s="67">
        <f>AQ41-AR41</f>
        <v>15368.017</v>
      </c>
      <c r="BC41" s="5">
        <v>12072.48</v>
      </c>
      <c r="BD41" s="5">
        <f>BC41*2%</f>
        <v>241.4496</v>
      </c>
      <c r="BE41" s="67">
        <f>BC41-BD41</f>
        <v>11831.0304</v>
      </c>
    </row>
    <row r="42" spans="3:72" x14ac:dyDescent="0.25">
      <c r="Q42" s="21"/>
      <c r="R42" s="22"/>
    </row>
    <row r="43" spans="3:72" x14ac:dyDescent="0.25">
      <c r="C43" s="21"/>
      <c r="D43" s="22"/>
      <c r="E43" s="22"/>
      <c r="F43" s="22"/>
      <c r="G43" s="22"/>
      <c r="Q43" s="21"/>
      <c r="R43" s="22"/>
      <c r="BC43" t="s">
        <v>20</v>
      </c>
      <c r="BG43" t="s">
        <v>19</v>
      </c>
    </row>
    <row r="44" spans="3:72" x14ac:dyDescent="0.25">
      <c r="D44" s="26">
        <v>44567</v>
      </c>
      <c r="E44" s="27"/>
      <c r="F44" s="28">
        <v>2476.9899999999998</v>
      </c>
      <c r="G44" s="27">
        <f>E44+F44</f>
        <v>2476.9899999999998</v>
      </c>
      <c r="H44" s="27">
        <f>G44*2%</f>
        <v>49.5398</v>
      </c>
      <c r="I44" s="27">
        <f>G44-H44</f>
        <v>2427.4501999999998</v>
      </c>
      <c r="J44" s="27">
        <v>4.5999999999999996</v>
      </c>
      <c r="K44" s="29">
        <f>I44/J44</f>
        <v>527.70656521739124</v>
      </c>
      <c r="Q44" s="21"/>
      <c r="R44" s="22"/>
      <c r="AS44" t="s">
        <v>20</v>
      </c>
      <c r="AW44" t="s">
        <v>19</v>
      </c>
      <c r="BC44">
        <v>91.49</v>
      </c>
      <c r="BD44" s="21">
        <f>BC44*1.5%</f>
        <v>1.37235</v>
      </c>
      <c r="BE44" s="21">
        <f>BC44-BD44</f>
        <v>90.117649999999998</v>
      </c>
      <c r="BG44">
        <v>102.85</v>
      </c>
      <c r="BH44" s="21">
        <f>BG44*0.75%</f>
        <v>0.77137499999999992</v>
      </c>
      <c r="BI44" s="21">
        <f>BG44-BH44</f>
        <v>102.07862499999999</v>
      </c>
      <c r="BK44" s="21"/>
      <c r="BL44" s="21"/>
    </row>
    <row r="45" spans="3:72" x14ac:dyDescent="0.25">
      <c r="F45" s="21"/>
      <c r="G45" s="22"/>
      <c r="Q45" s="21"/>
      <c r="R45" s="22"/>
      <c r="X45" s="35" t="s">
        <v>20</v>
      </c>
      <c r="Y45">
        <v>611.72</v>
      </c>
      <c r="Z45" s="21">
        <f>Y45*1.5%</f>
        <v>9.1758000000000006</v>
      </c>
      <c r="AA45" s="22">
        <f>Y45-Z45</f>
        <v>602.54420000000005</v>
      </c>
      <c r="AC45" s="35" t="s">
        <v>19</v>
      </c>
      <c r="AD45">
        <v>247.83</v>
      </c>
      <c r="AE45" s="21">
        <f>AD45*0.75%</f>
        <v>1.858725</v>
      </c>
      <c r="AF45" s="22">
        <f>AD45-AE45</f>
        <v>245.97127500000002</v>
      </c>
      <c r="AH45" s="35" t="s">
        <v>20</v>
      </c>
      <c r="AM45" s="35" t="s">
        <v>19</v>
      </c>
      <c r="AN45">
        <v>360.51</v>
      </c>
      <c r="AO45" s="21">
        <f>AN45*0.75%</f>
        <v>2.7038249999999997</v>
      </c>
      <c r="AP45" s="22">
        <f>AN45-AO45</f>
        <v>357.806175</v>
      </c>
      <c r="AS45">
        <v>97.15</v>
      </c>
      <c r="AT45">
        <f>AS45*1.5%</f>
        <v>1.4572499999999999</v>
      </c>
      <c r="AU45" s="21">
        <f>AS45-AT45</f>
        <v>95.692750000000004</v>
      </c>
      <c r="AW45">
        <v>248.28</v>
      </c>
      <c r="AX45">
        <f>AW45*0.75%</f>
        <v>1.8620999999999999</v>
      </c>
      <c r="AY45" s="21">
        <f>AW45-AX45</f>
        <v>246.4179</v>
      </c>
      <c r="BC45">
        <v>55.8</v>
      </c>
      <c r="BD45" s="21">
        <f t="shared" ref="BD45:BD73" si="33">BC45*1.5%</f>
        <v>0.83699999999999997</v>
      </c>
      <c r="BE45" s="21">
        <f t="shared" ref="BE45:BE73" si="34">BC45-BD45</f>
        <v>54.962999999999994</v>
      </c>
      <c r="BG45">
        <v>111.27</v>
      </c>
      <c r="BH45" s="21">
        <f t="shared" ref="BH45:BH73" si="35">BG45*0.75%</f>
        <v>0.83452499999999996</v>
      </c>
      <c r="BI45" s="21">
        <f t="shared" ref="BI45:BI73" si="36">BG45-BH45</f>
        <v>110.435475</v>
      </c>
      <c r="BK45" s="21"/>
      <c r="BL45" s="21"/>
    </row>
    <row r="46" spans="3:72" x14ac:dyDescent="0.25">
      <c r="N46" s="35" t="s">
        <v>31</v>
      </c>
      <c r="O46">
        <v>51.67</v>
      </c>
      <c r="P46" s="21">
        <f>O46*1.5%</f>
        <v>0.77505000000000002</v>
      </c>
      <c r="Q46" s="21">
        <f>O46-P46</f>
        <v>50.894950000000001</v>
      </c>
      <c r="R46" s="22"/>
      <c r="S46" s="35" t="s">
        <v>19</v>
      </c>
      <c r="T46">
        <v>483.93</v>
      </c>
      <c r="U46" s="21">
        <f>T46*0.75%</f>
        <v>3.6294749999999998</v>
      </c>
      <c r="V46" s="22">
        <f>T46-U46</f>
        <v>480.30052499999999</v>
      </c>
      <c r="Y46">
        <v>288.42</v>
      </c>
      <c r="Z46" s="21">
        <f t="shared" ref="Z46:Z75" si="37">Y46*1.5%</f>
        <v>4.3262999999999998</v>
      </c>
      <c r="AA46" s="22">
        <f t="shared" ref="AA46:AA75" si="38">Y46-Z46</f>
        <v>284.09370000000001</v>
      </c>
      <c r="AD46">
        <v>364.58</v>
      </c>
      <c r="AE46" s="21">
        <f t="shared" ref="AE46:AE75" si="39">AD46*0.75%</f>
        <v>2.7343499999999996</v>
      </c>
      <c r="AF46" s="22">
        <f t="shared" ref="AF46:AF75" si="40">AD46-AE46</f>
        <v>361.84564999999998</v>
      </c>
      <c r="AI46">
        <v>163.51</v>
      </c>
      <c r="AJ46" s="21">
        <f>AI46*1.5%</f>
        <v>2.4526499999999998</v>
      </c>
      <c r="AK46" s="22">
        <f>AI46-AJ46</f>
        <v>161.05734999999999</v>
      </c>
      <c r="AN46">
        <v>786.59</v>
      </c>
      <c r="AO46" s="21">
        <f t="shared" ref="AO46:AO74" si="41">AN46*0.75%</f>
        <v>5.8994249999999999</v>
      </c>
      <c r="AP46" s="22">
        <f t="shared" ref="AP46:AP74" si="42">AN46-AO46</f>
        <v>780.69057500000008</v>
      </c>
      <c r="AS46">
        <v>197.78</v>
      </c>
      <c r="AT46">
        <f t="shared" ref="AT46:AT75" si="43">AS46*1.5%</f>
        <v>2.9666999999999999</v>
      </c>
      <c r="AU46" s="21">
        <f t="shared" ref="AU46:AU75" si="44">AS46-AT46</f>
        <v>194.8133</v>
      </c>
      <c r="AW46">
        <v>232.67</v>
      </c>
      <c r="AX46">
        <f t="shared" ref="AX46:AX75" si="45">AW46*0.75%</f>
        <v>1.7450249999999998</v>
      </c>
      <c r="AY46" s="21">
        <f t="shared" ref="AY46:AY75" si="46">AW46-AX46</f>
        <v>230.92497499999999</v>
      </c>
      <c r="BC46">
        <v>111.12</v>
      </c>
      <c r="BD46" s="21">
        <f t="shared" si="33"/>
        <v>1.6668000000000001</v>
      </c>
      <c r="BE46" s="21">
        <f t="shared" si="34"/>
        <v>109.45320000000001</v>
      </c>
      <c r="BG46">
        <v>642.01</v>
      </c>
      <c r="BH46" s="21">
        <f t="shared" si="35"/>
        <v>4.8150749999999993</v>
      </c>
      <c r="BI46" s="21">
        <f t="shared" si="36"/>
        <v>637.19492500000001</v>
      </c>
      <c r="BK46" s="21"/>
      <c r="BL46" s="21"/>
    </row>
    <row r="47" spans="3:72" x14ac:dyDescent="0.25">
      <c r="O47">
        <v>93.84</v>
      </c>
      <c r="P47" s="21">
        <f t="shared" ref="P47:P74" si="47">O47*1.5%</f>
        <v>1.4076</v>
      </c>
      <c r="Q47" s="21">
        <f t="shared" ref="Q47:Q74" si="48">O47-P47</f>
        <v>92.432400000000001</v>
      </c>
      <c r="T47">
        <v>397.99</v>
      </c>
      <c r="U47" s="21">
        <f t="shared" ref="U47:U74" si="49">T47*0.75%</f>
        <v>2.9849250000000001</v>
      </c>
      <c r="V47" s="22">
        <f t="shared" ref="V47:V74" si="50">T47-U47</f>
        <v>395.00507500000003</v>
      </c>
      <c r="Y47">
        <v>194.51</v>
      </c>
      <c r="Z47" s="21">
        <f t="shared" si="37"/>
        <v>2.9176499999999996</v>
      </c>
      <c r="AA47" s="22">
        <f t="shared" si="38"/>
        <v>191.59234999999998</v>
      </c>
      <c r="AD47">
        <v>112.29</v>
      </c>
      <c r="AE47" s="21">
        <f t="shared" si="39"/>
        <v>0.84217500000000001</v>
      </c>
      <c r="AF47" s="22">
        <f t="shared" si="40"/>
        <v>111.44782500000001</v>
      </c>
      <c r="AI47">
        <v>69.14</v>
      </c>
      <c r="AJ47" s="21">
        <f t="shared" ref="AJ47:AJ75" si="51">AI47*1.5%</f>
        <v>1.0370999999999999</v>
      </c>
      <c r="AK47" s="22">
        <f t="shared" ref="AK47:AK75" si="52">AI47-AJ47</f>
        <v>68.102900000000005</v>
      </c>
      <c r="AN47">
        <v>361.91</v>
      </c>
      <c r="AO47" s="21">
        <f t="shared" si="41"/>
        <v>2.7143250000000001</v>
      </c>
      <c r="AP47" s="22">
        <f t="shared" si="42"/>
        <v>359.19567500000005</v>
      </c>
      <c r="AS47">
        <v>288.39</v>
      </c>
      <c r="AT47">
        <f t="shared" si="43"/>
        <v>4.32585</v>
      </c>
      <c r="AU47" s="21">
        <f t="shared" si="44"/>
        <v>284.06414999999998</v>
      </c>
      <c r="AW47">
        <v>972.25</v>
      </c>
      <c r="AX47">
        <f t="shared" si="45"/>
        <v>7.2918750000000001</v>
      </c>
      <c r="AY47" s="21">
        <f t="shared" si="46"/>
        <v>964.958125</v>
      </c>
      <c r="BC47">
        <v>499.82</v>
      </c>
      <c r="BD47" s="21">
        <f t="shared" si="33"/>
        <v>7.4972999999999992</v>
      </c>
      <c r="BE47" s="21">
        <f t="shared" si="34"/>
        <v>492.3227</v>
      </c>
      <c r="BG47">
        <v>351.17</v>
      </c>
      <c r="BH47" s="21">
        <f t="shared" si="35"/>
        <v>2.633775</v>
      </c>
      <c r="BI47" s="21">
        <f t="shared" si="36"/>
        <v>348.536225</v>
      </c>
      <c r="BK47" s="21"/>
      <c r="BL47" s="21"/>
    </row>
    <row r="48" spans="3:72" x14ac:dyDescent="0.25">
      <c r="F48">
        <v>914.34</v>
      </c>
      <c r="G48" s="21">
        <f t="shared" ref="G48:G55" si="53">F48*1.5%</f>
        <v>13.7151</v>
      </c>
      <c r="H48" s="22">
        <f t="shared" ref="H48:H55" si="54">F48-G48</f>
        <v>900.62490000000003</v>
      </c>
      <c r="O48">
        <v>202.2</v>
      </c>
      <c r="P48" s="21">
        <f t="shared" si="47"/>
        <v>3.0329999999999999</v>
      </c>
      <c r="Q48" s="21">
        <f>O48-P48</f>
        <v>199.167</v>
      </c>
      <c r="T48">
        <v>571.08000000000004</v>
      </c>
      <c r="U48" s="21">
        <f t="shared" si="49"/>
        <v>4.2831000000000001</v>
      </c>
      <c r="V48" s="22">
        <f t="shared" si="50"/>
        <v>566.79690000000005</v>
      </c>
      <c r="Y48">
        <v>231.28</v>
      </c>
      <c r="Z48" s="21">
        <f t="shared" si="37"/>
        <v>3.4691999999999998</v>
      </c>
      <c r="AA48" s="22">
        <f t="shared" si="38"/>
        <v>227.8108</v>
      </c>
      <c r="AD48">
        <v>913.21</v>
      </c>
      <c r="AE48" s="21">
        <f t="shared" si="39"/>
        <v>6.849075</v>
      </c>
      <c r="AF48" s="22">
        <f t="shared" si="40"/>
        <v>906.36092500000007</v>
      </c>
      <c r="AI48">
        <v>38.28</v>
      </c>
      <c r="AJ48" s="21">
        <f t="shared" si="51"/>
        <v>0.57420000000000004</v>
      </c>
      <c r="AK48" s="22">
        <f t="shared" si="52"/>
        <v>37.705800000000004</v>
      </c>
      <c r="AN48">
        <v>443.03</v>
      </c>
      <c r="AO48" s="21">
        <f t="shared" si="41"/>
        <v>3.3227249999999997</v>
      </c>
      <c r="AP48" s="22">
        <f t="shared" si="42"/>
        <v>439.70727499999998</v>
      </c>
      <c r="AS48">
        <v>130.21</v>
      </c>
      <c r="AT48">
        <f t="shared" si="43"/>
        <v>1.9531499999999999</v>
      </c>
      <c r="AU48" s="21">
        <f t="shared" si="44"/>
        <v>128.25685000000001</v>
      </c>
      <c r="AW48">
        <v>176.45</v>
      </c>
      <c r="AX48">
        <f t="shared" si="45"/>
        <v>1.323375</v>
      </c>
      <c r="AY48" s="21">
        <f t="shared" si="46"/>
        <v>175.12662499999999</v>
      </c>
      <c r="BC48">
        <v>71.81</v>
      </c>
      <c r="BD48" s="21">
        <f t="shared" si="33"/>
        <v>1.0771500000000001</v>
      </c>
      <c r="BE48" s="21">
        <f t="shared" si="34"/>
        <v>70.732849999999999</v>
      </c>
      <c r="BG48">
        <v>399.56</v>
      </c>
      <c r="BH48" s="21">
        <f t="shared" si="35"/>
        <v>2.9966999999999997</v>
      </c>
      <c r="BI48" s="21">
        <f t="shared" si="36"/>
        <v>396.56330000000003</v>
      </c>
      <c r="BK48" s="21"/>
      <c r="BL48" s="21"/>
    </row>
    <row r="49" spans="6:64" x14ac:dyDescent="0.25">
      <c r="F49">
        <v>485.99</v>
      </c>
      <c r="G49" s="21">
        <f t="shared" si="53"/>
        <v>7.2898499999999995</v>
      </c>
      <c r="H49" s="22">
        <f t="shared" si="54"/>
        <v>478.70015000000001</v>
      </c>
      <c r="O49">
        <v>437.58</v>
      </c>
      <c r="P49" s="21">
        <f t="shared" si="47"/>
        <v>6.5636999999999999</v>
      </c>
      <c r="Q49" s="21">
        <f t="shared" si="48"/>
        <v>431.0163</v>
      </c>
      <c r="T49">
        <v>190.62</v>
      </c>
      <c r="U49" s="21">
        <f t="shared" si="49"/>
        <v>1.4296500000000001</v>
      </c>
      <c r="V49" s="22">
        <f t="shared" si="50"/>
        <v>189.19035</v>
      </c>
      <c r="Y49">
        <v>192.18</v>
      </c>
      <c r="Z49" s="21">
        <f t="shared" si="37"/>
        <v>2.8826999999999998</v>
      </c>
      <c r="AA49" s="22">
        <f t="shared" si="38"/>
        <v>189.29730000000001</v>
      </c>
      <c r="AD49">
        <v>203.63</v>
      </c>
      <c r="AE49" s="21">
        <f t="shared" si="39"/>
        <v>1.5272249999999998</v>
      </c>
      <c r="AF49" s="22">
        <f t="shared" si="40"/>
        <v>202.10277500000001</v>
      </c>
      <c r="AI49">
        <v>256.7</v>
      </c>
      <c r="AJ49" s="21">
        <f t="shared" si="51"/>
        <v>3.8504999999999998</v>
      </c>
      <c r="AK49" s="22">
        <f t="shared" si="52"/>
        <v>252.84949999999998</v>
      </c>
      <c r="AN49">
        <v>289.29000000000002</v>
      </c>
      <c r="AO49" s="21">
        <f t="shared" si="41"/>
        <v>2.1696750000000002</v>
      </c>
      <c r="AP49" s="22">
        <f t="shared" si="42"/>
        <v>287.12032500000004</v>
      </c>
      <c r="AS49">
        <v>43.69</v>
      </c>
      <c r="AT49">
        <f t="shared" si="43"/>
        <v>0.65534999999999999</v>
      </c>
      <c r="AU49" s="21">
        <f t="shared" si="44"/>
        <v>43.034649999999999</v>
      </c>
      <c r="AW49">
        <v>568</v>
      </c>
      <c r="AX49">
        <f t="shared" si="45"/>
        <v>4.26</v>
      </c>
      <c r="AY49" s="21">
        <f t="shared" si="46"/>
        <v>563.74</v>
      </c>
      <c r="BC49">
        <v>120.24</v>
      </c>
      <c r="BD49" s="21">
        <f t="shared" si="33"/>
        <v>1.8035999999999999</v>
      </c>
      <c r="BE49" s="21">
        <f t="shared" si="34"/>
        <v>118.43639999999999</v>
      </c>
      <c r="BG49">
        <v>316.3</v>
      </c>
      <c r="BH49" s="21">
        <f t="shared" si="35"/>
        <v>2.3722500000000002</v>
      </c>
      <c r="BI49" s="21">
        <f t="shared" si="36"/>
        <v>313.92775</v>
      </c>
      <c r="BK49" s="21"/>
      <c r="BL49" s="21"/>
    </row>
    <row r="50" spans="6:64" x14ac:dyDescent="0.25">
      <c r="F50">
        <v>809.3</v>
      </c>
      <c r="G50" s="21">
        <f t="shared" si="53"/>
        <v>12.139499999999998</v>
      </c>
      <c r="H50" s="22">
        <f t="shared" si="54"/>
        <v>797.16049999999996</v>
      </c>
      <c r="O50">
        <v>60</v>
      </c>
      <c r="P50" s="21">
        <f t="shared" si="47"/>
        <v>0.89999999999999991</v>
      </c>
      <c r="Q50" s="21">
        <f t="shared" si="48"/>
        <v>59.1</v>
      </c>
      <c r="T50">
        <v>59.05</v>
      </c>
      <c r="U50" s="21">
        <f t="shared" si="49"/>
        <v>0.44287499999999996</v>
      </c>
      <c r="V50" s="22">
        <f t="shared" si="50"/>
        <v>58.607124999999996</v>
      </c>
      <c r="Y50">
        <v>130.01</v>
      </c>
      <c r="Z50" s="21">
        <f t="shared" si="37"/>
        <v>1.9501499999999998</v>
      </c>
      <c r="AA50" s="22">
        <f t="shared" si="38"/>
        <v>128.05984999999998</v>
      </c>
      <c r="AD50">
        <v>350.18</v>
      </c>
      <c r="AE50" s="21">
        <f t="shared" si="39"/>
        <v>2.62635</v>
      </c>
      <c r="AF50" s="22">
        <f t="shared" si="40"/>
        <v>347.55365</v>
      </c>
      <c r="AI50">
        <v>191.72</v>
      </c>
      <c r="AJ50" s="21">
        <f t="shared" si="51"/>
        <v>2.8757999999999999</v>
      </c>
      <c r="AK50" s="22">
        <f t="shared" si="52"/>
        <v>188.8442</v>
      </c>
      <c r="AN50">
        <v>533.82000000000005</v>
      </c>
      <c r="AO50" s="21">
        <f t="shared" si="41"/>
        <v>4.0036500000000004</v>
      </c>
      <c r="AP50" s="22">
        <f t="shared" si="42"/>
        <v>529.81635000000006</v>
      </c>
      <c r="AS50">
        <v>343.95</v>
      </c>
      <c r="AT50">
        <f t="shared" si="43"/>
        <v>5.1592499999999992</v>
      </c>
      <c r="AU50" s="21">
        <f t="shared" si="44"/>
        <v>338.79075</v>
      </c>
      <c r="AW50">
        <v>632.12</v>
      </c>
      <c r="AX50">
        <f t="shared" si="45"/>
        <v>4.7408999999999999</v>
      </c>
      <c r="AY50" s="21">
        <f t="shared" si="46"/>
        <v>627.37909999999999</v>
      </c>
      <c r="BC50">
        <v>49.15</v>
      </c>
      <c r="BD50" s="21">
        <f t="shared" si="33"/>
        <v>0.73724999999999996</v>
      </c>
      <c r="BE50" s="21">
        <f t="shared" si="34"/>
        <v>48.412749999999996</v>
      </c>
      <c r="BG50">
        <v>284.73</v>
      </c>
      <c r="BH50" s="21">
        <f t="shared" si="35"/>
        <v>2.135475</v>
      </c>
      <c r="BI50" s="21">
        <f t="shared" si="36"/>
        <v>282.59452500000003</v>
      </c>
      <c r="BK50" s="21"/>
      <c r="BL50" s="21"/>
    </row>
    <row r="51" spans="6:64" x14ac:dyDescent="0.25">
      <c r="F51">
        <v>539.16</v>
      </c>
      <c r="G51" s="21">
        <f t="shared" si="53"/>
        <v>8.0873999999999988</v>
      </c>
      <c r="H51" s="22">
        <f t="shared" si="54"/>
        <v>531.07259999999997</v>
      </c>
      <c r="O51">
        <v>459.7</v>
      </c>
      <c r="P51" s="21">
        <f t="shared" si="47"/>
        <v>6.8954999999999993</v>
      </c>
      <c r="Q51" s="21">
        <f t="shared" si="48"/>
        <v>452.80449999999996</v>
      </c>
      <c r="T51">
        <v>227.74</v>
      </c>
      <c r="U51" s="21">
        <f t="shared" si="49"/>
        <v>1.7080500000000001</v>
      </c>
      <c r="V51" s="22">
        <f t="shared" si="50"/>
        <v>226.03194999999999</v>
      </c>
      <c r="Y51">
        <v>311.92</v>
      </c>
      <c r="Z51" s="21">
        <f t="shared" si="37"/>
        <v>4.6787999999999998</v>
      </c>
      <c r="AA51" s="22">
        <f t="shared" si="38"/>
        <v>307.24119999999999</v>
      </c>
      <c r="AD51">
        <v>213.52</v>
      </c>
      <c r="AE51" s="21">
        <f t="shared" si="39"/>
        <v>1.6013999999999999</v>
      </c>
      <c r="AF51" s="22">
        <f t="shared" si="40"/>
        <v>211.9186</v>
      </c>
      <c r="AI51">
        <v>418.1</v>
      </c>
      <c r="AJ51" s="21">
        <f t="shared" si="51"/>
        <v>6.2715000000000005</v>
      </c>
      <c r="AK51" s="22">
        <f t="shared" si="52"/>
        <v>411.82850000000002</v>
      </c>
      <c r="AN51" s="21">
        <v>317.60000000000002</v>
      </c>
      <c r="AO51" s="21">
        <f t="shared" si="41"/>
        <v>2.3820000000000001</v>
      </c>
      <c r="AP51" s="22">
        <f t="shared" si="42"/>
        <v>315.21800000000002</v>
      </c>
      <c r="AS51">
        <v>591.95000000000005</v>
      </c>
      <c r="AT51">
        <f t="shared" si="43"/>
        <v>8.8792500000000008</v>
      </c>
      <c r="AU51" s="21">
        <f t="shared" si="44"/>
        <v>583.07075000000009</v>
      </c>
      <c r="AW51">
        <v>446.6</v>
      </c>
      <c r="AX51">
        <f t="shared" si="45"/>
        <v>3.3494999999999999</v>
      </c>
      <c r="AY51" s="21">
        <f t="shared" si="46"/>
        <v>443.25050000000005</v>
      </c>
      <c r="BC51">
        <v>100.98</v>
      </c>
      <c r="BD51" s="21">
        <f t="shared" si="33"/>
        <v>1.5146999999999999</v>
      </c>
      <c r="BE51" s="21">
        <f t="shared" si="34"/>
        <v>99.465299999999999</v>
      </c>
      <c r="BG51">
        <v>393.74</v>
      </c>
      <c r="BH51" s="21">
        <f t="shared" si="35"/>
        <v>2.9530500000000002</v>
      </c>
      <c r="BI51" s="21">
        <f t="shared" si="36"/>
        <v>390.78694999999999</v>
      </c>
      <c r="BK51" s="21"/>
      <c r="BL51" s="21"/>
    </row>
    <row r="52" spans="6:64" x14ac:dyDescent="0.25">
      <c r="F52">
        <v>227.72</v>
      </c>
      <c r="G52" s="21">
        <f t="shared" si="53"/>
        <v>3.4157999999999999</v>
      </c>
      <c r="H52" s="22">
        <f t="shared" si="54"/>
        <v>224.30420000000001</v>
      </c>
      <c r="O52">
        <v>440.78</v>
      </c>
      <c r="P52" s="21">
        <f t="shared" si="47"/>
        <v>6.611699999999999</v>
      </c>
      <c r="Q52" s="21">
        <f t="shared" si="48"/>
        <v>434.16829999999999</v>
      </c>
      <c r="T52">
        <v>300.93</v>
      </c>
      <c r="U52" s="21">
        <f t="shared" si="49"/>
        <v>2.2569750000000002</v>
      </c>
      <c r="V52" s="22">
        <f t="shared" si="50"/>
        <v>298.673025</v>
      </c>
      <c r="Y52">
        <v>144.36000000000001</v>
      </c>
      <c r="Z52" s="21">
        <f t="shared" si="37"/>
        <v>2.1654</v>
      </c>
      <c r="AA52" s="22">
        <f t="shared" si="38"/>
        <v>142.19460000000001</v>
      </c>
      <c r="AD52">
        <v>397.63</v>
      </c>
      <c r="AE52" s="21">
        <f t="shared" si="39"/>
        <v>2.9822249999999997</v>
      </c>
      <c r="AF52" s="22">
        <f t="shared" si="40"/>
        <v>394.64777500000002</v>
      </c>
      <c r="AI52">
        <v>334.95</v>
      </c>
      <c r="AJ52" s="21">
        <f t="shared" si="51"/>
        <v>5.0242499999999994</v>
      </c>
      <c r="AK52" s="22">
        <f t="shared" si="52"/>
        <v>329.92574999999999</v>
      </c>
      <c r="AN52">
        <v>219.38</v>
      </c>
      <c r="AO52" s="21">
        <f t="shared" si="41"/>
        <v>1.6453499999999999</v>
      </c>
      <c r="AP52" s="22">
        <f t="shared" si="42"/>
        <v>217.73464999999999</v>
      </c>
      <c r="AS52">
        <v>362.01</v>
      </c>
      <c r="AT52">
        <f t="shared" si="43"/>
        <v>5.4301499999999994</v>
      </c>
      <c r="AU52" s="21">
        <f t="shared" si="44"/>
        <v>356.57984999999996</v>
      </c>
      <c r="AW52">
        <v>368.53</v>
      </c>
      <c r="AX52">
        <f t="shared" si="45"/>
        <v>2.7639749999999998</v>
      </c>
      <c r="AY52" s="21">
        <f t="shared" si="46"/>
        <v>365.76602499999996</v>
      </c>
      <c r="BC52">
        <v>25.35</v>
      </c>
      <c r="BD52" s="21">
        <f t="shared" si="33"/>
        <v>0.38025000000000003</v>
      </c>
      <c r="BE52" s="21">
        <f t="shared" si="34"/>
        <v>24.969750000000001</v>
      </c>
      <c r="BG52">
        <v>246.93</v>
      </c>
      <c r="BH52" s="21">
        <f t="shared" si="35"/>
        <v>1.8519749999999999</v>
      </c>
      <c r="BI52" s="21">
        <f t="shared" si="36"/>
        <v>245.078025</v>
      </c>
      <c r="BK52" s="21"/>
      <c r="BL52" s="21"/>
    </row>
    <row r="53" spans="6:64" x14ac:dyDescent="0.25">
      <c r="F53">
        <v>264.24</v>
      </c>
      <c r="G53" s="21">
        <f t="shared" si="53"/>
        <v>3.9636</v>
      </c>
      <c r="H53" s="22">
        <f t="shared" si="54"/>
        <v>260.27640000000002</v>
      </c>
      <c r="O53">
        <v>264.11</v>
      </c>
      <c r="P53" s="21">
        <f t="shared" si="47"/>
        <v>3.9616500000000001</v>
      </c>
      <c r="Q53" s="21">
        <f t="shared" si="48"/>
        <v>260.14834999999999</v>
      </c>
      <c r="T53">
        <v>631.54999999999995</v>
      </c>
      <c r="U53" s="21">
        <f t="shared" si="49"/>
        <v>4.7366249999999992</v>
      </c>
      <c r="V53" s="22">
        <f t="shared" si="50"/>
        <v>626.81337499999995</v>
      </c>
      <c r="Y53">
        <v>166.67</v>
      </c>
      <c r="Z53" s="21">
        <f t="shared" si="37"/>
        <v>2.5000499999999999</v>
      </c>
      <c r="AA53" s="22">
        <f t="shared" si="38"/>
        <v>164.16995</v>
      </c>
      <c r="AD53">
        <v>469.8</v>
      </c>
      <c r="AE53" s="21">
        <f t="shared" si="39"/>
        <v>3.5234999999999999</v>
      </c>
      <c r="AF53" s="22">
        <f t="shared" si="40"/>
        <v>466.2765</v>
      </c>
      <c r="AI53">
        <v>141.04</v>
      </c>
      <c r="AJ53" s="21">
        <f t="shared" si="51"/>
        <v>2.1155999999999997</v>
      </c>
      <c r="AK53" s="22">
        <f t="shared" si="52"/>
        <v>138.92439999999999</v>
      </c>
      <c r="AN53">
        <v>444.52</v>
      </c>
      <c r="AO53" s="21">
        <f t="shared" si="41"/>
        <v>3.3338999999999999</v>
      </c>
      <c r="AP53" s="22">
        <f t="shared" si="42"/>
        <v>441.18610000000001</v>
      </c>
      <c r="AS53">
        <v>317.82</v>
      </c>
      <c r="AT53">
        <f t="shared" si="43"/>
        <v>4.7672999999999996</v>
      </c>
      <c r="AU53" s="21">
        <f t="shared" si="44"/>
        <v>313.05270000000002</v>
      </c>
      <c r="AW53">
        <v>181.6</v>
      </c>
      <c r="AX53">
        <f t="shared" si="45"/>
        <v>1.3619999999999999</v>
      </c>
      <c r="AY53" s="21">
        <f t="shared" si="46"/>
        <v>180.238</v>
      </c>
      <c r="BC53">
        <v>22.7</v>
      </c>
      <c r="BD53" s="21">
        <f t="shared" si="33"/>
        <v>0.34049999999999997</v>
      </c>
      <c r="BE53" s="21">
        <f t="shared" si="34"/>
        <v>22.359500000000001</v>
      </c>
      <c r="BG53">
        <v>132.79</v>
      </c>
      <c r="BH53" s="21">
        <f t="shared" si="35"/>
        <v>0.99592499999999995</v>
      </c>
      <c r="BI53" s="21">
        <f t="shared" si="36"/>
        <v>131.79407499999999</v>
      </c>
      <c r="BK53" s="21"/>
      <c r="BL53" s="21"/>
    </row>
    <row r="54" spans="6:64" x14ac:dyDescent="0.25">
      <c r="F54">
        <v>798.86</v>
      </c>
      <c r="G54" s="21">
        <f t="shared" si="53"/>
        <v>11.982899999999999</v>
      </c>
      <c r="H54" s="22">
        <f t="shared" si="54"/>
        <v>786.87710000000004</v>
      </c>
      <c r="O54">
        <v>445.3</v>
      </c>
      <c r="P54" s="21">
        <f t="shared" si="47"/>
        <v>6.6795</v>
      </c>
      <c r="Q54" s="21">
        <f t="shared" si="48"/>
        <v>438.62049999999999</v>
      </c>
      <c r="T54">
        <v>255.85</v>
      </c>
      <c r="U54" s="21">
        <f t="shared" si="49"/>
        <v>1.9188749999999999</v>
      </c>
      <c r="V54" s="22">
        <f t="shared" si="50"/>
        <v>253.93112500000001</v>
      </c>
      <c r="Y54" s="38">
        <v>245.16</v>
      </c>
      <c r="Z54" s="39">
        <f t="shared" si="37"/>
        <v>3.6774</v>
      </c>
      <c r="AA54" s="40">
        <f>Y54-Z54</f>
        <v>241.48259999999999</v>
      </c>
      <c r="AB54" s="38"/>
      <c r="AC54" s="38"/>
      <c r="AD54" s="38">
        <v>1354.72</v>
      </c>
      <c r="AE54" s="39">
        <f t="shared" si="39"/>
        <v>10.160399999999999</v>
      </c>
      <c r="AF54" s="40">
        <f t="shared" si="40"/>
        <v>1344.5596</v>
      </c>
      <c r="AI54">
        <v>441.59</v>
      </c>
      <c r="AJ54" s="21">
        <f t="shared" si="51"/>
        <v>6.6238499999999991</v>
      </c>
      <c r="AK54" s="22">
        <f t="shared" si="52"/>
        <v>434.96614999999997</v>
      </c>
      <c r="AN54">
        <v>1083</v>
      </c>
      <c r="AO54" s="21">
        <f t="shared" si="41"/>
        <v>8.1225000000000005</v>
      </c>
      <c r="AP54" s="22">
        <f t="shared" si="42"/>
        <v>1074.8775000000001</v>
      </c>
      <c r="AS54">
        <v>152.51</v>
      </c>
      <c r="AT54">
        <f t="shared" si="43"/>
        <v>2.2876499999999997</v>
      </c>
      <c r="AU54" s="21">
        <f t="shared" si="44"/>
        <v>150.22234999999998</v>
      </c>
      <c r="AW54">
        <v>873.43</v>
      </c>
      <c r="AX54">
        <f t="shared" si="45"/>
        <v>6.550724999999999</v>
      </c>
      <c r="AY54" s="21">
        <f t="shared" si="46"/>
        <v>866.87927500000001</v>
      </c>
      <c r="BC54">
        <v>142.96</v>
      </c>
      <c r="BD54" s="21">
        <f t="shared" si="33"/>
        <v>2.1444000000000001</v>
      </c>
      <c r="BE54" s="21">
        <f t="shared" si="34"/>
        <v>140.81560000000002</v>
      </c>
      <c r="BG54">
        <v>223.81</v>
      </c>
      <c r="BH54" s="21">
        <f t="shared" si="35"/>
        <v>1.6785749999999999</v>
      </c>
      <c r="BI54" s="21">
        <f t="shared" si="36"/>
        <v>222.13142500000001</v>
      </c>
      <c r="BK54" s="21"/>
      <c r="BL54" s="21"/>
    </row>
    <row r="55" spans="6:64" x14ac:dyDescent="0.25">
      <c r="F55">
        <v>1122.96</v>
      </c>
      <c r="G55" s="21">
        <f t="shared" si="53"/>
        <v>16.8444</v>
      </c>
      <c r="H55" s="22">
        <f t="shared" si="54"/>
        <v>1106.1156000000001</v>
      </c>
      <c r="O55">
        <v>369.64</v>
      </c>
      <c r="P55" s="21">
        <f t="shared" si="47"/>
        <v>5.5446</v>
      </c>
      <c r="Q55" s="21">
        <f t="shared" si="48"/>
        <v>364.09539999999998</v>
      </c>
      <c r="T55">
        <v>119.74</v>
      </c>
      <c r="U55" s="21">
        <f t="shared" si="49"/>
        <v>0.8980499999999999</v>
      </c>
      <c r="V55" s="22">
        <f t="shared" si="50"/>
        <v>118.84195</v>
      </c>
      <c r="Y55" s="38">
        <v>490.41</v>
      </c>
      <c r="Z55" s="39">
        <f t="shared" si="37"/>
        <v>7.3561500000000004</v>
      </c>
      <c r="AA55" s="40">
        <f>Y55-Z55</f>
        <v>483.05385000000001</v>
      </c>
      <c r="AB55" s="38"/>
      <c r="AC55" s="38"/>
      <c r="AD55" s="38">
        <v>388.64</v>
      </c>
      <c r="AE55" s="39">
        <f t="shared" si="39"/>
        <v>2.9147999999999996</v>
      </c>
      <c r="AF55" s="40">
        <f t="shared" si="40"/>
        <v>385.72519999999997</v>
      </c>
      <c r="AI55">
        <v>626.29999999999995</v>
      </c>
      <c r="AJ55" s="21">
        <f t="shared" si="51"/>
        <v>9.394499999999999</v>
      </c>
      <c r="AK55" s="22">
        <f t="shared" si="52"/>
        <v>616.90549999999996</v>
      </c>
      <c r="AN55">
        <v>647.79999999999995</v>
      </c>
      <c r="AO55" s="21">
        <f t="shared" si="41"/>
        <v>4.8584999999999994</v>
      </c>
      <c r="AP55" s="22">
        <f t="shared" si="42"/>
        <v>642.94149999999991</v>
      </c>
      <c r="AS55">
        <v>229.8</v>
      </c>
      <c r="AT55">
        <f t="shared" si="43"/>
        <v>3.4470000000000001</v>
      </c>
      <c r="AU55" s="21">
        <f t="shared" si="44"/>
        <v>226.35300000000001</v>
      </c>
      <c r="AW55">
        <v>287.92</v>
      </c>
      <c r="AX55">
        <f t="shared" si="45"/>
        <v>2.1594000000000002</v>
      </c>
      <c r="AY55" s="21">
        <f t="shared" si="46"/>
        <v>285.76060000000001</v>
      </c>
      <c r="BC55">
        <v>10.35</v>
      </c>
      <c r="BD55" s="21">
        <f t="shared" si="33"/>
        <v>0.15525</v>
      </c>
      <c r="BE55" s="21">
        <f t="shared" si="34"/>
        <v>10.194749999999999</v>
      </c>
      <c r="BG55">
        <v>199.78</v>
      </c>
      <c r="BH55" s="21">
        <f t="shared" si="35"/>
        <v>1.4983499999999998</v>
      </c>
      <c r="BI55" s="21">
        <f t="shared" si="36"/>
        <v>198.28165000000001</v>
      </c>
      <c r="BK55" s="21"/>
      <c r="BL55" s="21"/>
    </row>
    <row r="56" spans="6:64" x14ac:dyDescent="0.25">
      <c r="O56">
        <v>201.94</v>
      </c>
      <c r="P56" s="21">
        <f t="shared" si="47"/>
        <v>3.0290999999999997</v>
      </c>
      <c r="Q56" s="21">
        <f t="shared" si="48"/>
        <v>198.9109</v>
      </c>
      <c r="T56">
        <v>165.68</v>
      </c>
      <c r="U56" s="21">
        <f t="shared" si="49"/>
        <v>1.2425999999999999</v>
      </c>
      <c r="V56" s="22">
        <f t="shared" si="50"/>
        <v>164.4374</v>
      </c>
      <c r="Y56" s="38">
        <v>393.29</v>
      </c>
      <c r="Z56" s="39">
        <f t="shared" si="37"/>
        <v>5.8993500000000001</v>
      </c>
      <c r="AA56" s="40">
        <f t="shared" si="38"/>
        <v>387.39064999999999</v>
      </c>
      <c r="AB56" s="38"/>
      <c r="AC56" s="38"/>
      <c r="AD56" s="38">
        <v>402.61</v>
      </c>
      <c r="AE56" s="39">
        <f t="shared" si="39"/>
        <v>3.0195750000000001</v>
      </c>
      <c r="AF56" s="40">
        <f t="shared" si="40"/>
        <v>399.59042500000004</v>
      </c>
      <c r="AI56">
        <v>158.44999999999999</v>
      </c>
      <c r="AJ56" s="21">
        <f t="shared" si="51"/>
        <v>2.3767499999999999</v>
      </c>
      <c r="AK56" s="22">
        <f t="shared" si="52"/>
        <v>156.07325</v>
      </c>
      <c r="AN56">
        <v>1120.6500000000001</v>
      </c>
      <c r="AO56" s="21">
        <f t="shared" si="41"/>
        <v>8.4048750000000005</v>
      </c>
      <c r="AP56" s="22">
        <f t="shared" si="42"/>
        <v>1112.2451250000001</v>
      </c>
      <c r="AS56">
        <v>184.86</v>
      </c>
      <c r="AT56">
        <f t="shared" si="43"/>
        <v>2.7728999999999999</v>
      </c>
      <c r="AU56" s="21">
        <f t="shared" si="44"/>
        <v>182.08710000000002</v>
      </c>
      <c r="AW56">
        <v>497.36</v>
      </c>
      <c r="AX56">
        <f t="shared" si="45"/>
        <v>3.7302</v>
      </c>
      <c r="AY56" s="21">
        <f t="shared" si="46"/>
        <v>493.62979999999999</v>
      </c>
      <c r="BC56">
        <v>241.08</v>
      </c>
      <c r="BD56" s="21">
        <f t="shared" si="33"/>
        <v>3.6162000000000001</v>
      </c>
      <c r="BE56" s="21">
        <f t="shared" si="34"/>
        <v>237.46380000000002</v>
      </c>
      <c r="BG56">
        <v>918.93</v>
      </c>
      <c r="BH56" s="21">
        <f t="shared" si="35"/>
        <v>6.8919749999999995</v>
      </c>
      <c r="BI56" s="21">
        <f t="shared" si="36"/>
        <v>912.03802499999995</v>
      </c>
      <c r="BK56" s="21"/>
      <c r="BL56" s="21"/>
    </row>
    <row r="57" spans="6:64" x14ac:dyDescent="0.25">
      <c r="O57">
        <v>328.8</v>
      </c>
      <c r="P57" s="21">
        <f t="shared" si="47"/>
        <v>4.9320000000000004</v>
      </c>
      <c r="Q57" s="21">
        <f t="shared" si="48"/>
        <v>323.86799999999999</v>
      </c>
      <c r="T57">
        <v>1133.94</v>
      </c>
      <c r="U57" s="21">
        <f t="shared" si="49"/>
        <v>8.5045500000000001</v>
      </c>
      <c r="V57" s="22">
        <f t="shared" si="50"/>
        <v>1125.4354499999999</v>
      </c>
      <c r="Y57" s="38">
        <v>314.99</v>
      </c>
      <c r="Z57" s="39">
        <f t="shared" si="37"/>
        <v>4.72485</v>
      </c>
      <c r="AA57" s="40">
        <f t="shared" si="38"/>
        <v>310.26515000000001</v>
      </c>
      <c r="AB57" s="38"/>
      <c r="AC57" s="38"/>
      <c r="AD57" s="38">
        <v>457.89</v>
      </c>
      <c r="AE57" s="39">
        <f t="shared" si="39"/>
        <v>3.4341749999999998</v>
      </c>
      <c r="AF57" s="40">
        <f t="shared" si="40"/>
        <v>454.455825</v>
      </c>
      <c r="AI57">
        <v>281.54000000000002</v>
      </c>
      <c r="AJ57" s="21">
        <f t="shared" si="51"/>
        <v>4.2231000000000005</v>
      </c>
      <c r="AK57" s="22">
        <f t="shared" si="52"/>
        <v>277.31690000000003</v>
      </c>
      <c r="AN57">
        <v>879.89</v>
      </c>
      <c r="AO57" s="21">
        <f t="shared" si="41"/>
        <v>6.5991749999999998</v>
      </c>
      <c r="AP57" s="22">
        <f t="shared" si="42"/>
        <v>873.29082500000004</v>
      </c>
      <c r="AS57">
        <v>110.19</v>
      </c>
      <c r="AT57">
        <f t="shared" si="43"/>
        <v>1.6528499999999999</v>
      </c>
      <c r="AU57" s="21">
        <f t="shared" si="44"/>
        <v>108.53715</v>
      </c>
      <c r="AW57">
        <v>613.48</v>
      </c>
      <c r="AX57">
        <f t="shared" si="45"/>
        <v>4.6010999999999997</v>
      </c>
      <c r="AY57" s="21">
        <f t="shared" si="46"/>
        <v>608.87890000000004</v>
      </c>
      <c r="BD57" s="21">
        <f t="shared" si="33"/>
        <v>0</v>
      </c>
      <c r="BE57" s="21">
        <f t="shared" si="34"/>
        <v>0</v>
      </c>
      <c r="BG57">
        <v>28.56</v>
      </c>
      <c r="BH57" s="21">
        <f t="shared" si="35"/>
        <v>0.21419999999999997</v>
      </c>
      <c r="BI57" s="21">
        <f t="shared" si="36"/>
        <v>28.345799999999997</v>
      </c>
      <c r="BK57" s="21"/>
      <c r="BL57" s="21"/>
    </row>
    <row r="58" spans="6:64" x14ac:dyDescent="0.25">
      <c r="O58">
        <v>277.12</v>
      </c>
      <c r="P58" s="21">
        <f t="shared" si="47"/>
        <v>4.1567999999999996</v>
      </c>
      <c r="Q58" s="21">
        <f t="shared" si="48"/>
        <v>272.96320000000003</v>
      </c>
      <c r="T58">
        <v>575.34</v>
      </c>
      <c r="U58" s="21">
        <f t="shared" si="49"/>
        <v>4.3150500000000003</v>
      </c>
      <c r="V58" s="22">
        <f t="shared" si="50"/>
        <v>571.02494999999999</v>
      </c>
      <c r="Y58" s="38">
        <v>551.30999999999995</v>
      </c>
      <c r="Z58" s="39">
        <f t="shared" si="37"/>
        <v>8.2696499999999986</v>
      </c>
      <c r="AA58" s="40">
        <f t="shared" si="38"/>
        <v>543.04034999999999</v>
      </c>
      <c r="AB58" s="38"/>
      <c r="AC58" s="38"/>
      <c r="AD58" s="38">
        <v>318.12</v>
      </c>
      <c r="AE58" s="39">
        <f t="shared" si="39"/>
        <v>2.3858999999999999</v>
      </c>
      <c r="AF58" s="40">
        <f t="shared" si="40"/>
        <v>315.73410000000001</v>
      </c>
      <c r="AI58">
        <v>298.16000000000003</v>
      </c>
      <c r="AJ58" s="21">
        <f t="shared" si="51"/>
        <v>4.4724000000000004</v>
      </c>
      <c r="AK58" s="22">
        <f t="shared" si="52"/>
        <v>293.68760000000003</v>
      </c>
      <c r="AN58">
        <v>885.33</v>
      </c>
      <c r="AO58" s="21">
        <f t="shared" si="41"/>
        <v>6.6399749999999997</v>
      </c>
      <c r="AP58" s="22">
        <f t="shared" si="42"/>
        <v>878.69002499999999</v>
      </c>
      <c r="AS58">
        <v>331.8</v>
      </c>
      <c r="AT58">
        <f t="shared" si="43"/>
        <v>4.9770000000000003</v>
      </c>
      <c r="AU58" s="21">
        <f t="shared" si="44"/>
        <v>326.82300000000004</v>
      </c>
      <c r="AW58">
        <v>291.33999999999997</v>
      </c>
      <c r="AX58">
        <f t="shared" si="45"/>
        <v>2.1850499999999999</v>
      </c>
      <c r="AY58" s="21">
        <f t="shared" si="46"/>
        <v>289.15494999999999</v>
      </c>
      <c r="BC58">
        <v>17.52</v>
      </c>
      <c r="BD58" s="21">
        <f t="shared" si="33"/>
        <v>0.26279999999999998</v>
      </c>
      <c r="BE58" s="21">
        <f t="shared" si="34"/>
        <v>17.257200000000001</v>
      </c>
      <c r="BG58">
        <v>483.86</v>
      </c>
      <c r="BH58" s="21">
        <f t="shared" si="35"/>
        <v>3.6289500000000001</v>
      </c>
      <c r="BI58" s="21">
        <f t="shared" si="36"/>
        <v>480.23105000000004</v>
      </c>
      <c r="BK58" s="21"/>
      <c r="BL58" s="21"/>
    </row>
    <row r="59" spans="6:64" x14ac:dyDescent="0.25">
      <c r="O59">
        <v>650.91</v>
      </c>
      <c r="P59" s="21">
        <f t="shared" si="47"/>
        <v>9.7636499999999984</v>
      </c>
      <c r="Q59" s="21">
        <f t="shared" si="48"/>
        <v>641.14634999999998</v>
      </c>
      <c r="T59">
        <v>393.6</v>
      </c>
      <c r="U59" s="21">
        <f t="shared" si="49"/>
        <v>2.952</v>
      </c>
      <c r="V59" s="22">
        <f t="shared" si="50"/>
        <v>390.64800000000002</v>
      </c>
      <c r="Y59" s="38">
        <v>142</v>
      </c>
      <c r="Z59" s="39">
        <f t="shared" si="37"/>
        <v>2.13</v>
      </c>
      <c r="AA59" s="40">
        <f t="shared" si="38"/>
        <v>139.87</v>
      </c>
      <c r="AB59" s="38"/>
      <c r="AC59" s="38"/>
      <c r="AD59" s="38">
        <v>530.66</v>
      </c>
      <c r="AE59" s="39">
        <f t="shared" si="39"/>
        <v>3.9799499999999997</v>
      </c>
      <c r="AF59" s="40">
        <f t="shared" si="40"/>
        <v>526.68004999999994</v>
      </c>
      <c r="AI59">
        <v>437.49</v>
      </c>
      <c r="AJ59" s="21">
        <f t="shared" si="51"/>
        <v>6.5623499999999995</v>
      </c>
      <c r="AK59" s="22">
        <f t="shared" si="52"/>
        <v>430.92765000000003</v>
      </c>
      <c r="AN59">
        <v>643.55999999999995</v>
      </c>
      <c r="AO59" s="21">
        <f t="shared" si="41"/>
        <v>4.8266999999999998</v>
      </c>
      <c r="AP59" s="22">
        <f t="shared" si="42"/>
        <v>638.73329999999999</v>
      </c>
      <c r="AS59">
        <v>117.28</v>
      </c>
      <c r="AT59">
        <f t="shared" si="43"/>
        <v>1.7591999999999999</v>
      </c>
      <c r="AU59" s="21">
        <f t="shared" si="44"/>
        <v>115.52080000000001</v>
      </c>
      <c r="AW59">
        <v>340.37</v>
      </c>
      <c r="AX59">
        <f t="shared" si="45"/>
        <v>2.552775</v>
      </c>
      <c r="AY59" s="21">
        <f t="shared" si="46"/>
        <v>337.81722500000001</v>
      </c>
      <c r="BC59">
        <v>100.92</v>
      </c>
      <c r="BD59" s="21">
        <f t="shared" si="33"/>
        <v>1.5138</v>
      </c>
      <c r="BE59" s="21">
        <f t="shared" si="34"/>
        <v>99.406199999999998</v>
      </c>
      <c r="BG59">
        <v>419.36</v>
      </c>
      <c r="BH59" s="21">
        <f t="shared" si="35"/>
        <v>3.1452</v>
      </c>
      <c r="BI59" s="21">
        <f t="shared" si="36"/>
        <v>416.21480000000003</v>
      </c>
      <c r="BK59" s="21"/>
      <c r="BL59" s="21"/>
    </row>
    <row r="60" spans="6:64" x14ac:dyDescent="0.25">
      <c r="O60">
        <v>727.45</v>
      </c>
      <c r="P60" s="21">
        <f t="shared" si="47"/>
        <v>10.91175</v>
      </c>
      <c r="Q60" s="21">
        <f t="shared" si="48"/>
        <v>716.53825000000006</v>
      </c>
      <c r="T60">
        <v>586.1</v>
      </c>
      <c r="U60" s="21">
        <f t="shared" si="49"/>
        <v>4.3957499999999996</v>
      </c>
      <c r="V60" s="22">
        <f t="shared" si="50"/>
        <v>581.70425</v>
      </c>
      <c r="Y60" s="38">
        <v>210.76</v>
      </c>
      <c r="Z60" s="39">
        <f t="shared" si="37"/>
        <v>3.1613999999999995</v>
      </c>
      <c r="AA60" s="40">
        <f t="shared" si="38"/>
        <v>207.5986</v>
      </c>
      <c r="AB60" s="38"/>
      <c r="AC60" s="38"/>
      <c r="AD60" s="38">
        <v>190.22</v>
      </c>
      <c r="AE60" s="39">
        <f t="shared" si="39"/>
        <v>1.42665</v>
      </c>
      <c r="AF60" s="40">
        <f t="shared" si="40"/>
        <v>188.79335</v>
      </c>
      <c r="AI60">
        <v>317.75</v>
      </c>
      <c r="AJ60" s="21">
        <f t="shared" si="51"/>
        <v>4.7662499999999994</v>
      </c>
      <c r="AK60" s="22">
        <f t="shared" si="52"/>
        <v>312.98374999999999</v>
      </c>
      <c r="AO60" s="21">
        <f t="shared" si="41"/>
        <v>0</v>
      </c>
      <c r="AP60" s="22">
        <f t="shared" si="42"/>
        <v>0</v>
      </c>
      <c r="AS60">
        <v>349.57</v>
      </c>
      <c r="AT60">
        <f t="shared" si="43"/>
        <v>5.2435499999999999</v>
      </c>
      <c r="AU60" s="21">
        <f t="shared" si="44"/>
        <v>344.32644999999997</v>
      </c>
      <c r="AW60">
        <v>487.21</v>
      </c>
      <c r="AX60">
        <f t="shared" si="45"/>
        <v>3.6540749999999997</v>
      </c>
      <c r="AY60" s="21">
        <f t="shared" si="46"/>
        <v>483.555925</v>
      </c>
      <c r="BC60">
        <v>286.33999999999997</v>
      </c>
      <c r="BD60" s="21">
        <f t="shared" si="33"/>
        <v>4.2950999999999997</v>
      </c>
      <c r="BE60" s="21">
        <f t="shared" si="34"/>
        <v>282.04489999999998</v>
      </c>
      <c r="BG60">
        <v>329.62</v>
      </c>
      <c r="BH60" s="21">
        <f t="shared" si="35"/>
        <v>2.4721500000000001</v>
      </c>
      <c r="BI60" s="21">
        <f t="shared" si="36"/>
        <v>327.14785000000001</v>
      </c>
      <c r="BK60" s="21"/>
      <c r="BL60" s="21"/>
    </row>
    <row r="61" spans="6:64" x14ac:dyDescent="0.25">
      <c r="O61">
        <v>501.95</v>
      </c>
      <c r="P61" s="21">
        <f t="shared" si="47"/>
        <v>7.5292499999999993</v>
      </c>
      <c r="Q61" s="21">
        <f t="shared" si="48"/>
        <v>494.42075</v>
      </c>
      <c r="T61">
        <v>323.05</v>
      </c>
      <c r="U61" s="21">
        <f t="shared" si="49"/>
        <v>2.4228749999999999</v>
      </c>
      <c r="V61" s="22">
        <f t="shared" si="50"/>
        <v>320.62712500000004</v>
      </c>
      <c r="Y61" s="38">
        <v>65.53</v>
      </c>
      <c r="Z61" s="39">
        <f t="shared" si="37"/>
        <v>0.98294999999999999</v>
      </c>
      <c r="AA61" s="40">
        <f t="shared" si="38"/>
        <v>64.547049999999999</v>
      </c>
      <c r="AB61" s="38"/>
      <c r="AC61" s="38"/>
      <c r="AD61" s="38">
        <v>146.11000000000001</v>
      </c>
      <c r="AE61" s="39">
        <f t="shared" si="39"/>
        <v>1.095825</v>
      </c>
      <c r="AF61" s="40">
        <f t="shared" si="40"/>
        <v>145.01417500000002</v>
      </c>
      <c r="AJ61" s="21">
        <f t="shared" si="51"/>
        <v>0</v>
      </c>
      <c r="AK61" s="22">
        <f t="shared" si="52"/>
        <v>0</v>
      </c>
      <c r="AO61" s="21">
        <f t="shared" si="41"/>
        <v>0</v>
      </c>
      <c r="AP61" s="22">
        <f t="shared" si="42"/>
        <v>0</v>
      </c>
      <c r="AS61">
        <v>90.11</v>
      </c>
      <c r="AT61">
        <f t="shared" si="43"/>
        <v>1.35165</v>
      </c>
      <c r="AU61" s="21">
        <f t="shared" si="44"/>
        <v>88.758349999999993</v>
      </c>
      <c r="AW61">
        <v>345.94</v>
      </c>
      <c r="AX61">
        <f t="shared" si="45"/>
        <v>2.5945499999999999</v>
      </c>
      <c r="AY61" s="21">
        <f t="shared" si="46"/>
        <v>343.34544999999997</v>
      </c>
      <c r="BC61">
        <v>143.27000000000001</v>
      </c>
      <c r="BD61" s="21">
        <f t="shared" si="33"/>
        <v>2.1490499999999999</v>
      </c>
      <c r="BE61" s="21">
        <f t="shared" si="34"/>
        <v>141.12095000000002</v>
      </c>
      <c r="BG61">
        <v>0</v>
      </c>
      <c r="BH61" s="21">
        <f t="shared" si="35"/>
        <v>0</v>
      </c>
      <c r="BI61" s="21">
        <f t="shared" si="36"/>
        <v>0</v>
      </c>
      <c r="BK61" s="21"/>
      <c r="BL61" s="21"/>
    </row>
    <row r="62" spans="6:64" x14ac:dyDescent="0.25">
      <c r="O62">
        <v>530.67999999999995</v>
      </c>
      <c r="P62" s="21">
        <f t="shared" si="47"/>
        <v>7.9601999999999986</v>
      </c>
      <c r="Q62" s="21">
        <f t="shared" si="48"/>
        <v>522.71979999999996</v>
      </c>
      <c r="T62">
        <v>230.36</v>
      </c>
      <c r="U62" s="21">
        <f t="shared" si="49"/>
        <v>1.7277</v>
      </c>
      <c r="V62" s="22">
        <f t="shared" si="50"/>
        <v>228.63230000000001</v>
      </c>
      <c r="Y62" s="38">
        <v>346.91</v>
      </c>
      <c r="Z62" s="39">
        <f t="shared" si="37"/>
        <v>5.2036500000000006</v>
      </c>
      <c r="AA62" s="40">
        <f t="shared" si="38"/>
        <v>341.70635000000004</v>
      </c>
      <c r="AB62" s="38"/>
      <c r="AC62" s="38"/>
      <c r="AD62" s="38">
        <v>76.739999999999995</v>
      </c>
      <c r="AE62" s="39">
        <f t="shared" si="39"/>
        <v>0.5755499999999999</v>
      </c>
      <c r="AF62" s="40">
        <f t="shared" si="40"/>
        <v>76.164449999999988</v>
      </c>
      <c r="AJ62" s="21">
        <f t="shared" si="51"/>
        <v>0</v>
      </c>
      <c r="AK62" s="22">
        <f t="shared" si="52"/>
        <v>0</v>
      </c>
      <c r="AO62" s="21">
        <f t="shared" si="41"/>
        <v>0</v>
      </c>
      <c r="AP62" s="22">
        <f t="shared" si="42"/>
        <v>0</v>
      </c>
      <c r="AS62">
        <v>61.68</v>
      </c>
      <c r="AT62">
        <f t="shared" si="43"/>
        <v>0.92519999999999991</v>
      </c>
      <c r="AU62" s="21">
        <f t="shared" si="44"/>
        <v>60.754800000000003</v>
      </c>
      <c r="AW62">
        <v>134.09</v>
      </c>
      <c r="AX62">
        <f t="shared" si="45"/>
        <v>1.0056750000000001</v>
      </c>
      <c r="AY62" s="21">
        <f t="shared" si="46"/>
        <v>133.08432500000001</v>
      </c>
      <c r="BD62" s="21">
        <f t="shared" si="33"/>
        <v>0</v>
      </c>
      <c r="BE62" s="21">
        <f t="shared" si="34"/>
        <v>0</v>
      </c>
      <c r="BH62" s="21">
        <f t="shared" si="35"/>
        <v>0</v>
      </c>
      <c r="BI62" s="21">
        <f t="shared" si="36"/>
        <v>0</v>
      </c>
      <c r="BK62" s="21"/>
      <c r="BL62" s="21"/>
    </row>
    <row r="63" spans="6:64" x14ac:dyDescent="0.25">
      <c r="O63">
        <v>294.67</v>
      </c>
      <c r="P63" s="21">
        <f t="shared" si="47"/>
        <v>4.4200499999999998</v>
      </c>
      <c r="Q63" s="21">
        <f t="shared" si="48"/>
        <v>290.24995000000001</v>
      </c>
      <c r="T63">
        <v>150.97</v>
      </c>
      <c r="U63" s="21">
        <f t="shared" si="49"/>
        <v>1.1322749999999999</v>
      </c>
      <c r="V63" s="22">
        <f t="shared" si="50"/>
        <v>149.83772500000001</v>
      </c>
      <c r="Y63" s="38">
        <v>532.09</v>
      </c>
      <c r="Z63" s="39">
        <f t="shared" si="37"/>
        <v>7.9813499999999999</v>
      </c>
      <c r="AA63" s="40">
        <f t="shared" si="38"/>
        <v>524.10865000000001</v>
      </c>
      <c r="AB63" s="38"/>
      <c r="AC63" s="38"/>
      <c r="AD63" s="38">
        <v>363.87</v>
      </c>
      <c r="AE63" s="39">
        <f t="shared" si="39"/>
        <v>2.729025</v>
      </c>
      <c r="AF63" s="40">
        <f t="shared" si="40"/>
        <v>361.14097500000003</v>
      </c>
      <c r="AJ63" s="21">
        <f t="shared" si="51"/>
        <v>0</v>
      </c>
      <c r="AK63" s="22">
        <f t="shared" si="52"/>
        <v>0</v>
      </c>
      <c r="AN63">
        <v>37.450000000000003</v>
      </c>
      <c r="AO63" s="21">
        <f t="shared" si="41"/>
        <v>0.28087499999999999</v>
      </c>
      <c r="AP63" s="51">
        <f t="shared" si="42"/>
        <v>37.169125000000001</v>
      </c>
      <c r="AS63">
        <v>27.63</v>
      </c>
      <c r="AT63">
        <f t="shared" si="43"/>
        <v>0.41444999999999999</v>
      </c>
      <c r="AU63" s="21">
        <f t="shared" si="44"/>
        <v>27.21555</v>
      </c>
      <c r="AW63">
        <v>70.28</v>
      </c>
      <c r="AX63">
        <f t="shared" si="45"/>
        <v>0.52710000000000001</v>
      </c>
      <c r="AY63" s="21">
        <f t="shared" si="46"/>
        <v>69.752899999999997</v>
      </c>
      <c r="BC63">
        <v>192.22</v>
      </c>
      <c r="BD63" s="21">
        <f t="shared" si="33"/>
        <v>2.8832999999999998</v>
      </c>
      <c r="BE63" s="21">
        <f t="shared" si="34"/>
        <v>189.33670000000001</v>
      </c>
      <c r="BG63">
        <v>40.03</v>
      </c>
      <c r="BH63" s="21">
        <f t="shared" si="35"/>
        <v>0.30022500000000002</v>
      </c>
      <c r="BI63" s="21">
        <f t="shared" si="36"/>
        <v>39.729775000000004</v>
      </c>
      <c r="BK63" s="21"/>
      <c r="BL63" s="21"/>
    </row>
    <row r="64" spans="6:64" x14ac:dyDescent="0.25">
      <c r="O64">
        <v>432.18</v>
      </c>
      <c r="P64" s="21">
        <f t="shared" si="47"/>
        <v>6.4826999999999995</v>
      </c>
      <c r="Q64" s="21">
        <f t="shared" si="48"/>
        <v>425.69729999999998</v>
      </c>
      <c r="T64">
        <v>299.11</v>
      </c>
      <c r="U64" s="21">
        <f t="shared" si="49"/>
        <v>2.243325</v>
      </c>
      <c r="V64" s="22">
        <f t="shared" si="50"/>
        <v>296.86667499999999</v>
      </c>
      <c r="Y64" s="38">
        <v>318.22000000000003</v>
      </c>
      <c r="Z64" s="39">
        <f t="shared" si="37"/>
        <v>4.7732999999999999</v>
      </c>
      <c r="AA64" s="40">
        <f t="shared" si="38"/>
        <v>313.44670000000002</v>
      </c>
      <c r="AB64" s="38"/>
      <c r="AC64" s="38"/>
      <c r="AD64" s="38">
        <v>227.94</v>
      </c>
      <c r="AE64" s="39">
        <f t="shared" si="39"/>
        <v>1.7095499999999999</v>
      </c>
      <c r="AF64" s="40">
        <f t="shared" si="40"/>
        <v>226.23044999999999</v>
      </c>
      <c r="AI64">
        <v>98.65</v>
      </c>
      <c r="AJ64" s="21">
        <f t="shared" si="51"/>
        <v>1.4797500000000001</v>
      </c>
      <c r="AK64" s="22">
        <f t="shared" si="52"/>
        <v>97.17025000000001</v>
      </c>
      <c r="AN64">
        <v>84.62</v>
      </c>
      <c r="AO64" s="21">
        <f t="shared" si="41"/>
        <v>0.63465000000000005</v>
      </c>
      <c r="AP64" s="22">
        <f t="shared" si="42"/>
        <v>83.985350000000011</v>
      </c>
      <c r="AS64">
        <v>20.87</v>
      </c>
      <c r="AT64">
        <f t="shared" si="43"/>
        <v>0.31304999999999999</v>
      </c>
      <c r="AU64" s="21">
        <f t="shared" si="44"/>
        <v>20.556950000000001</v>
      </c>
      <c r="AW64">
        <v>150.33000000000001</v>
      </c>
      <c r="AX64">
        <f t="shared" si="45"/>
        <v>1.127475</v>
      </c>
      <c r="AY64" s="21">
        <f t="shared" si="46"/>
        <v>149.20252500000001</v>
      </c>
      <c r="BC64">
        <v>72.819999999999993</v>
      </c>
      <c r="BD64" s="21">
        <f t="shared" si="33"/>
        <v>1.0922999999999998</v>
      </c>
      <c r="BE64" s="21">
        <f t="shared" si="34"/>
        <v>71.727699999999999</v>
      </c>
      <c r="BG64">
        <v>235.47</v>
      </c>
      <c r="BH64" s="21">
        <f t="shared" si="35"/>
        <v>1.766025</v>
      </c>
      <c r="BI64" s="21">
        <f t="shared" si="36"/>
        <v>233.70397499999999</v>
      </c>
      <c r="BK64" s="21"/>
      <c r="BL64" s="21"/>
    </row>
    <row r="65" spans="15:64" x14ac:dyDescent="0.25">
      <c r="O65">
        <v>327.94</v>
      </c>
      <c r="P65" s="36">
        <f t="shared" si="47"/>
        <v>4.9190999999999994</v>
      </c>
      <c r="Q65" s="36">
        <f t="shared" si="48"/>
        <v>323.02089999999998</v>
      </c>
      <c r="T65">
        <v>323.77</v>
      </c>
      <c r="U65" s="36">
        <f t="shared" si="49"/>
        <v>2.4282749999999997</v>
      </c>
      <c r="V65" s="22">
        <f t="shared" si="50"/>
        <v>321.341725</v>
      </c>
      <c r="Y65" s="38">
        <v>342.84</v>
      </c>
      <c r="Z65" s="39">
        <f t="shared" si="37"/>
        <v>5.1425999999999998</v>
      </c>
      <c r="AA65" s="40">
        <f t="shared" si="38"/>
        <v>337.69739999999996</v>
      </c>
      <c r="AB65" s="38"/>
      <c r="AC65" s="38"/>
      <c r="AD65" s="38">
        <v>797.15</v>
      </c>
      <c r="AE65" s="39">
        <f t="shared" si="39"/>
        <v>5.9786249999999992</v>
      </c>
      <c r="AF65" s="40">
        <f t="shared" si="40"/>
        <v>791.17137500000001</v>
      </c>
      <c r="AI65">
        <v>352.38</v>
      </c>
      <c r="AJ65" s="21">
        <f t="shared" si="51"/>
        <v>5.2856999999999994</v>
      </c>
      <c r="AK65" s="41">
        <f t="shared" si="52"/>
        <v>347.09429999999998</v>
      </c>
      <c r="AN65">
        <v>214.97</v>
      </c>
      <c r="AO65" s="21">
        <f t="shared" si="41"/>
        <v>1.6122749999999999</v>
      </c>
      <c r="AP65" s="22">
        <f t="shared" si="42"/>
        <v>213.35772499999999</v>
      </c>
      <c r="AS65">
        <v>126.73</v>
      </c>
      <c r="AT65">
        <f t="shared" si="43"/>
        <v>1.9009499999999999</v>
      </c>
      <c r="AU65" s="21">
        <f t="shared" si="44"/>
        <v>124.82905000000001</v>
      </c>
      <c r="AW65">
        <v>442.84</v>
      </c>
      <c r="AX65">
        <f t="shared" si="45"/>
        <v>3.3212999999999995</v>
      </c>
      <c r="AY65" s="21">
        <f t="shared" si="46"/>
        <v>439.51869999999997</v>
      </c>
      <c r="BC65">
        <v>111.53</v>
      </c>
      <c r="BD65" s="21">
        <f t="shared" si="33"/>
        <v>1.6729499999999999</v>
      </c>
      <c r="BE65" s="21">
        <f t="shared" si="34"/>
        <v>109.85705</v>
      </c>
      <c r="BG65">
        <v>170.78</v>
      </c>
      <c r="BH65" s="21">
        <f t="shared" si="35"/>
        <v>1.28085</v>
      </c>
      <c r="BI65" s="21">
        <f t="shared" si="36"/>
        <v>169.49915000000001</v>
      </c>
      <c r="BK65" s="21"/>
      <c r="BL65" s="21"/>
    </row>
    <row r="66" spans="15:64" x14ac:dyDescent="0.25">
      <c r="O66">
        <v>690.33</v>
      </c>
      <c r="P66" s="36">
        <f t="shared" si="47"/>
        <v>10.354950000000001</v>
      </c>
      <c r="Q66" s="36">
        <f t="shared" si="48"/>
        <v>679.97505000000001</v>
      </c>
      <c r="T66">
        <v>158.33000000000001</v>
      </c>
      <c r="U66" s="36">
        <f t="shared" si="49"/>
        <v>1.1874750000000001</v>
      </c>
      <c r="V66" s="22">
        <f t="shared" si="50"/>
        <v>157.14252500000001</v>
      </c>
      <c r="Y66" s="38">
        <v>268.89999999999998</v>
      </c>
      <c r="Z66" s="39">
        <f t="shared" si="37"/>
        <v>4.0334999999999992</v>
      </c>
      <c r="AA66" s="40">
        <f t="shared" si="38"/>
        <v>264.86649999999997</v>
      </c>
      <c r="AB66" s="38"/>
      <c r="AC66" s="38"/>
      <c r="AD66" s="38">
        <v>310.3</v>
      </c>
      <c r="AE66" s="39">
        <f t="shared" si="39"/>
        <v>2.3272499999999998</v>
      </c>
      <c r="AF66" s="40">
        <f t="shared" si="40"/>
        <v>307.97275000000002</v>
      </c>
      <c r="AI66">
        <v>378.4</v>
      </c>
      <c r="AJ66" s="21">
        <f t="shared" si="51"/>
        <v>5.6759999999999993</v>
      </c>
      <c r="AK66" s="22">
        <f t="shared" si="52"/>
        <v>372.72399999999999</v>
      </c>
      <c r="AN66">
        <v>210.42</v>
      </c>
      <c r="AO66" s="21">
        <f t="shared" si="41"/>
        <v>1.5781499999999999</v>
      </c>
      <c r="AP66" s="22">
        <f t="shared" si="42"/>
        <v>208.84184999999999</v>
      </c>
      <c r="AS66">
        <v>17.41</v>
      </c>
      <c r="AT66">
        <f t="shared" si="43"/>
        <v>0.26114999999999999</v>
      </c>
      <c r="AU66" s="21">
        <f t="shared" si="44"/>
        <v>17.148849999999999</v>
      </c>
      <c r="AW66">
        <v>314.08999999999997</v>
      </c>
      <c r="AX66">
        <f t="shared" si="45"/>
        <v>2.3556749999999997</v>
      </c>
      <c r="AY66" s="21">
        <f t="shared" si="46"/>
        <v>311.73432499999996</v>
      </c>
      <c r="BC66">
        <v>77.180000000000007</v>
      </c>
      <c r="BD66" s="21">
        <f t="shared" si="33"/>
        <v>1.1577</v>
      </c>
      <c r="BE66" s="21">
        <f t="shared" si="34"/>
        <v>76.022300000000001</v>
      </c>
      <c r="BG66">
        <v>144.26</v>
      </c>
      <c r="BH66" s="21">
        <f t="shared" si="35"/>
        <v>1.08195</v>
      </c>
      <c r="BI66" s="21">
        <f t="shared" si="36"/>
        <v>143.17804999999998</v>
      </c>
      <c r="BK66" s="21"/>
      <c r="BL66" s="21"/>
    </row>
    <row r="67" spans="15:64" x14ac:dyDescent="0.25">
      <c r="O67">
        <v>343.49</v>
      </c>
      <c r="P67" s="36">
        <f t="shared" si="47"/>
        <v>5.1523500000000002</v>
      </c>
      <c r="Q67" s="36">
        <f t="shared" si="48"/>
        <v>338.33765</v>
      </c>
      <c r="T67">
        <v>157.52000000000001</v>
      </c>
      <c r="U67" s="36">
        <f t="shared" si="49"/>
        <v>1.1814</v>
      </c>
      <c r="V67" s="22">
        <f t="shared" si="50"/>
        <v>156.33860000000001</v>
      </c>
      <c r="Y67" s="38">
        <v>198.77</v>
      </c>
      <c r="Z67" s="39">
        <f t="shared" si="37"/>
        <v>2.9815499999999999</v>
      </c>
      <c r="AA67" s="40">
        <f t="shared" si="38"/>
        <v>195.78845000000001</v>
      </c>
      <c r="AB67" s="38"/>
      <c r="AC67" s="38"/>
      <c r="AD67" s="38">
        <v>515.83000000000004</v>
      </c>
      <c r="AE67" s="39">
        <f t="shared" si="39"/>
        <v>3.868725</v>
      </c>
      <c r="AF67" s="40">
        <f t="shared" si="40"/>
        <v>511.96127500000006</v>
      </c>
      <c r="AI67">
        <v>449.43</v>
      </c>
      <c r="AJ67" s="21">
        <f t="shared" si="51"/>
        <v>6.7414499999999995</v>
      </c>
      <c r="AK67" s="22">
        <f t="shared" si="52"/>
        <v>442.68855000000002</v>
      </c>
      <c r="AN67">
        <v>143.22999999999999</v>
      </c>
      <c r="AO67" s="21">
        <f t="shared" si="41"/>
        <v>1.074225</v>
      </c>
      <c r="AP67" s="22">
        <f t="shared" si="42"/>
        <v>142.15577499999998</v>
      </c>
      <c r="AS67">
        <v>104.83</v>
      </c>
      <c r="AT67">
        <f t="shared" si="43"/>
        <v>1.5724499999999999</v>
      </c>
      <c r="AU67" s="21">
        <f t="shared" si="44"/>
        <v>103.25754999999999</v>
      </c>
      <c r="AW67">
        <v>109.67</v>
      </c>
      <c r="AX67">
        <f t="shared" si="45"/>
        <v>0.82252499999999995</v>
      </c>
      <c r="AY67" s="21">
        <f t="shared" si="46"/>
        <v>108.847475</v>
      </c>
      <c r="BC67">
        <v>19.62</v>
      </c>
      <c r="BD67" s="21">
        <f t="shared" si="33"/>
        <v>0.29430000000000001</v>
      </c>
      <c r="BE67" s="21">
        <f t="shared" si="34"/>
        <v>19.325700000000001</v>
      </c>
      <c r="BG67">
        <v>312.88</v>
      </c>
      <c r="BH67" s="21">
        <f t="shared" si="35"/>
        <v>2.3466</v>
      </c>
      <c r="BI67" s="21">
        <f t="shared" si="36"/>
        <v>310.53339999999997</v>
      </c>
      <c r="BK67" s="21"/>
      <c r="BL67" s="21"/>
    </row>
    <row r="68" spans="15:64" x14ac:dyDescent="0.25">
      <c r="O68">
        <v>131.59</v>
      </c>
      <c r="P68" s="36">
        <f t="shared" si="47"/>
        <v>1.9738499999999999</v>
      </c>
      <c r="Q68" s="36">
        <f t="shared" si="48"/>
        <v>129.61615</v>
      </c>
      <c r="T68">
        <v>157.22</v>
      </c>
      <c r="U68" s="36">
        <f t="shared" si="49"/>
        <v>1.1791499999999999</v>
      </c>
      <c r="V68" s="22">
        <f t="shared" si="50"/>
        <v>156.04085000000001</v>
      </c>
      <c r="Y68" s="38">
        <v>68.56</v>
      </c>
      <c r="Z68" s="39">
        <f t="shared" si="37"/>
        <v>1.0284</v>
      </c>
      <c r="AA68" s="40">
        <f t="shared" si="38"/>
        <v>67.531599999999997</v>
      </c>
      <c r="AB68" s="38"/>
      <c r="AC68" s="38"/>
      <c r="AD68" s="38">
        <v>184.5</v>
      </c>
      <c r="AE68" s="39">
        <f t="shared" si="39"/>
        <v>1.38375</v>
      </c>
      <c r="AF68" s="40">
        <f t="shared" si="40"/>
        <v>183.11625000000001</v>
      </c>
      <c r="AI68">
        <v>368.95</v>
      </c>
      <c r="AJ68" s="21">
        <f t="shared" si="51"/>
        <v>5.5342499999999992</v>
      </c>
      <c r="AK68" s="22">
        <f t="shared" si="52"/>
        <v>363.41575</v>
      </c>
      <c r="AN68">
        <v>328.88</v>
      </c>
      <c r="AO68" s="21">
        <f t="shared" si="41"/>
        <v>2.4665999999999997</v>
      </c>
      <c r="AP68" s="22">
        <f t="shared" si="42"/>
        <v>326.41340000000002</v>
      </c>
      <c r="AS68">
        <v>118.82</v>
      </c>
      <c r="AT68">
        <f t="shared" si="43"/>
        <v>1.7822999999999998</v>
      </c>
      <c r="AU68" s="21">
        <f t="shared" si="44"/>
        <v>117.03769999999999</v>
      </c>
      <c r="AW68">
        <v>434.58</v>
      </c>
      <c r="AX68">
        <f t="shared" si="45"/>
        <v>3.25935</v>
      </c>
      <c r="AY68" s="21">
        <f t="shared" si="46"/>
        <v>431.32065</v>
      </c>
      <c r="BC68">
        <v>344.15</v>
      </c>
      <c r="BD68" s="21">
        <f t="shared" si="33"/>
        <v>5.1622499999999993</v>
      </c>
      <c r="BE68" s="21">
        <f t="shared" si="34"/>
        <v>338.98775000000001</v>
      </c>
      <c r="BG68" s="21">
        <v>393.2</v>
      </c>
      <c r="BH68" s="21">
        <f t="shared" si="35"/>
        <v>2.9489999999999998</v>
      </c>
      <c r="BI68" s="21">
        <f t="shared" si="36"/>
        <v>390.25099999999998</v>
      </c>
      <c r="BK68" s="21"/>
      <c r="BL68" s="21"/>
    </row>
    <row r="69" spans="15:64" x14ac:dyDescent="0.25">
      <c r="O69">
        <v>378.41</v>
      </c>
      <c r="P69" s="36">
        <f t="shared" si="47"/>
        <v>5.6761499999999998</v>
      </c>
      <c r="Q69" s="36">
        <f t="shared" si="48"/>
        <v>372.73385000000002</v>
      </c>
      <c r="T69">
        <v>314.27</v>
      </c>
      <c r="U69" s="36">
        <f t="shared" si="49"/>
        <v>2.3570249999999997</v>
      </c>
      <c r="V69" s="22">
        <f t="shared" si="50"/>
        <v>311.91297499999996</v>
      </c>
      <c r="Y69" s="38">
        <v>33.04</v>
      </c>
      <c r="Z69" s="39">
        <f t="shared" si="37"/>
        <v>0.49559999999999998</v>
      </c>
      <c r="AA69" s="40">
        <f t="shared" si="38"/>
        <v>32.544399999999996</v>
      </c>
      <c r="AB69" s="38"/>
      <c r="AC69" s="38"/>
      <c r="AD69" s="38">
        <v>131.71</v>
      </c>
      <c r="AE69" s="39">
        <f t="shared" si="39"/>
        <v>0.98782500000000006</v>
      </c>
      <c r="AF69" s="40">
        <f t="shared" si="40"/>
        <v>130.72217500000002</v>
      </c>
      <c r="AI69">
        <v>530.70000000000005</v>
      </c>
      <c r="AJ69" s="21">
        <f t="shared" si="51"/>
        <v>7.9605000000000006</v>
      </c>
      <c r="AK69" s="22">
        <f t="shared" si="52"/>
        <v>522.73950000000002</v>
      </c>
      <c r="AN69">
        <v>533.85</v>
      </c>
      <c r="AO69" s="21">
        <f t="shared" si="41"/>
        <v>4.0038749999999999</v>
      </c>
      <c r="AP69" s="22">
        <f t="shared" si="42"/>
        <v>529.84612500000003</v>
      </c>
      <c r="AS69">
        <v>46.8</v>
      </c>
      <c r="AT69">
        <f t="shared" si="43"/>
        <v>0.70199999999999996</v>
      </c>
      <c r="AU69" s="21">
        <f t="shared" si="44"/>
        <v>46.097999999999999</v>
      </c>
      <c r="AW69">
        <v>72.02</v>
      </c>
      <c r="AX69">
        <f t="shared" si="45"/>
        <v>0.54014999999999991</v>
      </c>
      <c r="AY69" s="21">
        <f t="shared" si="46"/>
        <v>71.479849999999999</v>
      </c>
      <c r="BC69">
        <v>102.84</v>
      </c>
      <c r="BD69" s="21">
        <f t="shared" si="33"/>
        <v>1.5426</v>
      </c>
      <c r="BE69" s="21">
        <f t="shared" si="34"/>
        <v>101.29740000000001</v>
      </c>
      <c r="BG69">
        <v>117.39</v>
      </c>
      <c r="BH69" s="21">
        <f t="shared" si="35"/>
        <v>0.88042500000000001</v>
      </c>
      <c r="BI69" s="21">
        <f t="shared" si="36"/>
        <v>116.509575</v>
      </c>
      <c r="BK69" s="21"/>
      <c r="BL69" s="21"/>
    </row>
    <row r="70" spans="15:64" x14ac:dyDescent="0.25">
      <c r="O70">
        <v>82.87</v>
      </c>
      <c r="P70" s="36">
        <f t="shared" si="47"/>
        <v>1.24305</v>
      </c>
      <c r="Q70" s="36">
        <f t="shared" si="48"/>
        <v>81.626950000000008</v>
      </c>
      <c r="T70">
        <v>7.42</v>
      </c>
      <c r="U70" s="36">
        <f t="shared" si="49"/>
        <v>5.5649999999999998E-2</v>
      </c>
      <c r="V70" s="22">
        <f t="shared" si="50"/>
        <v>7.36435</v>
      </c>
      <c r="Y70" s="38">
        <v>936.45</v>
      </c>
      <c r="Z70" s="39">
        <f t="shared" si="37"/>
        <v>14.046749999999999</v>
      </c>
      <c r="AA70" s="40">
        <f t="shared" si="38"/>
        <v>922.40325000000007</v>
      </c>
      <c r="AB70" s="38"/>
      <c r="AC70" s="38"/>
      <c r="AD70" s="38">
        <v>104.34</v>
      </c>
      <c r="AE70" s="39">
        <f t="shared" si="39"/>
        <v>0.78254999999999997</v>
      </c>
      <c r="AF70" s="40">
        <f t="shared" si="40"/>
        <v>103.55745</v>
      </c>
      <c r="AI70">
        <v>244.26</v>
      </c>
      <c r="AJ70" s="21">
        <f t="shared" si="51"/>
        <v>3.6638999999999999</v>
      </c>
      <c r="AK70" s="22">
        <f t="shared" si="52"/>
        <v>240.59609999999998</v>
      </c>
      <c r="AN70">
        <v>784.4</v>
      </c>
      <c r="AO70" s="21">
        <f t="shared" si="41"/>
        <v>5.883</v>
      </c>
      <c r="AP70" s="22">
        <f t="shared" si="42"/>
        <v>778.51699999999994</v>
      </c>
      <c r="AS70">
        <v>57.81</v>
      </c>
      <c r="AT70">
        <f t="shared" si="43"/>
        <v>0.86714999999999998</v>
      </c>
      <c r="AU70" s="21">
        <f t="shared" si="44"/>
        <v>56.94285</v>
      </c>
      <c r="AW70">
        <v>182.78</v>
      </c>
      <c r="AX70">
        <f t="shared" si="45"/>
        <v>1.3708499999999999</v>
      </c>
      <c r="AY70" s="21">
        <f t="shared" si="46"/>
        <v>181.40915000000001</v>
      </c>
      <c r="BC70">
        <v>136.37</v>
      </c>
      <c r="BD70" s="21">
        <f t="shared" si="33"/>
        <v>2.04555</v>
      </c>
      <c r="BE70" s="21">
        <f t="shared" si="34"/>
        <v>134.32445000000001</v>
      </c>
      <c r="BG70">
        <v>184.79</v>
      </c>
      <c r="BH70" s="21">
        <f t="shared" si="35"/>
        <v>1.3859249999999999</v>
      </c>
      <c r="BI70" s="21">
        <f t="shared" si="36"/>
        <v>183.40407500000001</v>
      </c>
      <c r="BK70" s="21"/>
      <c r="BL70" s="21"/>
    </row>
    <row r="71" spans="15:64" x14ac:dyDescent="0.25">
      <c r="O71">
        <v>547.78</v>
      </c>
      <c r="P71" s="36">
        <f t="shared" si="47"/>
        <v>8.2166999999999994</v>
      </c>
      <c r="Q71" s="36">
        <f t="shared" si="48"/>
        <v>539.56330000000003</v>
      </c>
      <c r="T71">
        <v>183.85</v>
      </c>
      <c r="U71" s="36">
        <f t="shared" si="49"/>
        <v>1.3788749999999999</v>
      </c>
      <c r="V71" s="22">
        <f t="shared" si="50"/>
        <v>182.471125</v>
      </c>
      <c r="Y71" s="38">
        <v>116.65</v>
      </c>
      <c r="Z71" s="39">
        <f t="shared" si="37"/>
        <v>1.7497499999999999</v>
      </c>
      <c r="AA71" s="40">
        <f t="shared" si="38"/>
        <v>114.90025</v>
      </c>
      <c r="AD71" s="38">
        <v>1319.98</v>
      </c>
      <c r="AE71" s="21">
        <f t="shared" si="39"/>
        <v>9.8998499999999989</v>
      </c>
      <c r="AF71" s="40">
        <f t="shared" si="40"/>
        <v>1310.08015</v>
      </c>
      <c r="AI71">
        <v>237.55</v>
      </c>
      <c r="AJ71" s="21">
        <f t="shared" si="51"/>
        <v>3.56325</v>
      </c>
      <c r="AK71" s="22">
        <f t="shared" si="52"/>
        <v>233.98675</v>
      </c>
      <c r="AN71">
        <v>51.39</v>
      </c>
      <c r="AO71" s="21">
        <f t="shared" si="41"/>
        <v>0.38542500000000002</v>
      </c>
      <c r="AP71" s="22">
        <f t="shared" si="42"/>
        <v>51.004575000000003</v>
      </c>
      <c r="AS71">
        <v>38.840000000000003</v>
      </c>
      <c r="AT71">
        <f t="shared" si="43"/>
        <v>0.58260000000000001</v>
      </c>
      <c r="AU71" s="21">
        <f t="shared" si="44"/>
        <v>38.257400000000004</v>
      </c>
      <c r="AW71">
        <v>593.36</v>
      </c>
      <c r="AX71">
        <f t="shared" si="45"/>
        <v>4.4501999999999997</v>
      </c>
      <c r="AY71" s="21">
        <f t="shared" si="46"/>
        <v>588.90980000000002</v>
      </c>
      <c r="BC71">
        <v>528</v>
      </c>
      <c r="BD71" s="21">
        <f t="shared" si="33"/>
        <v>7.92</v>
      </c>
      <c r="BE71" s="21">
        <f t="shared" si="34"/>
        <v>520.08000000000004</v>
      </c>
      <c r="BG71">
        <v>201.15</v>
      </c>
      <c r="BH71" s="21">
        <f t="shared" si="35"/>
        <v>1.5086249999999999</v>
      </c>
      <c r="BI71" s="21">
        <f t="shared" si="36"/>
        <v>199.64137500000001</v>
      </c>
      <c r="BK71" s="21"/>
      <c r="BL71" s="21"/>
    </row>
    <row r="72" spans="15:64" x14ac:dyDescent="0.25">
      <c r="O72">
        <v>366.32</v>
      </c>
      <c r="P72" s="36">
        <f t="shared" si="47"/>
        <v>5.4947999999999997</v>
      </c>
      <c r="Q72" s="36">
        <f t="shared" si="48"/>
        <v>360.8252</v>
      </c>
      <c r="T72">
        <v>216.33</v>
      </c>
      <c r="U72" s="36">
        <f t="shared" si="49"/>
        <v>1.6224750000000001</v>
      </c>
      <c r="V72" s="22">
        <f t="shared" si="50"/>
        <v>214.707525</v>
      </c>
      <c r="Y72" s="38">
        <v>158.05000000000001</v>
      </c>
      <c r="Z72" s="39">
        <f t="shared" si="37"/>
        <v>2.3707500000000001</v>
      </c>
      <c r="AA72" s="40">
        <f t="shared" si="38"/>
        <v>155.67925000000002</v>
      </c>
      <c r="AD72" s="38">
        <v>627.29999999999995</v>
      </c>
      <c r="AE72" s="39">
        <f t="shared" si="39"/>
        <v>4.7047499999999998</v>
      </c>
      <c r="AF72" s="40">
        <f t="shared" si="40"/>
        <v>622.59524999999996</v>
      </c>
      <c r="AI72">
        <v>478.65</v>
      </c>
      <c r="AJ72" s="21">
        <f t="shared" si="51"/>
        <v>7.1797499999999994</v>
      </c>
      <c r="AK72" s="22">
        <f t="shared" si="52"/>
        <v>471.47024999999996</v>
      </c>
      <c r="AN72">
        <v>535.65</v>
      </c>
      <c r="AO72" s="21">
        <f t="shared" si="41"/>
        <v>4.0173749999999995</v>
      </c>
      <c r="AP72" s="22">
        <f t="shared" si="42"/>
        <v>531.63262499999996</v>
      </c>
      <c r="AS72">
        <v>222.16</v>
      </c>
      <c r="AT72">
        <f t="shared" si="43"/>
        <v>3.3323999999999998</v>
      </c>
      <c r="AU72" s="21">
        <f t="shared" si="44"/>
        <v>218.82759999999999</v>
      </c>
      <c r="AX72">
        <f t="shared" si="45"/>
        <v>0</v>
      </c>
      <c r="AY72" s="21">
        <f t="shared" si="46"/>
        <v>0</v>
      </c>
      <c r="BC72">
        <v>192.33</v>
      </c>
      <c r="BD72" s="21">
        <f t="shared" si="33"/>
        <v>2.8849499999999999</v>
      </c>
      <c r="BE72" s="21">
        <f t="shared" si="34"/>
        <v>189.44505000000001</v>
      </c>
      <c r="BG72">
        <v>334.65</v>
      </c>
      <c r="BH72" s="21">
        <f t="shared" si="35"/>
        <v>2.5098749999999996</v>
      </c>
      <c r="BI72" s="21">
        <f t="shared" si="36"/>
        <v>332.14012499999995</v>
      </c>
      <c r="BK72" s="21"/>
      <c r="BL72" s="21"/>
    </row>
    <row r="73" spans="15:64" x14ac:dyDescent="0.25">
      <c r="O73">
        <v>332.83</v>
      </c>
      <c r="P73" s="36">
        <f t="shared" si="47"/>
        <v>4.9924499999999998</v>
      </c>
      <c r="Q73" s="36">
        <f t="shared" si="48"/>
        <v>327.83754999999996</v>
      </c>
      <c r="T73">
        <v>745.92</v>
      </c>
      <c r="U73" s="36">
        <f t="shared" si="49"/>
        <v>5.5943999999999994</v>
      </c>
      <c r="V73" s="22">
        <f t="shared" si="50"/>
        <v>740.32560000000001</v>
      </c>
      <c r="Y73" s="38">
        <v>99.79</v>
      </c>
      <c r="Z73" s="39">
        <f t="shared" si="37"/>
        <v>1.49685</v>
      </c>
      <c r="AA73" s="40">
        <f t="shared" si="38"/>
        <v>98.293150000000011</v>
      </c>
      <c r="AD73" s="38">
        <v>1327.74</v>
      </c>
      <c r="AE73" s="39">
        <f t="shared" si="39"/>
        <v>9.9580500000000001</v>
      </c>
      <c r="AF73" s="40">
        <f t="shared" si="40"/>
        <v>1317.7819500000001</v>
      </c>
      <c r="AI73">
        <v>175.35</v>
      </c>
      <c r="AJ73" s="21">
        <f t="shared" si="51"/>
        <v>2.6302499999999998</v>
      </c>
      <c r="AK73" s="22">
        <f t="shared" si="52"/>
        <v>172.71975</v>
      </c>
      <c r="AN73">
        <v>296.29000000000002</v>
      </c>
      <c r="AO73" s="21">
        <f t="shared" si="41"/>
        <v>2.222175</v>
      </c>
      <c r="AP73" s="22">
        <f t="shared" si="42"/>
        <v>294.06782500000003</v>
      </c>
      <c r="AS73">
        <v>94.75</v>
      </c>
      <c r="AT73">
        <f t="shared" si="43"/>
        <v>1.4212499999999999</v>
      </c>
      <c r="AU73" s="21">
        <f t="shared" si="44"/>
        <v>93.328749999999999</v>
      </c>
      <c r="AW73">
        <v>327.85</v>
      </c>
      <c r="AX73">
        <f t="shared" si="45"/>
        <v>2.4588749999999999</v>
      </c>
      <c r="AY73" s="21">
        <f t="shared" si="46"/>
        <v>325.39112500000005</v>
      </c>
      <c r="BC73">
        <v>300.95999999999998</v>
      </c>
      <c r="BD73" s="21">
        <f t="shared" si="33"/>
        <v>4.5143999999999993</v>
      </c>
      <c r="BE73" s="21">
        <f t="shared" si="34"/>
        <v>296.44559999999996</v>
      </c>
      <c r="BG73">
        <v>306.42</v>
      </c>
      <c r="BH73" s="21">
        <f t="shared" si="35"/>
        <v>2.2981500000000001</v>
      </c>
      <c r="BI73" s="21">
        <f t="shared" si="36"/>
        <v>304.12184999999999</v>
      </c>
      <c r="BK73" s="21"/>
      <c r="BL73" s="21"/>
    </row>
    <row r="74" spans="15:64" x14ac:dyDescent="0.25">
      <c r="O74">
        <v>330.98</v>
      </c>
      <c r="P74" s="36">
        <f t="shared" si="47"/>
        <v>4.9646999999999997</v>
      </c>
      <c r="Q74" s="36">
        <f t="shared" si="48"/>
        <v>326.01530000000002</v>
      </c>
      <c r="T74">
        <v>442.69</v>
      </c>
      <c r="U74" s="36">
        <f t="shared" si="49"/>
        <v>3.3201749999999999</v>
      </c>
      <c r="V74" s="22">
        <f t="shared" si="50"/>
        <v>439.36982499999999</v>
      </c>
      <c r="Y74" s="38">
        <v>234.13</v>
      </c>
      <c r="Z74" s="39">
        <f t="shared" si="37"/>
        <v>3.5119499999999997</v>
      </c>
      <c r="AA74" s="40">
        <f t="shared" si="38"/>
        <v>230.61804999999998</v>
      </c>
      <c r="AD74" s="38">
        <v>1741.23</v>
      </c>
      <c r="AE74" s="39">
        <f t="shared" si="39"/>
        <v>13.059225</v>
      </c>
      <c r="AF74" s="40">
        <f t="shared" si="40"/>
        <v>1728.170775</v>
      </c>
      <c r="AI74">
        <v>16.690000000000001</v>
      </c>
      <c r="AJ74" s="21">
        <f t="shared" si="51"/>
        <v>0.25035000000000002</v>
      </c>
      <c r="AK74" s="22">
        <f t="shared" si="52"/>
        <v>16.43965</v>
      </c>
      <c r="AN74">
        <v>335.23</v>
      </c>
      <c r="AO74" s="21">
        <f t="shared" si="41"/>
        <v>2.5142250000000002</v>
      </c>
      <c r="AP74" s="22">
        <f t="shared" si="42"/>
        <v>332.71577500000001</v>
      </c>
      <c r="AS74">
        <v>66.39</v>
      </c>
      <c r="AT74">
        <f t="shared" si="43"/>
        <v>0.99585000000000001</v>
      </c>
      <c r="AU74" s="21">
        <f t="shared" si="44"/>
        <v>65.394149999999996</v>
      </c>
      <c r="AW74">
        <v>290.66000000000003</v>
      </c>
      <c r="AX74">
        <f t="shared" si="45"/>
        <v>2.1799500000000003</v>
      </c>
      <c r="AY74" s="21">
        <f t="shared" si="46"/>
        <v>288.48005000000001</v>
      </c>
    </row>
    <row r="75" spans="15:64" x14ac:dyDescent="0.25">
      <c r="Y75" s="38">
        <v>48.86</v>
      </c>
      <c r="Z75" s="39">
        <f t="shared" si="37"/>
        <v>0.7329</v>
      </c>
      <c r="AA75" s="40">
        <f t="shared" si="38"/>
        <v>48.127099999999999</v>
      </c>
      <c r="AD75" s="38">
        <v>410.81</v>
      </c>
      <c r="AE75" s="39">
        <f t="shared" si="39"/>
        <v>3.0810749999999998</v>
      </c>
      <c r="AF75" s="40">
        <f t="shared" si="40"/>
        <v>407.728925</v>
      </c>
      <c r="AI75">
        <v>132.56</v>
      </c>
      <c r="AJ75" s="21">
        <f t="shared" si="51"/>
        <v>1.9883999999999999</v>
      </c>
      <c r="AK75" s="22">
        <f t="shared" si="52"/>
        <v>130.57159999999999</v>
      </c>
      <c r="AS75">
        <v>47.91</v>
      </c>
      <c r="AT75">
        <f t="shared" si="43"/>
        <v>0.7186499999999999</v>
      </c>
      <c r="AU75" s="21">
        <f t="shared" si="44"/>
        <v>47.19135</v>
      </c>
      <c r="AW75">
        <v>159.04</v>
      </c>
      <c r="AX75">
        <f t="shared" si="45"/>
        <v>1.1927999999999999</v>
      </c>
      <c r="AY75" s="21">
        <f t="shared" si="46"/>
        <v>157.84719999999999</v>
      </c>
    </row>
    <row r="77" spans="15:64" x14ac:dyDescent="0.25">
      <c r="R77" s="37">
        <v>44620</v>
      </c>
      <c r="S77" s="21">
        <v>30100.22</v>
      </c>
    </row>
    <row r="78" spans="15:64" x14ac:dyDescent="0.25">
      <c r="R78" t="s">
        <v>32</v>
      </c>
      <c r="S78" s="21">
        <v>29876.38</v>
      </c>
    </row>
    <row r="79" spans="15:64" x14ac:dyDescent="0.25">
      <c r="S79" s="38">
        <f>S77-S78</f>
        <v>223.84000000000015</v>
      </c>
      <c r="T79" t="s">
        <v>33</v>
      </c>
    </row>
  </sheetData>
  <mergeCells count="13">
    <mergeCell ref="BM5:BO5"/>
    <mergeCell ref="AF5:AH5"/>
    <mergeCell ref="D5:F5"/>
    <mergeCell ref="H4:J4"/>
    <mergeCell ref="Q4:S4"/>
    <mergeCell ref="M5:O5"/>
    <mergeCell ref="Z4:AB4"/>
    <mergeCell ref="V5:X5"/>
    <mergeCell ref="BF4:BH4"/>
    <mergeCell ref="BB5:BD5"/>
    <mergeCell ref="AT4:AV4"/>
    <mergeCell ref="AP5:AR5"/>
    <mergeCell ref="AJ4:AL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 san antonio caja 8</vt:lpstr>
      <vt:lpstr>Hoja2</vt:lpstr>
      <vt:lpstr>san antonio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TESORERÍA4-PC</dc:creator>
  <cp:lastModifiedBy>user</cp:lastModifiedBy>
  <cp:lastPrinted>2022-08-09T13:01:25Z</cp:lastPrinted>
  <dcterms:created xsi:type="dcterms:W3CDTF">2020-11-24T17:50:29Z</dcterms:created>
  <dcterms:modified xsi:type="dcterms:W3CDTF">2022-08-09T13:06:30Z</dcterms:modified>
</cp:coreProperties>
</file>