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NFORME AUDITORIA 2022 KEYLA\LEIBYS CAPOTE\"/>
    </mc:Choice>
  </mc:AlternateContent>
  <bookViews>
    <workbookView xWindow="-15" yWindow="-15" windowWidth="7890" windowHeight="10440" activeTab="3"/>
  </bookViews>
  <sheets>
    <sheet name="Hoja1" sheetId="1" r:id="rId1"/>
    <sheet name="Hoja2" sheetId="4" r:id="rId2"/>
    <sheet name="relacion evora" sheetId="2" r:id="rId3"/>
    <sheet name="bruto" sheetId="3" r:id="rId4"/>
  </sheets>
  <calcPr calcId="162913"/>
</workbook>
</file>

<file path=xl/calcChain.xml><?xml version="1.0" encoding="utf-8"?>
<calcChain xmlns="http://schemas.openxmlformats.org/spreadsheetml/2006/main">
  <c r="AS156" i="3" l="1"/>
  <c r="AM156" i="3"/>
  <c r="Q40" i="4"/>
  <c r="Q39" i="4"/>
  <c r="Q38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37" i="4"/>
  <c r="G60" i="4"/>
  <c r="O155" i="3"/>
  <c r="AF125" i="3" l="1"/>
  <c r="AF155" i="3"/>
  <c r="G155" i="3"/>
  <c r="U234" i="2"/>
  <c r="T23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03" i="2"/>
  <c r="J227" i="2"/>
  <c r="J228" i="2"/>
  <c r="J229" i="2"/>
  <c r="J230" i="2"/>
  <c r="J231" i="2"/>
  <c r="J232" i="2"/>
  <c r="J23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AG233" i="2"/>
  <c r="AF233" i="2"/>
  <c r="U233" i="2"/>
  <c r="K33" i="4"/>
  <c r="I33" i="4"/>
  <c r="G33" i="4"/>
  <c r="E33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AS155" i="3"/>
  <c r="AM155" i="3" l="1"/>
  <c r="O230" i="2"/>
  <c r="C152" i="3"/>
  <c r="C156" i="3" l="1"/>
  <c r="AD155" i="3"/>
  <c r="W155" i="3"/>
  <c r="M155" i="3"/>
  <c r="E155" i="3"/>
  <c r="AS154" i="3"/>
  <c r="AM154" i="3"/>
  <c r="AD154" i="3"/>
  <c r="AF154" i="3" s="1"/>
  <c r="W154" i="3"/>
  <c r="Y154" i="3" s="1"/>
  <c r="M154" i="3"/>
  <c r="O154" i="3" s="1"/>
  <c r="E154" i="3"/>
  <c r="G154" i="3" s="1"/>
  <c r="AS153" i="3"/>
  <c r="AM153" i="3"/>
  <c r="AD153" i="3"/>
  <c r="AF153" i="3" s="1"/>
  <c r="W153" i="3"/>
  <c r="Y153" i="3" s="1"/>
  <c r="M153" i="3"/>
  <c r="O153" i="3" s="1"/>
  <c r="E153" i="3"/>
  <c r="G153" i="3" s="1"/>
  <c r="AS152" i="3"/>
  <c r="AM152" i="3"/>
  <c r="AD152" i="3"/>
  <c r="AF152" i="3" s="1"/>
  <c r="W152" i="3"/>
  <c r="Y152" i="3" s="1"/>
  <c r="M152" i="3"/>
  <c r="O152" i="3" s="1"/>
  <c r="E152" i="3"/>
  <c r="G152" i="3" s="1"/>
  <c r="AS151" i="3"/>
  <c r="AM151" i="3"/>
  <c r="AD151" i="3"/>
  <c r="AF151" i="3" s="1"/>
  <c r="W151" i="3"/>
  <c r="Y151" i="3" s="1"/>
  <c r="M151" i="3"/>
  <c r="O151" i="3" s="1"/>
  <c r="E151" i="3"/>
  <c r="G151" i="3" s="1"/>
  <c r="AS150" i="3"/>
  <c r="AM150" i="3"/>
  <c r="AD150" i="3"/>
  <c r="AF150" i="3" s="1"/>
  <c r="W150" i="3"/>
  <c r="Y150" i="3" s="1"/>
  <c r="M150" i="3"/>
  <c r="O150" i="3" s="1"/>
  <c r="E150" i="3"/>
  <c r="G150" i="3" s="1"/>
  <c r="AS149" i="3"/>
  <c r="AM149" i="3"/>
  <c r="AD149" i="3"/>
  <c r="AF149" i="3" s="1"/>
  <c r="W149" i="3"/>
  <c r="Y149" i="3" s="1"/>
  <c r="M149" i="3"/>
  <c r="O149" i="3" s="1"/>
  <c r="E149" i="3"/>
  <c r="G149" i="3" s="1"/>
  <c r="AS148" i="3"/>
  <c r="AM148" i="3"/>
  <c r="AD148" i="3"/>
  <c r="AF148" i="3" s="1"/>
  <c r="W148" i="3"/>
  <c r="Y148" i="3" s="1"/>
  <c r="M148" i="3"/>
  <c r="O148" i="3" s="1"/>
  <c r="E148" i="3"/>
  <c r="G148" i="3" s="1"/>
  <c r="AS147" i="3"/>
  <c r="AM147" i="3"/>
  <c r="AD147" i="3"/>
  <c r="AF147" i="3" s="1"/>
  <c r="W147" i="3"/>
  <c r="Y147" i="3" s="1"/>
  <c r="M147" i="3"/>
  <c r="O147" i="3" s="1"/>
  <c r="E147" i="3"/>
  <c r="G147" i="3" s="1"/>
  <c r="AS146" i="3"/>
  <c r="AM146" i="3"/>
  <c r="AD146" i="3"/>
  <c r="AF146" i="3" s="1"/>
  <c r="W146" i="3"/>
  <c r="Y146" i="3" s="1"/>
  <c r="M146" i="3"/>
  <c r="O146" i="3" s="1"/>
  <c r="E146" i="3"/>
  <c r="G146" i="3" s="1"/>
  <c r="AS145" i="3"/>
  <c r="AM145" i="3"/>
  <c r="AD145" i="3"/>
  <c r="AF145" i="3" s="1"/>
  <c r="W145" i="3"/>
  <c r="Y145" i="3" s="1"/>
  <c r="M145" i="3"/>
  <c r="O145" i="3" s="1"/>
  <c r="E145" i="3"/>
  <c r="G145" i="3" s="1"/>
  <c r="AS144" i="3"/>
  <c r="AM144" i="3"/>
  <c r="AD144" i="3"/>
  <c r="AF144" i="3" s="1"/>
  <c r="W144" i="3"/>
  <c r="Y144" i="3" s="1"/>
  <c r="M144" i="3"/>
  <c r="O144" i="3" s="1"/>
  <c r="E144" i="3"/>
  <c r="G144" i="3" s="1"/>
  <c r="AS143" i="3"/>
  <c r="AM143" i="3"/>
  <c r="AD143" i="3"/>
  <c r="AF143" i="3" s="1"/>
  <c r="W143" i="3"/>
  <c r="Y143" i="3" s="1"/>
  <c r="M143" i="3"/>
  <c r="O143" i="3" s="1"/>
  <c r="E143" i="3"/>
  <c r="G143" i="3" s="1"/>
  <c r="AS142" i="3"/>
  <c r="AM142" i="3"/>
  <c r="AD142" i="3"/>
  <c r="AF142" i="3" s="1"/>
  <c r="W142" i="3"/>
  <c r="Y142" i="3" s="1"/>
  <c r="M142" i="3"/>
  <c r="O142" i="3" s="1"/>
  <c r="E142" i="3"/>
  <c r="G142" i="3" s="1"/>
  <c r="AS141" i="3"/>
  <c r="AM141" i="3"/>
  <c r="AD141" i="3"/>
  <c r="AF141" i="3" s="1"/>
  <c r="W141" i="3"/>
  <c r="Y141" i="3" s="1"/>
  <c r="M141" i="3"/>
  <c r="O141" i="3" s="1"/>
  <c r="E141" i="3"/>
  <c r="G141" i="3" s="1"/>
  <c r="AS140" i="3"/>
  <c r="AM140" i="3"/>
  <c r="AD140" i="3"/>
  <c r="AF140" i="3" s="1"/>
  <c r="W140" i="3"/>
  <c r="Y140" i="3" s="1"/>
  <c r="M140" i="3"/>
  <c r="O140" i="3" s="1"/>
  <c r="E140" i="3"/>
  <c r="G140" i="3" s="1"/>
  <c r="AS139" i="3"/>
  <c r="AM139" i="3"/>
  <c r="AD139" i="3"/>
  <c r="AF139" i="3" s="1"/>
  <c r="W139" i="3"/>
  <c r="Y139" i="3" s="1"/>
  <c r="M139" i="3"/>
  <c r="O139" i="3" s="1"/>
  <c r="E139" i="3"/>
  <c r="G139" i="3" s="1"/>
  <c r="AS138" i="3"/>
  <c r="AM138" i="3"/>
  <c r="AD138" i="3"/>
  <c r="AF138" i="3" s="1"/>
  <c r="W138" i="3"/>
  <c r="Y138" i="3" s="1"/>
  <c r="M138" i="3"/>
  <c r="O138" i="3" s="1"/>
  <c r="E138" i="3"/>
  <c r="G138" i="3" s="1"/>
  <c r="AS137" i="3"/>
  <c r="AM137" i="3"/>
  <c r="AD137" i="3"/>
  <c r="AF137" i="3" s="1"/>
  <c r="W137" i="3"/>
  <c r="Y137" i="3" s="1"/>
  <c r="M137" i="3"/>
  <c r="O137" i="3" s="1"/>
  <c r="E137" i="3"/>
  <c r="G137" i="3" s="1"/>
  <c r="AS136" i="3"/>
  <c r="AM136" i="3"/>
  <c r="AD136" i="3"/>
  <c r="AF136" i="3" s="1"/>
  <c r="W136" i="3"/>
  <c r="Y136" i="3" s="1"/>
  <c r="M136" i="3"/>
  <c r="O136" i="3" s="1"/>
  <c r="E136" i="3"/>
  <c r="G136" i="3" s="1"/>
  <c r="AS135" i="3"/>
  <c r="AM135" i="3"/>
  <c r="AD135" i="3"/>
  <c r="AF135" i="3" s="1"/>
  <c r="W135" i="3"/>
  <c r="Y135" i="3" s="1"/>
  <c r="M135" i="3"/>
  <c r="O135" i="3" s="1"/>
  <c r="E135" i="3"/>
  <c r="G135" i="3" s="1"/>
  <c r="AS134" i="3"/>
  <c r="AM134" i="3"/>
  <c r="AD134" i="3"/>
  <c r="AF134" i="3" s="1"/>
  <c r="W134" i="3"/>
  <c r="Y134" i="3" s="1"/>
  <c r="M134" i="3"/>
  <c r="O134" i="3" s="1"/>
  <c r="E134" i="3"/>
  <c r="G134" i="3" s="1"/>
  <c r="AS133" i="3"/>
  <c r="AM133" i="3"/>
  <c r="AF133" i="3"/>
  <c r="AD133" i="3"/>
  <c r="W133" i="3"/>
  <c r="Y133" i="3" s="1"/>
  <c r="M133" i="3"/>
  <c r="O133" i="3" s="1"/>
  <c r="E133" i="3"/>
  <c r="G133" i="3" s="1"/>
  <c r="AS132" i="3"/>
  <c r="AM132" i="3"/>
  <c r="AD132" i="3"/>
  <c r="AF132" i="3" s="1"/>
  <c r="W132" i="3"/>
  <c r="Y132" i="3" s="1"/>
  <c r="O132" i="3"/>
  <c r="M132" i="3"/>
  <c r="E132" i="3"/>
  <c r="G132" i="3" s="1"/>
  <c r="AS131" i="3"/>
  <c r="AM131" i="3"/>
  <c r="AF131" i="3"/>
  <c r="AD131" i="3"/>
  <c r="W131" i="3"/>
  <c r="Y131" i="3" s="1"/>
  <c r="O131" i="3"/>
  <c r="M131" i="3"/>
  <c r="G131" i="3"/>
  <c r="E131" i="3"/>
  <c r="AS130" i="3"/>
  <c r="AM130" i="3"/>
  <c r="AD130" i="3"/>
  <c r="AF130" i="3" s="1"/>
  <c r="W130" i="3"/>
  <c r="Y130" i="3" s="1"/>
  <c r="O130" i="3"/>
  <c r="M130" i="3"/>
  <c r="G130" i="3"/>
  <c r="E130" i="3"/>
  <c r="AS129" i="3"/>
  <c r="AM129" i="3"/>
  <c r="AD129" i="3"/>
  <c r="AF129" i="3" s="1"/>
  <c r="W129" i="3"/>
  <c r="Y129" i="3" s="1"/>
  <c r="M129" i="3"/>
  <c r="O129" i="3" s="1"/>
  <c r="E129" i="3"/>
  <c r="G129" i="3" s="1"/>
  <c r="AS128" i="3"/>
  <c r="AM128" i="3"/>
  <c r="AD128" i="3"/>
  <c r="AF128" i="3" s="1"/>
  <c r="W128" i="3"/>
  <c r="Y128" i="3" s="1"/>
  <c r="M128" i="3"/>
  <c r="O128" i="3" s="1"/>
  <c r="E128" i="3"/>
  <c r="G128" i="3" s="1"/>
  <c r="AS127" i="3"/>
  <c r="AM127" i="3"/>
  <c r="AF127" i="3"/>
  <c r="AD127" i="3"/>
  <c r="W127" i="3"/>
  <c r="Y127" i="3" s="1"/>
  <c r="M127" i="3"/>
  <c r="O127" i="3" s="1"/>
  <c r="E127" i="3"/>
  <c r="G127" i="3" s="1"/>
  <c r="AS126" i="3"/>
  <c r="AM126" i="3"/>
  <c r="AD126" i="3"/>
  <c r="AF126" i="3" s="1"/>
  <c r="W126" i="3"/>
  <c r="Y126" i="3" s="1"/>
  <c r="M126" i="3"/>
  <c r="O126" i="3" s="1"/>
  <c r="E126" i="3"/>
  <c r="G126" i="3" s="1"/>
  <c r="AS125" i="3"/>
  <c r="AM125" i="3"/>
  <c r="AD125" i="3"/>
  <c r="W125" i="3"/>
  <c r="Y125" i="3" s="1"/>
  <c r="M125" i="3"/>
  <c r="O125" i="3" s="1"/>
  <c r="E125" i="3"/>
  <c r="AF156" i="3" l="1"/>
  <c r="Y156" i="3"/>
  <c r="O156" i="3"/>
  <c r="E156" i="3"/>
  <c r="G125" i="3"/>
  <c r="G156" i="3" s="1"/>
  <c r="Q212" i="2"/>
  <c r="AP207" i="2" l="1"/>
  <c r="AQ234" i="2"/>
  <c r="AJ234" i="2"/>
  <c r="AB234" i="2"/>
  <c r="AA234" i="2"/>
  <c r="M234" i="2"/>
  <c r="B234" i="2"/>
  <c r="AP233" i="2"/>
  <c r="AD233" i="2"/>
  <c r="AC233" i="2"/>
  <c r="R233" i="2"/>
  <c r="Q233" i="2"/>
  <c r="G233" i="2"/>
  <c r="F233" i="2"/>
  <c r="AP232" i="2"/>
  <c r="AR232" i="2" s="1"/>
  <c r="AD232" i="2"/>
  <c r="AF232" i="2" s="1"/>
  <c r="AG232" i="2" s="1"/>
  <c r="AC232" i="2"/>
  <c r="R232" i="2"/>
  <c r="U232" i="2" s="1"/>
  <c r="Q232" i="2"/>
  <c r="G232" i="2"/>
  <c r="F232" i="2"/>
  <c r="AP231" i="2"/>
  <c r="AR231" i="2" s="1"/>
  <c r="AD231" i="2"/>
  <c r="AF231" i="2" s="1"/>
  <c r="AG231" i="2" s="1"/>
  <c r="AC231" i="2"/>
  <c r="R231" i="2"/>
  <c r="U231" i="2" s="1"/>
  <c r="Q231" i="2"/>
  <c r="G231" i="2"/>
  <c r="F231" i="2"/>
  <c r="AP230" i="2"/>
  <c r="AR230" i="2" s="1"/>
  <c r="AD230" i="2"/>
  <c r="AF230" i="2" s="1"/>
  <c r="AG230" i="2" s="1"/>
  <c r="AC230" i="2"/>
  <c r="U230" i="2"/>
  <c r="R230" i="2"/>
  <c r="Q230" i="2"/>
  <c r="G230" i="2"/>
  <c r="F230" i="2"/>
  <c r="AP229" i="2"/>
  <c r="AR229" i="2" s="1"/>
  <c r="AF229" i="2"/>
  <c r="AG229" i="2" s="1"/>
  <c r="AD229" i="2"/>
  <c r="AC229" i="2"/>
  <c r="R229" i="2"/>
  <c r="U229" i="2" s="1"/>
  <c r="Q229" i="2"/>
  <c r="G229" i="2"/>
  <c r="F229" i="2"/>
  <c r="AP228" i="2"/>
  <c r="AR228" i="2" s="1"/>
  <c r="AF228" i="2"/>
  <c r="AG228" i="2" s="1"/>
  <c r="AD228" i="2"/>
  <c r="AC228" i="2"/>
  <c r="R228" i="2"/>
  <c r="U228" i="2" s="1"/>
  <c r="Q228" i="2"/>
  <c r="G228" i="2"/>
  <c r="F228" i="2"/>
  <c r="AP227" i="2"/>
  <c r="AR227" i="2" s="1"/>
  <c r="AD227" i="2"/>
  <c r="AF227" i="2" s="1"/>
  <c r="AG227" i="2" s="1"/>
  <c r="AC227" i="2"/>
  <c r="R227" i="2"/>
  <c r="U227" i="2" s="1"/>
  <c r="Q227" i="2"/>
  <c r="G227" i="2"/>
  <c r="F227" i="2"/>
  <c r="AP226" i="2"/>
  <c r="AR226" i="2" s="1"/>
  <c r="AD226" i="2"/>
  <c r="AF226" i="2" s="1"/>
  <c r="AG226" i="2" s="1"/>
  <c r="AC226" i="2"/>
  <c r="U226" i="2"/>
  <c r="R226" i="2"/>
  <c r="Q226" i="2"/>
  <c r="G226" i="2"/>
  <c r="J226" i="2" s="1"/>
  <c r="F226" i="2"/>
  <c r="AP225" i="2"/>
  <c r="AR225" i="2" s="1"/>
  <c r="AD225" i="2"/>
  <c r="AF225" i="2" s="1"/>
  <c r="AG225" i="2" s="1"/>
  <c r="AC225" i="2"/>
  <c r="R225" i="2"/>
  <c r="U225" i="2" s="1"/>
  <c r="Q225" i="2"/>
  <c r="J225" i="2"/>
  <c r="G225" i="2"/>
  <c r="F225" i="2"/>
  <c r="AP224" i="2"/>
  <c r="AR224" i="2" s="1"/>
  <c r="AD224" i="2"/>
  <c r="AF224" i="2" s="1"/>
  <c r="AG224" i="2" s="1"/>
  <c r="AC224" i="2"/>
  <c r="R224" i="2"/>
  <c r="U224" i="2" s="1"/>
  <c r="Q224" i="2"/>
  <c r="G224" i="2"/>
  <c r="J224" i="2" s="1"/>
  <c r="F224" i="2"/>
  <c r="AP223" i="2"/>
  <c r="AR223" i="2" s="1"/>
  <c r="AF223" i="2"/>
  <c r="AG223" i="2" s="1"/>
  <c r="AD223" i="2"/>
  <c r="AC223" i="2"/>
  <c r="R223" i="2"/>
  <c r="U223" i="2" s="1"/>
  <c r="Q223" i="2"/>
  <c r="G223" i="2"/>
  <c r="J223" i="2" s="1"/>
  <c r="F223" i="2"/>
  <c r="AP222" i="2"/>
  <c r="AR222" i="2" s="1"/>
  <c r="AF222" i="2"/>
  <c r="AG222" i="2" s="1"/>
  <c r="AD222" i="2"/>
  <c r="AC222" i="2"/>
  <c r="R222" i="2"/>
  <c r="U222" i="2" s="1"/>
  <c r="Q222" i="2"/>
  <c r="G222" i="2"/>
  <c r="J222" i="2" s="1"/>
  <c r="F222" i="2"/>
  <c r="AP221" i="2"/>
  <c r="AR221" i="2" s="1"/>
  <c r="AD221" i="2"/>
  <c r="AF221" i="2" s="1"/>
  <c r="AG221" i="2" s="1"/>
  <c r="AC221" i="2"/>
  <c r="U221" i="2"/>
  <c r="R221" i="2"/>
  <c r="Q221" i="2"/>
  <c r="G221" i="2"/>
  <c r="J221" i="2" s="1"/>
  <c r="F221" i="2"/>
  <c r="AP220" i="2"/>
  <c r="AR220" i="2" s="1"/>
  <c r="AD220" i="2"/>
  <c r="AF220" i="2" s="1"/>
  <c r="AG220" i="2" s="1"/>
  <c r="AC220" i="2"/>
  <c r="R220" i="2"/>
  <c r="U220" i="2" s="1"/>
  <c r="Q220" i="2"/>
  <c r="G220" i="2"/>
  <c r="J220" i="2" s="1"/>
  <c r="F220" i="2"/>
  <c r="AP219" i="2"/>
  <c r="AR219" i="2" s="1"/>
  <c r="AD219" i="2"/>
  <c r="AF219" i="2" s="1"/>
  <c r="AG219" i="2" s="1"/>
  <c r="AC219" i="2"/>
  <c r="R219" i="2"/>
  <c r="U219" i="2" s="1"/>
  <c r="Q219" i="2"/>
  <c r="G219" i="2"/>
  <c r="J219" i="2" s="1"/>
  <c r="F219" i="2"/>
  <c r="AP218" i="2"/>
  <c r="AR218" i="2" s="1"/>
  <c r="AD218" i="2"/>
  <c r="AF218" i="2" s="1"/>
  <c r="AG218" i="2" s="1"/>
  <c r="AC218" i="2"/>
  <c r="R218" i="2"/>
  <c r="U218" i="2" s="1"/>
  <c r="Q218" i="2"/>
  <c r="G218" i="2"/>
  <c r="J218" i="2" s="1"/>
  <c r="F218" i="2"/>
  <c r="AP217" i="2"/>
  <c r="AR217" i="2" s="1"/>
  <c r="AD217" i="2"/>
  <c r="AF217" i="2" s="1"/>
  <c r="AG217" i="2" s="1"/>
  <c r="AC217" i="2"/>
  <c r="R217" i="2"/>
  <c r="U217" i="2" s="1"/>
  <c r="Q217" i="2"/>
  <c r="G217" i="2"/>
  <c r="J217" i="2" s="1"/>
  <c r="F217" i="2"/>
  <c r="AP216" i="2"/>
  <c r="AR216" i="2" s="1"/>
  <c r="AD216" i="2"/>
  <c r="AF216" i="2" s="1"/>
  <c r="AG216" i="2" s="1"/>
  <c r="AC216" i="2"/>
  <c r="R216" i="2"/>
  <c r="U216" i="2" s="1"/>
  <c r="Q216" i="2"/>
  <c r="G216" i="2"/>
  <c r="J216" i="2" s="1"/>
  <c r="F216" i="2"/>
  <c r="AP215" i="2"/>
  <c r="AR215" i="2" s="1"/>
  <c r="AD215" i="2"/>
  <c r="AF215" i="2" s="1"/>
  <c r="AG215" i="2" s="1"/>
  <c r="AC215" i="2"/>
  <c r="R215" i="2"/>
  <c r="U215" i="2" s="1"/>
  <c r="Q215" i="2"/>
  <c r="G215" i="2"/>
  <c r="J215" i="2" s="1"/>
  <c r="F215" i="2"/>
  <c r="AP214" i="2"/>
  <c r="AR214" i="2" s="1"/>
  <c r="AD214" i="2"/>
  <c r="AF214" i="2" s="1"/>
  <c r="AG214" i="2" s="1"/>
  <c r="AC214" i="2"/>
  <c r="R214" i="2"/>
  <c r="U214" i="2" s="1"/>
  <c r="Q214" i="2"/>
  <c r="G214" i="2"/>
  <c r="J214" i="2" s="1"/>
  <c r="F214" i="2"/>
  <c r="AP213" i="2"/>
  <c r="AR213" i="2" s="1"/>
  <c r="AD213" i="2"/>
  <c r="AF213" i="2" s="1"/>
  <c r="AG213" i="2" s="1"/>
  <c r="AC213" i="2"/>
  <c r="R213" i="2"/>
  <c r="U213" i="2" s="1"/>
  <c r="Q213" i="2"/>
  <c r="G213" i="2"/>
  <c r="J213" i="2" s="1"/>
  <c r="F213" i="2"/>
  <c r="AP212" i="2"/>
  <c r="AR212" i="2" s="1"/>
  <c r="AD212" i="2"/>
  <c r="AF212" i="2" s="1"/>
  <c r="AG212" i="2" s="1"/>
  <c r="AC212" i="2"/>
  <c r="R212" i="2"/>
  <c r="U212" i="2" s="1"/>
  <c r="G212" i="2"/>
  <c r="J212" i="2" s="1"/>
  <c r="F212" i="2"/>
  <c r="AP211" i="2"/>
  <c r="AR211" i="2" s="1"/>
  <c r="AD211" i="2"/>
  <c r="AF211" i="2" s="1"/>
  <c r="AG211" i="2" s="1"/>
  <c r="AC211" i="2"/>
  <c r="R211" i="2"/>
  <c r="U211" i="2" s="1"/>
  <c r="Q211" i="2"/>
  <c r="G211" i="2"/>
  <c r="J211" i="2" s="1"/>
  <c r="F211" i="2"/>
  <c r="AP210" i="2"/>
  <c r="AR210" i="2" s="1"/>
  <c r="AD210" i="2"/>
  <c r="AF210" i="2" s="1"/>
  <c r="AG210" i="2" s="1"/>
  <c r="AC210" i="2"/>
  <c r="R210" i="2"/>
  <c r="U210" i="2" s="1"/>
  <c r="Q210" i="2"/>
  <c r="G210" i="2"/>
  <c r="J210" i="2" s="1"/>
  <c r="F210" i="2"/>
  <c r="AP209" i="2"/>
  <c r="AR209" i="2" s="1"/>
  <c r="AD209" i="2"/>
  <c r="AF209" i="2" s="1"/>
  <c r="AG209" i="2" s="1"/>
  <c r="AC209" i="2"/>
  <c r="R209" i="2"/>
  <c r="U209" i="2" s="1"/>
  <c r="Q209" i="2"/>
  <c r="G209" i="2"/>
  <c r="J209" i="2" s="1"/>
  <c r="F209" i="2"/>
  <c r="AP208" i="2"/>
  <c r="AR208" i="2" s="1"/>
  <c r="AD208" i="2"/>
  <c r="AF208" i="2" s="1"/>
  <c r="AG208" i="2" s="1"/>
  <c r="AC208" i="2"/>
  <c r="R208" i="2"/>
  <c r="U208" i="2" s="1"/>
  <c r="Q208" i="2"/>
  <c r="G208" i="2"/>
  <c r="J208" i="2" s="1"/>
  <c r="F208" i="2"/>
  <c r="AR207" i="2"/>
  <c r="AD207" i="2"/>
  <c r="AF207" i="2" s="1"/>
  <c r="AG207" i="2" s="1"/>
  <c r="AC207" i="2"/>
  <c r="R207" i="2"/>
  <c r="U207" i="2" s="1"/>
  <c r="Q207" i="2"/>
  <c r="G207" i="2"/>
  <c r="J207" i="2" s="1"/>
  <c r="F207" i="2"/>
  <c r="AP206" i="2"/>
  <c r="AR206" i="2" s="1"/>
  <c r="AD206" i="2"/>
  <c r="AF206" i="2" s="1"/>
  <c r="AG206" i="2" s="1"/>
  <c r="AC206" i="2"/>
  <c r="R206" i="2"/>
  <c r="U206" i="2" s="1"/>
  <c r="Q206" i="2"/>
  <c r="G206" i="2"/>
  <c r="J206" i="2" s="1"/>
  <c r="F206" i="2"/>
  <c r="AP205" i="2"/>
  <c r="AR205" i="2" s="1"/>
  <c r="AD205" i="2"/>
  <c r="AF205" i="2" s="1"/>
  <c r="AG205" i="2" s="1"/>
  <c r="AC205" i="2"/>
  <c r="R205" i="2"/>
  <c r="U205" i="2" s="1"/>
  <c r="Q205" i="2"/>
  <c r="G205" i="2"/>
  <c r="J205" i="2" s="1"/>
  <c r="F205" i="2"/>
  <c r="AP204" i="2"/>
  <c r="AR204" i="2" s="1"/>
  <c r="AD204" i="2"/>
  <c r="AF204" i="2" s="1"/>
  <c r="AG204" i="2" s="1"/>
  <c r="AC204" i="2"/>
  <c r="R204" i="2"/>
  <c r="U204" i="2" s="1"/>
  <c r="Q204" i="2"/>
  <c r="G204" i="2"/>
  <c r="J204" i="2" s="1"/>
  <c r="F204" i="2"/>
  <c r="AP203" i="2"/>
  <c r="AR203" i="2" s="1"/>
  <c r="AD203" i="2"/>
  <c r="AF203" i="2" s="1"/>
  <c r="AC203" i="2"/>
  <c r="R203" i="2"/>
  <c r="Q203" i="2"/>
  <c r="G203" i="2"/>
  <c r="I203" i="2" s="1"/>
  <c r="F203" i="2"/>
  <c r="AR234" i="2" l="1"/>
  <c r="I234" i="2"/>
  <c r="J203" i="2"/>
  <c r="J234" i="2" s="1"/>
  <c r="T234" i="2"/>
  <c r="U203" i="2"/>
  <c r="AF234" i="2"/>
  <c r="AG203" i="2"/>
  <c r="AG234" i="2" s="1"/>
  <c r="Q191" i="2"/>
  <c r="M193" i="2"/>
  <c r="M113" i="3"/>
  <c r="M85" i="3"/>
  <c r="M84" i="3"/>
  <c r="G115" i="3"/>
  <c r="Y115" i="3"/>
  <c r="AF115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84" i="3"/>
  <c r="AF84" i="3"/>
  <c r="AM86" i="3"/>
  <c r="AM87" i="3"/>
  <c r="AM115" i="3" s="1"/>
  <c r="AM88" i="3"/>
  <c r="AM89" i="3"/>
  <c r="AM90" i="3"/>
  <c r="AM91" i="3"/>
  <c r="AM92" i="3"/>
  <c r="AM93" i="3"/>
  <c r="AM94" i="3"/>
  <c r="AM95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111" i="3"/>
  <c r="AM112" i="3"/>
  <c r="AM113" i="3"/>
  <c r="AM85" i="3"/>
  <c r="AM84" i="3"/>
  <c r="AS85" i="3"/>
  <c r="AS86" i="3"/>
  <c r="AS115" i="3" s="1"/>
  <c r="AS87" i="3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S101" i="3"/>
  <c r="AS102" i="3"/>
  <c r="AS103" i="3"/>
  <c r="AS104" i="3"/>
  <c r="AS105" i="3"/>
  <c r="AS106" i="3"/>
  <c r="AS107" i="3"/>
  <c r="AS108" i="3"/>
  <c r="AS109" i="3"/>
  <c r="AS110" i="3"/>
  <c r="AS111" i="3"/>
  <c r="AS112" i="3"/>
  <c r="AS113" i="3"/>
  <c r="AS84" i="3"/>
  <c r="AV93" i="3"/>
  <c r="AC162" i="2"/>
  <c r="AR167" i="2" l="1"/>
  <c r="AP180" i="2"/>
  <c r="AP176" i="2"/>
  <c r="AR163" i="2"/>
  <c r="AR164" i="2"/>
  <c r="AR165" i="2"/>
  <c r="AR166" i="2"/>
  <c r="AR168" i="2"/>
  <c r="AR169" i="2"/>
  <c r="AR170" i="2"/>
  <c r="AR172" i="2"/>
  <c r="AR173" i="2"/>
  <c r="AR174" i="2"/>
  <c r="AR175" i="2"/>
  <c r="AR176" i="2"/>
  <c r="AR177" i="2"/>
  <c r="AR178" i="2"/>
  <c r="AR179" i="2"/>
  <c r="AR180" i="2"/>
  <c r="AR181" i="2"/>
  <c r="AR182" i="2"/>
  <c r="AR183" i="2"/>
  <c r="AR184" i="2"/>
  <c r="AR185" i="2"/>
  <c r="AR186" i="2"/>
  <c r="AR187" i="2"/>
  <c r="AR188" i="2"/>
  <c r="AR189" i="2"/>
  <c r="AR190" i="2"/>
  <c r="AR191" i="2"/>
  <c r="AR162" i="2"/>
  <c r="AP162" i="2"/>
  <c r="AP164" i="2"/>
  <c r="AP165" i="2"/>
  <c r="AP166" i="2"/>
  <c r="AP167" i="2"/>
  <c r="AP168" i="2"/>
  <c r="AP169" i="2"/>
  <c r="AP170" i="2"/>
  <c r="AP171" i="2"/>
  <c r="AR171" i="2" s="1"/>
  <c r="AP172" i="2"/>
  <c r="AP173" i="2"/>
  <c r="AP174" i="2"/>
  <c r="AP175" i="2"/>
  <c r="AP177" i="2"/>
  <c r="AP178" i="2"/>
  <c r="AP179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63" i="2"/>
  <c r="W85" i="3"/>
  <c r="Q163" i="2"/>
  <c r="Q162" i="2"/>
  <c r="AB193" i="2"/>
  <c r="AA193" i="2"/>
  <c r="O84" i="3"/>
  <c r="E84" i="3"/>
  <c r="Q173" i="2"/>
  <c r="Q170" i="2"/>
  <c r="Q169" i="2"/>
  <c r="Q168" i="2"/>
  <c r="Q167" i="2"/>
  <c r="Q166" i="2"/>
  <c r="Q165" i="2"/>
  <c r="Q164" i="2"/>
  <c r="C115" i="3"/>
  <c r="B193" i="2"/>
  <c r="G84" i="3"/>
  <c r="AD114" i="3"/>
  <c r="W114" i="3"/>
  <c r="M114" i="3"/>
  <c r="E114" i="3"/>
  <c r="W113" i="3"/>
  <c r="Y113" i="3" s="1"/>
  <c r="O113" i="3"/>
  <c r="E113" i="3"/>
  <c r="G113" i="3" s="1"/>
  <c r="Y112" i="3"/>
  <c r="W112" i="3"/>
  <c r="M112" i="3"/>
  <c r="O112" i="3" s="1"/>
  <c r="E112" i="3"/>
  <c r="G112" i="3" s="1"/>
  <c r="W111" i="3"/>
  <c r="Y111" i="3" s="1"/>
  <c r="M111" i="3"/>
  <c r="O111" i="3" s="1"/>
  <c r="E111" i="3"/>
  <c r="G111" i="3" s="1"/>
  <c r="W110" i="3"/>
  <c r="Y110" i="3" s="1"/>
  <c r="M110" i="3"/>
  <c r="O110" i="3" s="1"/>
  <c r="E110" i="3"/>
  <c r="G110" i="3" s="1"/>
  <c r="W109" i="3"/>
  <c r="Y109" i="3" s="1"/>
  <c r="M109" i="3"/>
  <c r="O109" i="3" s="1"/>
  <c r="E109" i="3"/>
  <c r="G109" i="3" s="1"/>
  <c r="W108" i="3"/>
  <c r="Y108" i="3" s="1"/>
  <c r="M108" i="3"/>
  <c r="O108" i="3" s="1"/>
  <c r="E108" i="3"/>
  <c r="G108" i="3" s="1"/>
  <c r="W107" i="3"/>
  <c r="Y107" i="3" s="1"/>
  <c r="M107" i="3"/>
  <c r="O107" i="3" s="1"/>
  <c r="E107" i="3"/>
  <c r="G107" i="3" s="1"/>
  <c r="W106" i="3"/>
  <c r="Y106" i="3" s="1"/>
  <c r="M106" i="3"/>
  <c r="O106" i="3" s="1"/>
  <c r="E106" i="3"/>
  <c r="G106" i="3" s="1"/>
  <c r="W105" i="3"/>
  <c r="Y105" i="3" s="1"/>
  <c r="M105" i="3"/>
  <c r="O105" i="3" s="1"/>
  <c r="E105" i="3"/>
  <c r="G105" i="3" s="1"/>
  <c r="Y104" i="3"/>
  <c r="W104" i="3"/>
  <c r="M104" i="3"/>
  <c r="O104" i="3" s="1"/>
  <c r="E104" i="3"/>
  <c r="G104" i="3" s="1"/>
  <c r="W103" i="3"/>
  <c r="Y103" i="3" s="1"/>
  <c r="M103" i="3"/>
  <c r="O103" i="3" s="1"/>
  <c r="E103" i="3"/>
  <c r="G103" i="3" s="1"/>
  <c r="W102" i="3"/>
  <c r="Y102" i="3" s="1"/>
  <c r="M102" i="3"/>
  <c r="O102" i="3" s="1"/>
  <c r="E102" i="3"/>
  <c r="G102" i="3" s="1"/>
  <c r="W101" i="3"/>
  <c r="Y101" i="3" s="1"/>
  <c r="M101" i="3"/>
  <c r="O101" i="3" s="1"/>
  <c r="E101" i="3"/>
  <c r="G101" i="3" s="1"/>
  <c r="W100" i="3"/>
  <c r="Y100" i="3" s="1"/>
  <c r="M100" i="3"/>
  <c r="O100" i="3" s="1"/>
  <c r="E100" i="3"/>
  <c r="G100" i="3" s="1"/>
  <c r="W99" i="3"/>
  <c r="Y99" i="3" s="1"/>
  <c r="M99" i="3"/>
  <c r="O99" i="3" s="1"/>
  <c r="E99" i="3"/>
  <c r="G99" i="3" s="1"/>
  <c r="W98" i="3"/>
  <c r="Y98" i="3" s="1"/>
  <c r="M98" i="3"/>
  <c r="O98" i="3" s="1"/>
  <c r="E98" i="3"/>
  <c r="G98" i="3" s="1"/>
  <c r="W97" i="3"/>
  <c r="Y97" i="3" s="1"/>
  <c r="M97" i="3"/>
  <c r="O97" i="3" s="1"/>
  <c r="E97" i="3"/>
  <c r="G97" i="3" s="1"/>
  <c r="Y96" i="3"/>
  <c r="W96" i="3"/>
  <c r="M96" i="3"/>
  <c r="O96" i="3" s="1"/>
  <c r="E96" i="3"/>
  <c r="G96" i="3" s="1"/>
  <c r="W95" i="3"/>
  <c r="Y95" i="3" s="1"/>
  <c r="M95" i="3"/>
  <c r="O95" i="3" s="1"/>
  <c r="E95" i="3"/>
  <c r="G95" i="3" s="1"/>
  <c r="W94" i="3"/>
  <c r="Y94" i="3" s="1"/>
  <c r="M94" i="3"/>
  <c r="O94" i="3" s="1"/>
  <c r="E94" i="3"/>
  <c r="G94" i="3" s="1"/>
  <c r="W93" i="3"/>
  <c r="Y93" i="3" s="1"/>
  <c r="M93" i="3"/>
  <c r="O93" i="3" s="1"/>
  <c r="E93" i="3"/>
  <c r="G93" i="3" s="1"/>
  <c r="W92" i="3"/>
  <c r="Y92" i="3" s="1"/>
  <c r="M92" i="3"/>
  <c r="O92" i="3" s="1"/>
  <c r="E92" i="3"/>
  <c r="G92" i="3" s="1"/>
  <c r="W91" i="3"/>
  <c r="Y91" i="3" s="1"/>
  <c r="M91" i="3"/>
  <c r="O91" i="3" s="1"/>
  <c r="E91" i="3"/>
  <c r="G91" i="3" s="1"/>
  <c r="W90" i="3"/>
  <c r="Y90" i="3" s="1"/>
  <c r="M90" i="3"/>
  <c r="O90" i="3" s="1"/>
  <c r="E90" i="3"/>
  <c r="G90" i="3" s="1"/>
  <c r="W89" i="3"/>
  <c r="Y89" i="3" s="1"/>
  <c r="M89" i="3"/>
  <c r="O89" i="3" s="1"/>
  <c r="O115" i="3" s="1"/>
  <c r="E89" i="3"/>
  <c r="G89" i="3" s="1"/>
  <c r="Y88" i="3"/>
  <c r="W88" i="3"/>
  <c r="M88" i="3"/>
  <c r="O88" i="3" s="1"/>
  <c r="E88" i="3"/>
  <c r="G88" i="3" s="1"/>
  <c r="W87" i="3"/>
  <c r="Y87" i="3" s="1"/>
  <c r="M87" i="3"/>
  <c r="O87" i="3" s="1"/>
  <c r="E87" i="3"/>
  <c r="G87" i="3" s="1"/>
  <c r="W86" i="3"/>
  <c r="Y86" i="3" s="1"/>
  <c r="M86" i="3"/>
  <c r="O86" i="3" s="1"/>
  <c r="E86" i="3"/>
  <c r="G86" i="3" s="1"/>
  <c r="Y85" i="3"/>
  <c r="O85" i="3"/>
  <c r="E85" i="3"/>
  <c r="G85" i="3" s="1"/>
  <c r="W84" i="3"/>
  <c r="Y84" i="3" s="1"/>
  <c r="AR193" i="2" l="1"/>
  <c r="E115" i="3"/>
  <c r="AJ193" i="2"/>
  <c r="AD192" i="2"/>
  <c r="AC192" i="2"/>
  <c r="R192" i="2"/>
  <c r="Q192" i="2"/>
  <c r="G192" i="2"/>
  <c r="F192" i="2"/>
  <c r="AD191" i="2"/>
  <c r="AF191" i="2" s="1"/>
  <c r="AG191" i="2" s="1"/>
  <c r="AC191" i="2"/>
  <c r="R191" i="2"/>
  <c r="T191" i="2" s="1"/>
  <c r="U191" i="2" s="1"/>
  <c r="G191" i="2"/>
  <c r="I191" i="2" s="1"/>
  <c r="J191" i="2" s="1"/>
  <c r="F191" i="2"/>
  <c r="AD190" i="2"/>
  <c r="AF190" i="2" s="1"/>
  <c r="AG190" i="2" s="1"/>
  <c r="AC190" i="2"/>
  <c r="R190" i="2"/>
  <c r="T190" i="2" s="1"/>
  <c r="Q190" i="2"/>
  <c r="G190" i="2"/>
  <c r="I190" i="2" s="1"/>
  <c r="J190" i="2" s="1"/>
  <c r="F190" i="2"/>
  <c r="AD189" i="2"/>
  <c r="AF189" i="2" s="1"/>
  <c r="AG189" i="2" s="1"/>
  <c r="AC189" i="2"/>
  <c r="R189" i="2"/>
  <c r="T189" i="2" s="1"/>
  <c r="U189" i="2" s="1"/>
  <c r="Q189" i="2"/>
  <c r="G189" i="2"/>
  <c r="I189" i="2" s="1"/>
  <c r="J189" i="2" s="1"/>
  <c r="F189" i="2"/>
  <c r="AD188" i="2"/>
  <c r="AF188" i="2" s="1"/>
  <c r="AG188" i="2" s="1"/>
  <c r="AC188" i="2"/>
  <c r="R188" i="2"/>
  <c r="T188" i="2" s="1"/>
  <c r="U188" i="2" s="1"/>
  <c r="Q188" i="2"/>
  <c r="G188" i="2"/>
  <c r="I188" i="2" s="1"/>
  <c r="J188" i="2" s="1"/>
  <c r="F188" i="2"/>
  <c r="AD187" i="2"/>
  <c r="AF187" i="2" s="1"/>
  <c r="AG187" i="2" s="1"/>
  <c r="AC187" i="2"/>
  <c r="R187" i="2"/>
  <c r="T187" i="2" s="1"/>
  <c r="U187" i="2" s="1"/>
  <c r="Q187" i="2"/>
  <c r="G187" i="2"/>
  <c r="I187" i="2" s="1"/>
  <c r="J187" i="2" s="1"/>
  <c r="F187" i="2"/>
  <c r="AD186" i="2"/>
  <c r="AF186" i="2" s="1"/>
  <c r="AG186" i="2" s="1"/>
  <c r="AC186" i="2"/>
  <c r="R186" i="2"/>
  <c r="T186" i="2" s="1"/>
  <c r="U186" i="2" s="1"/>
  <c r="Q186" i="2"/>
  <c r="G186" i="2"/>
  <c r="I186" i="2" s="1"/>
  <c r="J186" i="2" s="1"/>
  <c r="F186" i="2"/>
  <c r="AD185" i="2"/>
  <c r="AF185" i="2" s="1"/>
  <c r="AG185" i="2" s="1"/>
  <c r="AC185" i="2"/>
  <c r="R185" i="2"/>
  <c r="T185" i="2" s="1"/>
  <c r="U185" i="2" s="1"/>
  <c r="Q185" i="2"/>
  <c r="G185" i="2"/>
  <c r="I185" i="2" s="1"/>
  <c r="J185" i="2" s="1"/>
  <c r="F185" i="2"/>
  <c r="AD184" i="2"/>
  <c r="AF184" i="2" s="1"/>
  <c r="AG184" i="2" s="1"/>
  <c r="AC184" i="2"/>
  <c r="R184" i="2"/>
  <c r="T184" i="2" s="1"/>
  <c r="Q184" i="2"/>
  <c r="G184" i="2"/>
  <c r="I184" i="2" s="1"/>
  <c r="J184" i="2" s="1"/>
  <c r="F184" i="2"/>
  <c r="AD183" i="2"/>
  <c r="AF183" i="2" s="1"/>
  <c r="AG183" i="2" s="1"/>
  <c r="AC183" i="2"/>
  <c r="R183" i="2"/>
  <c r="T183" i="2" s="1"/>
  <c r="U183" i="2" s="1"/>
  <c r="Q183" i="2"/>
  <c r="G183" i="2"/>
  <c r="I183" i="2" s="1"/>
  <c r="J183" i="2" s="1"/>
  <c r="F183" i="2"/>
  <c r="AD182" i="2"/>
  <c r="AF182" i="2" s="1"/>
  <c r="AG182" i="2" s="1"/>
  <c r="AC182" i="2"/>
  <c r="U182" i="2"/>
  <c r="R182" i="2"/>
  <c r="T182" i="2" s="1"/>
  <c r="Q182" i="2"/>
  <c r="G182" i="2"/>
  <c r="I182" i="2" s="1"/>
  <c r="J182" i="2" s="1"/>
  <c r="F182" i="2"/>
  <c r="AD181" i="2"/>
  <c r="AF181" i="2" s="1"/>
  <c r="AG181" i="2" s="1"/>
  <c r="AC181" i="2"/>
  <c r="R181" i="2"/>
  <c r="T181" i="2" s="1"/>
  <c r="U181" i="2" s="1"/>
  <c r="Q181" i="2"/>
  <c r="G181" i="2"/>
  <c r="I181" i="2" s="1"/>
  <c r="J181" i="2" s="1"/>
  <c r="F181" i="2"/>
  <c r="AD180" i="2"/>
  <c r="AF180" i="2" s="1"/>
  <c r="AG180" i="2" s="1"/>
  <c r="AC180" i="2"/>
  <c r="R180" i="2"/>
  <c r="T180" i="2" s="1"/>
  <c r="U180" i="2" s="1"/>
  <c r="Q180" i="2"/>
  <c r="G180" i="2"/>
  <c r="I180" i="2" s="1"/>
  <c r="J180" i="2" s="1"/>
  <c r="F180" i="2"/>
  <c r="AD179" i="2"/>
  <c r="AF179" i="2" s="1"/>
  <c r="AG179" i="2" s="1"/>
  <c r="AC179" i="2"/>
  <c r="R179" i="2"/>
  <c r="T179" i="2" s="1"/>
  <c r="U179" i="2" s="1"/>
  <c r="Q179" i="2"/>
  <c r="G179" i="2"/>
  <c r="I179" i="2" s="1"/>
  <c r="J179" i="2" s="1"/>
  <c r="F179" i="2"/>
  <c r="AD178" i="2"/>
  <c r="AF178" i="2" s="1"/>
  <c r="AG178" i="2" s="1"/>
  <c r="AC178" i="2"/>
  <c r="R178" i="2"/>
  <c r="T178" i="2" s="1"/>
  <c r="U178" i="2" s="1"/>
  <c r="Q178" i="2"/>
  <c r="G178" i="2"/>
  <c r="I178" i="2" s="1"/>
  <c r="J178" i="2" s="1"/>
  <c r="F178" i="2"/>
  <c r="AD177" i="2"/>
  <c r="AF177" i="2" s="1"/>
  <c r="AG177" i="2" s="1"/>
  <c r="AC177" i="2"/>
  <c r="R177" i="2"/>
  <c r="T177" i="2" s="1"/>
  <c r="U177" i="2" s="1"/>
  <c r="Q177" i="2"/>
  <c r="G177" i="2"/>
  <c r="I177" i="2" s="1"/>
  <c r="J177" i="2" s="1"/>
  <c r="F177" i="2"/>
  <c r="AD176" i="2"/>
  <c r="AF176" i="2" s="1"/>
  <c r="AG176" i="2" s="1"/>
  <c r="AC176" i="2"/>
  <c r="R176" i="2"/>
  <c r="T176" i="2" s="1"/>
  <c r="U176" i="2" s="1"/>
  <c r="Q176" i="2"/>
  <c r="G176" i="2"/>
  <c r="I176" i="2" s="1"/>
  <c r="J176" i="2" s="1"/>
  <c r="F176" i="2"/>
  <c r="AD175" i="2"/>
  <c r="AF175" i="2" s="1"/>
  <c r="AG175" i="2" s="1"/>
  <c r="AC175" i="2"/>
  <c r="R175" i="2"/>
  <c r="T175" i="2" s="1"/>
  <c r="U175" i="2" s="1"/>
  <c r="Q175" i="2"/>
  <c r="G175" i="2"/>
  <c r="I175" i="2" s="1"/>
  <c r="J175" i="2" s="1"/>
  <c r="F175" i="2"/>
  <c r="AD174" i="2"/>
  <c r="AF174" i="2" s="1"/>
  <c r="AG174" i="2" s="1"/>
  <c r="AC174" i="2"/>
  <c r="R174" i="2"/>
  <c r="T174" i="2" s="1"/>
  <c r="U174" i="2" s="1"/>
  <c r="Q174" i="2"/>
  <c r="G174" i="2"/>
  <c r="I174" i="2" s="1"/>
  <c r="J174" i="2" s="1"/>
  <c r="F174" i="2"/>
  <c r="AD173" i="2"/>
  <c r="AF173" i="2" s="1"/>
  <c r="AG173" i="2" s="1"/>
  <c r="AC173" i="2"/>
  <c r="R173" i="2"/>
  <c r="T173" i="2" s="1"/>
  <c r="U173" i="2" s="1"/>
  <c r="G173" i="2"/>
  <c r="I173" i="2" s="1"/>
  <c r="J173" i="2" s="1"/>
  <c r="F173" i="2"/>
  <c r="AD172" i="2"/>
  <c r="AF172" i="2" s="1"/>
  <c r="AG172" i="2" s="1"/>
  <c r="AC172" i="2"/>
  <c r="R172" i="2"/>
  <c r="T172" i="2" s="1"/>
  <c r="U172" i="2" s="1"/>
  <c r="Q172" i="2"/>
  <c r="G172" i="2"/>
  <c r="I172" i="2" s="1"/>
  <c r="J172" i="2" s="1"/>
  <c r="F172" i="2"/>
  <c r="AD171" i="2"/>
  <c r="AF171" i="2" s="1"/>
  <c r="AG171" i="2" s="1"/>
  <c r="AC171" i="2"/>
  <c r="R171" i="2"/>
  <c r="T171" i="2" s="1"/>
  <c r="U171" i="2" s="1"/>
  <c r="Q171" i="2"/>
  <c r="G171" i="2"/>
  <c r="I171" i="2" s="1"/>
  <c r="J171" i="2" s="1"/>
  <c r="F171" i="2"/>
  <c r="AD170" i="2"/>
  <c r="AF170" i="2" s="1"/>
  <c r="AG170" i="2" s="1"/>
  <c r="AC170" i="2"/>
  <c r="R170" i="2"/>
  <c r="T170" i="2" s="1"/>
  <c r="U170" i="2" s="1"/>
  <c r="G170" i="2"/>
  <c r="I170" i="2" s="1"/>
  <c r="J170" i="2" s="1"/>
  <c r="F170" i="2"/>
  <c r="AD169" i="2"/>
  <c r="AF169" i="2" s="1"/>
  <c r="AG169" i="2" s="1"/>
  <c r="AC169" i="2"/>
  <c r="R169" i="2"/>
  <c r="T169" i="2" s="1"/>
  <c r="U169" i="2" s="1"/>
  <c r="G169" i="2"/>
  <c r="I169" i="2" s="1"/>
  <c r="J169" i="2" s="1"/>
  <c r="F169" i="2"/>
  <c r="AD168" i="2"/>
  <c r="AF168" i="2" s="1"/>
  <c r="AG168" i="2" s="1"/>
  <c r="AC168" i="2"/>
  <c r="R168" i="2"/>
  <c r="T168" i="2" s="1"/>
  <c r="U168" i="2" s="1"/>
  <c r="G168" i="2"/>
  <c r="I168" i="2" s="1"/>
  <c r="J168" i="2" s="1"/>
  <c r="F168" i="2"/>
  <c r="AD167" i="2"/>
  <c r="AF167" i="2" s="1"/>
  <c r="AG167" i="2" s="1"/>
  <c r="AC167" i="2"/>
  <c r="R167" i="2"/>
  <c r="T167" i="2" s="1"/>
  <c r="U167" i="2" s="1"/>
  <c r="G167" i="2"/>
  <c r="I167" i="2" s="1"/>
  <c r="J167" i="2" s="1"/>
  <c r="F167" i="2"/>
  <c r="AD166" i="2"/>
  <c r="AF166" i="2" s="1"/>
  <c r="AG166" i="2" s="1"/>
  <c r="AC166" i="2"/>
  <c r="R166" i="2"/>
  <c r="T166" i="2" s="1"/>
  <c r="U166" i="2" s="1"/>
  <c r="G166" i="2"/>
  <c r="I166" i="2" s="1"/>
  <c r="J166" i="2" s="1"/>
  <c r="F166" i="2"/>
  <c r="AD165" i="2"/>
  <c r="AF165" i="2" s="1"/>
  <c r="AG165" i="2" s="1"/>
  <c r="AC165" i="2"/>
  <c r="T165" i="2"/>
  <c r="U165" i="2" s="1"/>
  <c r="R165" i="2"/>
  <c r="G165" i="2"/>
  <c r="I165" i="2" s="1"/>
  <c r="J165" i="2" s="1"/>
  <c r="F165" i="2"/>
  <c r="AF164" i="2"/>
  <c r="AG164" i="2" s="1"/>
  <c r="AD164" i="2"/>
  <c r="AC164" i="2"/>
  <c r="R164" i="2"/>
  <c r="T164" i="2" s="1"/>
  <c r="U164" i="2" s="1"/>
  <c r="G164" i="2"/>
  <c r="I164" i="2" s="1"/>
  <c r="J164" i="2" s="1"/>
  <c r="F164" i="2"/>
  <c r="AD163" i="2"/>
  <c r="AF163" i="2" s="1"/>
  <c r="AG163" i="2" s="1"/>
  <c r="AC163" i="2"/>
  <c r="R163" i="2"/>
  <c r="T163" i="2" s="1"/>
  <c r="U163" i="2" s="1"/>
  <c r="I163" i="2"/>
  <c r="J163" i="2" s="1"/>
  <c r="G163" i="2"/>
  <c r="F163" i="2"/>
  <c r="AF162" i="2"/>
  <c r="AD162" i="2"/>
  <c r="T162" i="2"/>
  <c r="R162" i="2"/>
  <c r="I162" i="2"/>
  <c r="I193" i="2" s="1"/>
  <c r="G162" i="2"/>
  <c r="F162" i="2"/>
  <c r="U184" i="2" l="1"/>
  <c r="T193" i="2"/>
  <c r="U190" i="2"/>
  <c r="AF193" i="2"/>
  <c r="AQ193" i="2"/>
  <c r="J162" i="2"/>
  <c r="J193" i="2" s="1"/>
  <c r="U162" i="2"/>
  <c r="U193" i="2" s="1"/>
  <c r="AG162" i="2"/>
  <c r="AG193" i="2" s="1"/>
  <c r="AV55" i="3" l="1"/>
  <c r="AD74" i="3" l="1"/>
  <c r="AF74" i="3"/>
  <c r="AS74" i="3"/>
  <c r="BF150" i="2"/>
  <c r="BE75" i="2"/>
  <c r="BF36" i="2"/>
  <c r="BG150" i="2" l="1"/>
  <c r="BB150" i="2"/>
  <c r="BD150" i="2" s="1"/>
  <c r="BB149" i="2"/>
  <c r="BD149" i="2" s="1"/>
  <c r="BF149" i="2" s="1"/>
  <c r="BG149" i="2" s="1"/>
  <c r="BB148" i="2"/>
  <c r="BD148" i="2" s="1"/>
  <c r="BF148" i="2" s="1"/>
  <c r="BG148" i="2" s="1"/>
  <c r="BB147" i="2"/>
  <c r="BD147" i="2" s="1"/>
  <c r="BF147" i="2" s="1"/>
  <c r="BG147" i="2" s="1"/>
  <c r="BB146" i="2"/>
  <c r="BD146" i="2" s="1"/>
  <c r="BF146" i="2" s="1"/>
  <c r="BG146" i="2" s="1"/>
  <c r="BB145" i="2"/>
  <c r="BD145" i="2" s="1"/>
  <c r="BF145" i="2" s="1"/>
  <c r="BG145" i="2" s="1"/>
  <c r="BB144" i="2"/>
  <c r="BD144" i="2" s="1"/>
  <c r="BF144" i="2" s="1"/>
  <c r="BG144" i="2" s="1"/>
  <c r="BB143" i="2"/>
  <c r="BD143" i="2" s="1"/>
  <c r="BF143" i="2" s="1"/>
  <c r="BG143" i="2" s="1"/>
  <c r="BB142" i="2"/>
  <c r="BD142" i="2" s="1"/>
  <c r="BF142" i="2" s="1"/>
  <c r="BG142" i="2" s="1"/>
  <c r="BB141" i="2"/>
  <c r="BD141" i="2" s="1"/>
  <c r="BF141" i="2" s="1"/>
  <c r="BG141" i="2" s="1"/>
  <c r="BB140" i="2"/>
  <c r="BD140" i="2" s="1"/>
  <c r="BF140" i="2" s="1"/>
  <c r="BG140" i="2" s="1"/>
  <c r="BB139" i="2"/>
  <c r="BD139" i="2" s="1"/>
  <c r="BF139" i="2" s="1"/>
  <c r="BG139" i="2" s="1"/>
  <c r="BB138" i="2"/>
  <c r="BD138" i="2" s="1"/>
  <c r="BF138" i="2" s="1"/>
  <c r="BG138" i="2" s="1"/>
  <c r="BB137" i="2"/>
  <c r="BD137" i="2" s="1"/>
  <c r="BF137" i="2" s="1"/>
  <c r="BG137" i="2" s="1"/>
  <c r="BB136" i="2"/>
  <c r="BD136" i="2" s="1"/>
  <c r="BF136" i="2" s="1"/>
  <c r="BG136" i="2" s="1"/>
  <c r="BB135" i="2"/>
  <c r="BD135" i="2" s="1"/>
  <c r="BF135" i="2" s="1"/>
  <c r="BG135" i="2" s="1"/>
  <c r="BB134" i="2"/>
  <c r="BD134" i="2" s="1"/>
  <c r="BF134" i="2" s="1"/>
  <c r="BG134" i="2" s="1"/>
  <c r="BB133" i="2"/>
  <c r="BD133" i="2" s="1"/>
  <c r="BF133" i="2" s="1"/>
  <c r="BG133" i="2" s="1"/>
  <c r="BB132" i="2"/>
  <c r="BD132" i="2" s="1"/>
  <c r="BF132" i="2" s="1"/>
  <c r="BG132" i="2" s="1"/>
  <c r="BB131" i="2"/>
  <c r="BD131" i="2" s="1"/>
  <c r="BF131" i="2" s="1"/>
  <c r="BG131" i="2" s="1"/>
  <c r="BB130" i="2"/>
  <c r="BD130" i="2" s="1"/>
  <c r="BF130" i="2" s="1"/>
  <c r="BG130" i="2" s="1"/>
  <c r="BB129" i="2"/>
  <c r="BD129" i="2" s="1"/>
  <c r="BF129" i="2" s="1"/>
  <c r="BG129" i="2" s="1"/>
  <c r="BB128" i="2"/>
  <c r="BD128" i="2" s="1"/>
  <c r="BF128" i="2" s="1"/>
  <c r="BG128" i="2" s="1"/>
  <c r="BB127" i="2"/>
  <c r="BD127" i="2" s="1"/>
  <c r="BF127" i="2" s="1"/>
  <c r="BG127" i="2" s="1"/>
  <c r="BB126" i="2"/>
  <c r="BD126" i="2" s="1"/>
  <c r="BF126" i="2" s="1"/>
  <c r="BG126" i="2" s="1"/>
  <c r="BB125" i="2"/>
  <c r="BD125" i="2" s="1"/>
  <c r="BF125" i="2" s="1"/>
  <c r="BG125" i="2" s="1"/>
  <c r="BB124" i="2"/>
  <c r="BD124" i="2" s="1"/>
  <c r="BF124" i="2" s="1"/>
  <c r="BG124" i="2" s="1"/>
  <c r="BB123" i="2"/>
  <c r="BD123" i="2" s="1"/>
  <c r="BF123" i="2" s="1"/>
  <c r="BG123" i="2" s="1"/>
  <c r="BB122" i="2"/>
  <c r="BD122" i="2" s="1"/>
  <c r="BF122" i="2" s="1"/>
  <c r="BG122" i="2" s="1"/>
  <c r="BB121" i="2"/>
  <c r="BD121" i="2" s="1"/>
  <c r="BF121" i="2" s="1"/>
  <c r="BG121" i="2" s="1"/>
  <c r="BB120" i="2"/>
  <c r="BD120" i="2" s="1"/>
  <c r="BF120" i="2" s="1"/>
  <c r="BG120" i="2" s="1"/>
  <c r="BG112" i="2"/>
  <c r="BD112" i="2"/>
  <c r="BB112" i="2"/>
  <c r="BG111" i="2"/>
  <c r="BB111" i="2"/>
  <c r="BD111" i="2" s="1"/>
  <c r="BG110" i="2"/>
  <c r="BB110" i="2"/>
  <c r="BD110" i="2" s="1"/>
  <c r="BB109" i="2"/>
  <c r="BD109" i="2" s="1"/>
  <c r="BF109" i="2" s="1"/>
  <c r="BG109" i="2" s="1"/>
  <c r="BB108" i="2"/>
  <c r="BD108" i="2" s="1"/>
  <c r="BF108" i="2" s="1"/>
  <c r="BG108" i="2" s="1"/>
  <c r="BB107" i="2"/>
  <c r="BD107" i="2" s="1"/>
  <c r="BF107" i="2" s="1"/>
  <c r="BG107" i="2" s="1"/>
  <c r="BB106" i="2"/>
  <c r="BD106" i="2" s="1"/>
  <c r="BF106" i="2" s="1"/>
  <c r="BG106" i="2" s="1"/>
  <c r="BB105" i="2"/>
  <c r="BD105" i="2" s="1"/>
  <c r="BF105" i="2" s="1"/>
  <c r="BG105" i="2" s="1"/>
  <c r="BB104" i="2"/>
  <c r="BD104" i="2" s="1"/>
  <c r="BF104" i="2" s="1"/>
  <c r="BG104" i="2" s="1"/>
  <c r="BB103" i="2"/>
  <c r="BD103" i="2" s="1"/>
  <c r="BF103" i="2" s="1"/>
  <c r="BG103" i="2" s="1"/>
  <c r="BB102" i="2"/>
  <c r="BD102" i="2" s="1"/>
  <c r="BF102" i="2" s="1"/>
  <c r="BG102" i="2" s="1"/>
  <c r="BD101" i="2"/>
  <c r="BF101" i="2" s="1"/>
  <c r="BG101" i="2" s="1"/>
  <c r="BB101" i="2"/>
  <c r="BB100" i="2"/>
  <c r="BD100" i="2" s="1"/>
  <c r="BF100" i="2" s="1"/>
  <c r="BG100" i="2" s="1"/>
  <c r="BB99" i="2"/>
  <c r="BD99" i="2" s="1"/>
  <c r="BF99" i="2" s="1"/>
  <c r="BG99" i="2" s="1"/>
  <c r="BB98" i="2"/>
  <c r="BD98" i="2" s="1"/>
  <c r="BF98" i="2" s="1"/>
  <c r="BG98" i="2" s="1"/>
  <c r="BD97" i="2"/>
  <c r="BF97" i="2" s="1"/>
  <c r="BG97" i="2" s="1"/>
  <c r="BB97" i="2"/>
  <c r="BD96" i="2"/>
  <c r="BF96" i="2" s="1"/>
  <c r="BG96" i="2" s="1"/>
  <c r="BB96" i="2"/>
  <c r="BB95" i="2"/>
  <c r="BD95" i="2" s="1"/>
  <c r="BF95" i="2" s="1"/>
  <c r="BG95" i="2" s="1"/>
  <c r="BB94" i="2"/>
  <c r="BD94" i="2" s="1"/>
  <c r="BF94" i="2" s="1"/>
  <c r="BG94" i="2" s="1"/>
  <c r="BB93" i="2"/>
  <c r="BD93" i="2" s="1"/>
  <c r="BF93" i="2" s="1"/>
  <c r="BG93" i="2" s="1"/>
  <c r="BD92" i="2"/>
  <c r="BF92" i="2" s="1"/>
  <c r="BG92" i="2" s="1"/>
  <c r="BB92" i="2"/>
  <c r="BB91" i="2"/>
  <c r="BD91" i="2" s="1"/>
  <c r="BF91" i="2" s="1"/>
  <c r="BG91" i="2" s="1"/>
  <c r="BB90" i="2"/>
  <c r="BD90" i="2" s="1"/>
  <c r="BF90" i="2" s="1"/>
  <c r="BG90" i="2" s="1"/>
  <c r="BB89" i="2"/>
  <c r="BD89" i="2" s="1"/>
  <c r="BF89" i="2" s="1"/>
  <c r="BG89" i="2" s="1"/>
  <c r="BB88" i="2"/>
  <c r="BD88" i="2" s="1"/>
  <c r="BF88" i="2" s="1"/>
  <c r="BG88" i="2" s="1"/>
  <c r="BB87" i="2"/>
  <c r="BD87" i="2" s="1"/>
  <c r="BF87" i="2" s="1"/>
  <c r="BG87" i="2" s="1"/>
  <c r="BB86" i="2"/>
  <c r="BD86" i="2" s="1"/>
  <c r="BF86" i="2" s="1"/>
  <c r="BG86" i="2" s="1"/>
  <c r="BB85" i="2"/>
  <c r="BD85" i="2" s="1"/>
  <c r="BF85" i="2" s="1"/>
  <c r="BG85" i="2" s="1"/>
  <c r="BB84" i="2"/>
  <c r="BD84" i="2" s="1"/>
  <c r="BF84" i="2" s="1"/>
  <c r="BG84" i="2" s="1"/>
  <c r="BB83" i="2"/>
  <c r="BD83" i="2" s="1"/>
  <c r="BF83" i="2" s="1"/>
  <c r="BG83" i="2" s="1"/>
  <c r="BB82" i="2"/>
  <c r="BD82" i="2" s="1"/>
  <c r="BF82" i="2" s="1"/>
  <c r="BF75" i="2"/>
  <c r="BA75" i="2"/>
  <c r="BC75" i="2" s="1"/>
  <c r="BA74" i="2"/>
  <c r="BC74" i="2" s="1"/>
  <c r="BE74" i="2" s="1"/>
  <c r="BF74" i="2" s="1"/>
  <c r="BA73" i="2"/>
  <c r="BC73" i="2" s="1"/>
  <c r="BE73" i="2" s="1"/>
  <c r="BF73" i="2" s="1"/>
  <c r="BA72" i="2"/>
  <c r="BC72" i="2" s="1"/>
  <c r="BE72" i="2" s="1"/>
  <c r="BF72" i="2" s="1"/>
  <c r="BA71" i="2"/>
  <c r="BC71" i="2" s="1"/>
  <c r="BE71" i="2" s="1"/>
  <c r="BF71" i="2" s="1"/>
  <c r="BA70" i="2"/>
  <c r="BC70" i="2" s="1"/>
  <c r="BE70" i="2" s="1"/>
  <c r="BF70" i="2" s="1"/>
  <c r="BA69" i="2"/>
  <c r="BC69" i="2" s="1"/>
  <c r="BE69" i="2" s="1"/>
  <c r="BF69" i="2" s="1"/>
  <c r="BA68" i="2"/>
  <c r="BC68" i="2" s="1"/>
  <c r="BE68" i="2" s="1"/>
  <c r="BF68" i="2" s="1"/>
  <c r="BA67" i="2"/>
  <c r="BC67" i="2" s="1"/>
  <c r="BE67" i="2" s="1"/>
  <c r="BF67" i="2" s="1"/>
  <c r="BA66" i="2"/>
  <c r="BC66" i="2" s="1"/>
  <c r="BE66" i="2" s="1"/>
  <c r="BF66" i="2" s="1"/>
  <c r="BA65" i="2"/>
  <c r="BC65" i="2" s="1"/>
  <c r="BE65" i="2" s="1"/>
  <c r="BF65" i="2" s="1"/>
  <c r="BA64" i="2"/>
  <c r="BC64" i="2" s="1"/>
  <c r="BE64" i="2" s="1"/>
  <c r="BF64" i="2" s="1"/>
  <c r="BA63" i="2"/>
  <c r="BC63" i="2" s="1"/>
  <c r="BE63" i="2" s="1"/>
  <c r="BF63" i="2" s="1"/>
  <c r="BA62" i="2"/>
  <c r="BC62" i="2" s="1"/>
  <c r="BE62" i="2" s="1"/>
  <c r="BF62" i="2" s="1"/>
  <c r="BA61" i="2"/>
  <c r="BC61" i="2" s="1"/>
  <c r="BE61" i="2" s="1"/>
  <c r="BF61" i="2" s="1"/>
  <c r="BA60" i="2"/>
  <c r="BC60" i="2" s="1"/>
  <c r="BE60" i="2" s="1"/>
  <c r="BF60" i="2" s="1"/>
  <c r="BA59" i="2"/>
  <c r="BC59" i="2" s="1"/>
  <c r="BE59" i="2" s="1"/>
  <c r="BF59" i="2" s="1"/>
  <c r="BA58" i="2"/>
  <c r="BC58" i="2" s="1"/>
  <c r="BE58" i="2" s="1"/>
  <c r="BF58" i="2" s="1"/>
  <c r="BA57" i="2"/>
  <c r="BC57" i="2" s="1"/>
  <c r="BE57" i="2" s="1"/>
  <c r="BF57" i="2" s="1"/>
  <c r="BA56" i="2"/>
  <c r="BC56" i="2" s="1"/>
  <c r="BE56" i="2" s="1"/>
  <c r="BF56" i="2" s="1"/>
  <c r="BA55" i="2"/>
  <c r="BC55" i="2" s="1"/>
  <c r="BE55" i="2" s="1"/>
  <c r="BF55" i="2" s="1"/>
  <c r="BA54" i="2"/>
  <c r="BC54" i="2" s="1"/>
  <c r="BE54" i="2" s="1"/>
  <c r="BF54" i="2" s="1"/>
  <c r="BA53" i="2"/>
  <c r="BC53" i="2" s="1"/>
  <c r="BE53" i="2" s="1"/>
  <c r="BF53" i="2" s="1"/>
  <c r="BA52" i="2"/>
  <c r="BC52" i="2" s="1"/>
  <c r="BE52" i="2" s="1"/>
  <c r="BF52" i="2" s="1"/>
  <c r="BA51" i="2"/>
  <c r="BC51" i="2" s="1"/>
  <c r="BE51" i="2" s="1"/>
  <c r="BF51" i="2" s="1"/>
  <c r="BA50" i="2"/>
  <c r="BC50" i="2" s="1"/>
  <c r="BE50" i="2" s="1"/>
  <c r="BF50" i="2" s="1"/>
  <c r="BA49" i="2"/>
  <c r="BC49" i="2" s="1"/>
  <c r="BE49" i="2" s="1"/>
  <c r="BF49" i="2" s="1"/>
  <c r="BA48" i="2"/>
  <c r="BC48" i="2" s="1"/>
  <c r="BE48" i="2" s="1"/>
  <c r="BF48" i="2" s="1"/>
  <c r="BA47" i="2"/>
  <c r="BC47" i="2" s="1"/>
  <c r="BE47" i="2" s="1"/>
  <c r="BF47" i="2" s="1"/>
  <c r="BA46" i="2"/>
  <c r="BC46" i="2" s="1"/>
  <c r="BE46" i="2" s="1"/>
  <c r="BF46" i="2" s="1"/>
  <c r="BA45" i="2"/>
  <c r="BC45" i="2" s="1"/>
  <c r="BG36" i="2"/>
  <c r="BB36" i="2"/>
  <c r="BD36" i="2" s="1"/>
  <c r="BB35" i="2"/>
  <c r="BD35" i="2" s="1"/>
  <c r="BF35" i="2" s="1"/>
  <c r="BG35" i="2" s="1"/>
  <c r="BB34" i="2"/>
  <c r="BD34" i="2" s="1"/>
  <c r="BF34" i="2" s="1"/>
  <c r="BG34" i="2" s="1"/>
  <c r="BB33" i="2"/>
  <c r="BD33" i="2" s="1"/>
  <c r="BF33" i="2" s="1"/>
  <c r="BG33" i="2" s="1"/>
  <c r="BB32" i="2"/>
  <c r="BD32" i="2" s="1"/>
  <c r="BF32" i="2" s="1"/>
  <c r="BG32" i="2" s="1"/>
  <c r="BB31" i="2"/>
  <c r="BD31" i="2" s="1"/>
  <c r="BF31" i="2" s="1"/>
  <c r="BG31" i="2" s="1"/>
  <c r="BB30" i="2"/>
  <c r="BD30" i="2" s="1"/>
  <c r="BF30" i="2" s="1"/>
  <c r="BG30" i="2" s="1"/>
  <c r="BD29" i="2"/>
  <c r="BF29" i="2" s="1"/>
  <c r="BG29" i="2" s="1"/>
  <c r="BB29" i="2"/>
  <c r="BB28" i="2"/>
  <c r="BD28" i="2" s="1"/>
  <c r="BF28" i="2" s="1"/>
  <c r="BG28" i="2" s="1"/>
  <c r="BD27" i="2"/>
  <c r="BF27" i="2" s="1"/>
  <c r="BG27" i="2" s="1"/>
  <c r="BB27" i="2"/>
  <c r="BB26" i="2"/>
  <c r="BD26" i="2" s="1"/>
  <c r="BF26" i="2" s="1"/>
  <c r="BG26" i="2" s="1"/>
  <c r="BB25" i="2"/>
  <c r="BD25" i="2" s="1"/>
  <c r="BF25" i="2" s="1"/>
  <c r="BG25" i="2" s="1"/>
  <c r="BB24" i="2"/>
  <c r="BD24" i="2" s="1"/>
  <c r="BF24" i="2" s="1"/>
  <c r="BG24" i="2" s="1"/>
  <c r="BB23" i="2"/>
  <c r="BD23" i="2" s="1"/>
  <c r="BF23" i="2" s="1"/>
  <c r="BG23" i="2" s="1"/>
  <c r="BD22" i="2"/>
  <c r="BF22" i="2" s="1"/>
  <c r="BG22" i="2" s="1"/>
  <c r="BB22" i="2"/>
  <c r="BD21" i="2"/>
  <c r="BF21" i="2" s="1"/>
  <c r="BG21" i="2" s="1"/>
  <c r="BB21" i="2"/>
  <c r="BD20" i="2"/>
  <c r="BF20" i="2" s="1"/>
  <c r="BG20" i="2" s="1"/>
  <c r="BB20" i="2"/>
  <c r="BB19" i="2"/>
  <c r="BD19" i="2" s="1"/>
  <c r="BF19" i="2" s="1"/>
  <c r="BG19" i="2" s="1"/>
  <c r="BB18" i="2"/>
  <c r="BD18" i="2" s="1"/>
  <c r="BF18" i="2" s="1"/>
  <c r="BG18" i="2" s="1"/>
  <c r="BD17" i="2"/>
  <c r="BF17" i="2" s="1"/>
  <c r="BG17" i="2" s="1"/>
  <c r="BB17" i="2"/>
  <c r="BB16" i="2"/>
  <c r="BD16" i="2" s="1"/>
  <c r="BF16" i="2" s="1"/>
  <c r="BG16" i="2" s="1"/>
  <c r="BD15" i="2"/>
  <c r="BF15" i="2" s="1"/>
  <c r="BG15" i="2" s="1"/>
  <c r="BB15" i="2"/>
  <c r="BB14" i="2"/>
  <c r="BD14" i="2" s="1"/>
  <c r="BF14" i="2" s="1"/>
  <c r="BG14" i="2" s="1"/>
  <c r="BD13" i="2"/>
  <c r="BF13" i="2" s="1"/>
  <c r="BG13" i="2" s="1"/>
  <c r="BB13" i="2"/>
  <c r="BB12" i="2"/>
  <c r="BD12" i="2" s="1"/>
  <c r="BF12" i="2" s="1"/>
  <c r="BG12" i="2" s="1"/>
  <c r="BB11" i="2"/>
  <c r="BD11" i="2" s="1"/>
  <c r="BF11" i="2" s="1"/>
  <c r="BG11" i="2" s="1"/>
  <c r="BB10" i="2"/>
  <c r="BD10" i="2" s="1"/>
  <c r="BF10" i="2" s="1"/>
  <c r="BG10" i="2" s="1"/>
  <c r="BD9" i="2"/>
  <c r="BF9" i="2" s="1"/>
  <c r="BG9" i="2" s="1"/>
  <c r="BB9" i="2"/>
  <c r="BB8" i="2"/>
  <c r="BD8" i="2" s="1"/>
  <c r="BF8" i="2" s="1"/>
  <c r="BG8" i="2" s="1"/>
  <c r="BB7" i="2"/>
  <c r="BD7" i="2" s="1"/>
  <c r="BF7" i="2" s="1"/>
  <c r="BG7" i="2" s="1"/>
  <c r="BB6" i="2"/>
  <c r="BD6" i="2" s="1"/>
  <c r="BF6" i="2" s="1"/>
  <c r="BD151" i="2" l="1"/>
  <c r="BB37" i="2"/>
  <c r="BD37" i="2" s="1"/>
  <c r="BF37" i="2"/>
  <c r="BG6" i="2"/>
  <c r="BG37" i="2" s="1"/>
  <c r="BE45" i="2"/>
  <c r="BC76" i="2"/>
  <c r="BG82" i="2"/>
  <c r="BG113" i="2" s="1"/>
  <c r="BF113" i="2"/>
  <c r="BG151" i="2"/>
  <c r="BF151" i="2"/>
  <c r="W74" i="3"/>
  <c r="Y74" i="3" s="1"/>
  <c r="M74" i="3"/>
  <c r="O74" i="3" s="1"/>
  <c r="E74" i="3"/>
  <c r="G74" i="3" s="1"/>
  <c r="AS73" i="3"/>
  <c r="AD73" i="3"/>
  <c r="AF73" i="3" s="1"/>
  <c r="W73" i="3"/>
  <c r="Y73" i="3" s="1"/>
  <c r="M73" i="3"/>
  <c r="O73" i="3" s="1"/>
  <c r="E73" i="3"/>
  <c r="G73" i="3" s="1"/>
  <c r="AS72" i="3"/>
  <c r="AD72" i="3"/>
  <c r="AF72" i="3" s="1"/>
  <c r="W72" i="3"/>
  <c r="Y72" i="3" s="1"/>
  <c r="M72" i="3"/>
  <c r="O72" i="3" s="1"/>
  <c r="E72" i="3"/>
  <c r="G72" i="3" s="1"/>
  <c r="AS71" i="3"/>
  <c r="AD71" i="3"/>
  <c r="AF71" i="3" s="1"/>
  <c r="W71" i="3"/>
  <c r="Y71" i="3" s="1"/>
  <c r="M71" i="3"/>
  <c r="O71" i="3" s="1"/>
  <c r="E71" i="3"/>
  <c r="G71" i="3" s="1"/>
  <c r="AS70" i="3"/>
  <c r="AD70" i="3"/>
  <c r="AF70" i="3" s="1"/>
  <c r="W70" i="3"/>
  <c r="Y70" i="3" s="1"/>
  <c r="M70" i="3"/>
  <c r="O70" i="3" s="1"/>
  <c r="E70" i="3"/>
  <c r="G70" i="3" s="1"/>
  <c r="AS69" i="3"/>
  <c r="AD69" i="3"/>
  <c r="AF69" i="3" s="1"/>
  <c r="W69" i="3"/>
  <c r="Y69" i="3" s="1"/>
  <c r="M69" i="3"/>
  <c r="O69" i="3" s="1"/>
  <c r="E69" i="3"/>
  <c r="G69" i="3" s="1"/>
  <c r="AS68" i="3"/>
  <c r="AD68" i="3"/>
  <c r="AF68" i="3" s="1"/>
  <c r="W68" i="3"/>
  <c r="Y68" i="3" s="1"/>
  <c r="M68" i="3"/>
  <c r="O68" i="3" s="1"/>
  <c r="E68" i="3"/>
  <c r="G68" i="3" s="1"/>
  <c r="AS67" i="3"/>
  <c r="AD67" i="3"/>
  <c r="AF67" i="3" s="1"/>
  <c r="W67" i="3"/>
  <c r="Y67" i="3" s="1"/>
  <c r="M67" i="3"/>
  <c r="O67" i="3" s="1"/>
  <c r="E67" i="3"/>
  <c r="G67" i="3" s="1"/>
  <c r="AS66" i="3"/>
  <c r="AF66" i="3"/>
  <c r="AD66" i="3"/>
  <c r="W66" i="3"/>
  <c r="Y66" i="3" s="1"/>
  <c r="M66" i="3"/>
  <c r="O66" i="3" s="1"/>
  <c r="G66" i="3"/>
  <c r="E66" i="3"/>
  <c r="AS65" i="3"/>
  <c r="AD65" i="3"/>
  <c r="AF65" i="3" s="1"/>
  <c r="W65" i="3"/>
  <c r="Y65" i="3" s="1"/>
  <c r="M65" i="3"/>
  <c r="O65" i="3" s="1"/>
  <c r="E65" i="3"/>
  <c r="G65" i="3" s="1"/>
  <c r="AS64" i="3"/>
  <c r="AD64" i="3"/>
  <c r="AF64" i="3" s="1"/>
  <c r="W64" i="3"/>
  <c r="Y64" i="3" s="1"/>
  <c r="O64" i="3"/>
  <c r="M64" i="3"/>
  <c r="E64" i="3"/>
  <c r="G64" i="3" s="1"/>
  <c r="AS63" i="3"/>
  <c r="AD63" i="3"/>
  <c r="AF63" i="3" s="1"/>
  <c r="W63" i="3"/>
  <c r="Y63" i="3" s="1"/>
  <c r="M63" i="3"/>
  <c r="O63" i="3" s="1"/>
  <c r="E63" i="3"/>
  <c r="G63" i="3" s="1"/>
  <c r="AS62" i="3"/>
  <c r="AD62" i="3"/>
  <c r="AF62" i="3" s="1"/>
  <c r="W62" i="3"/>
  <c r="Y62" i="3" s="1"/>
  <c r="O62" i="3"/>
  <c r="M62" i="3"/>
  <c r="E62" i="3"/>
  <c r="G62" i="3" s="1"/>
  <c r="AS61" i="3"/>
  <c r="AD61" i="3"/>
  <c r="AF61" i="3" s="1"/>
  <c r="W61" i="3"/>
  <c r="Y61" i="3" s="1"/>
  <c r="M61" i="3"/>
  <c r="O61" i="3" s="1"/>
  <c r="E61" i="3"/>
  <c r="G61" i="3" s="1"/>
  <c r="AS60" i="3"/>
  <c r="AD60" i="3"/>
  <c r="AF60" i="3" s="1"/>
  <c r="W60" i="3"/>
  <c r="Y60" i="3" s="1"/>
  <c r="M60" i="3"/>
  <c r="O60" i="3" s="1"/>
  <c r="E60" i="3"/>
  <c r="G60" i="3" s="1"/>
  <c r="AS59" i="3"/>
  <c r="AD59" i="3"/>
  <c r="AF59" i="3" s="1"/>
  <c r="W59" i="3"/>
  <c r="Y59" i="3" s="1"/>
  <c r="M59" i="3"/>
  <c r="O59" i="3" s="1"/>
  <c r="E59" i="3"/>
  <c r="G59" i="3" s="1"/>
  <c r="AS58" i="3"/>
  <c r="AD58" i="3"/>
  <c r="AF58" i="3" s="1"/>
  <c r="W58" i="3"/>
  <c r="Y58" i="3" s="1"/>
  <c r="M58" i="3"/>
  <c r="O58" i="3" s="1"/>
  <c r="E58" i="3"/>
  <c r="G58" i="3" s="1"/>
  <c r="AS57" i="3"/>
  <c r="AD57" i="3"/>
  <c r="AF57" i="3" s="1"/>
  <c r="W57" i="3"/>
  <c r="Y57" i="3" s="1"/>
  <c r="M57" i="3"/>
  <c r="O57" i="3" s="1"/>
  <c r="E57" i="3"/>
  <c r="G57" i="3" s="1"/>
  <c r="AS56" i="3"/>
  <c r="AD56" i="3"/>
  <c r="AF56" i="3" s="1"/>
  <c r="W56" i="3"/>
  <c r="Y56" i="3" s="1"/>
  <c r="M56" i="3"/>
  <c r="O56" i="3" s="1"/>
  <c r="E56" i="3"/>
  <c r="G56" i="3" s="1"/>
  <c r="AS55" i="3"/>
  <c r="AD55" i="3"/>
  <c r="AF55" i="3" s="1"/>
  <c r="W55" i="3"/>
  <c r="Y55" i="3" s="1"/>
  <c r="M55" i="3"/>
  <c r="O55" i="3" s="1"/>
  <c r="E55" i="3"/>
  <c r="G55" i="3" s="1"/>
  <c r="AS54" i="3"/>
  <c r="AD54" i="3"/>
  <c r="AF54" i="3" s="1"/>
  <c r="W54" i="3"/>
  <c r="Y54" i="3" s="1"/>
  <c r="M54" i="3"/>
  <c r="O54" i="3" s="1"/>
  <c r="E54" i="3"/>
  <c r="G54" i="3" s="1"/>
  <c r="AS53" i="3"/>
  <c r="AD53" i="3"/>
  <c r="AF53" i="3" s="1"/>
  <c r="W53" i="3"/>
  <c r="Y53" i="3" s="1"/>
  <c r="M53" i="3"/>
  <c r="O53" i="3" s="1"/>
  <c r="E53" i="3"/>
  <c r="G53" i="3" s="1"/>
  <c r="AS52" i="3"/>
  <c r="AD52" i="3"/>
  <c r="AF52" i="3" s="1"/>
  <c r="W52" i="3"/>
  <c r="Y52" i="3" s="1"/>
  <c r="M52" i="3"/>
  <c r="O52" i="3" s="1"/>
  <c r="E52" i="3"/>
  <c r="G52" i="3" s="1"/>
  <c r="AS51" i="3"/>
  <c r="AD51" i="3"/>
  <c r="AF51" i="3" s="1"/>
  <c r="W51" i="3"/>
  <c r="Y51" i="3" s="1"/>
  <c r="M51" i="3"/>
  <c r="O51" i="3" s="1"/>
  <c r="E51" i="3"/>
  <c r="G51" i="3" s="1"/>
  <c r="AS50" i="3"/>
  <c r="AD50" i="3"/>
  <c r="AF50" i="3" s="1"/>
  <c r="W50" i="3"/>
  <c r="Y50" i="3" s="1"/>
  <c r="M50" i="3"/>
  <c r="O50" i="3" s="1"/>
  <c r="E50" i="3"/>
  <c r="G50" i="3" s="1"/>
  <c r="AS49" i="3"/>
  <c r="AD49" i="3"/>
  <c r="AF49" i="3" s="1"/>
  <c r="W49" i="3"/>
  <c r="Y49" i="3" s="1"/>
  <c r="M49" i="3"/>
  <c r="O49" i="3" s="1"/>
  <c r="G49" i="3"/>
  <c r="E49" i="3"/>
  <c r="AS48" i="3"/>
  <c r="AD48" i="3"/>
  <c r="AF48" i="3" s="1"/>
  <c r="W48" i="3"/>
  <c r="Y48" i="3" s="1"/>
  <c r="M48" i="3"/>
  <c r="O48" i="3" s="1"/>
  <c r="E48" i="3"/>
  <c r="G48" i="3" s="1"/>
  <c r="AS47" i="3"/>
  <c r="AD47" i="3"/>
  <c r="AF47" i="3" s="1"/>
  <c r="W47" i="3"/>
  <c r="Y47" i="3" s="1"/>
  <c r="O47" i="3"/>
  <c r="M47" i="3"/>
  <c r="E47" i="3"/>
  <c r="G47" i="3" s="1"/>
  <c r="AS46" i="3"/>
  <c r="AD46" i="3"/>
  <c r="AF46" i="3" s="1"/>
  <c r="W46" i="3"/>
  <c r="Y46" i="3" s="1"/>
  <c r="M46" i="3"/>
  <c r="O46" i="3" s="1"/>
  <c r="E46" i="3"/>
  <c r="G46" i="3" s="1"/>
  <c r="AS45" i="3"/>
  <c r="AD45" i="3"/>
  <c r="AF45" i="3" s="1"/>
  <c r="W45" i="3"/>
  <c r="Y45" i="3" s="1"/>
  <c r="M45" i="3"/>
  <c r="O45" i="3" s="1"/>
  <c r="E45" i="3"/>
  <c r="G45" i="3" s="1"/>
  <c r="AS44" i="3"/>
  <c r="AD44" i="3"/>
  <c r="AF44" i="3" s="1"/>
  <c r="W44" i="3"/>
  <c r="Y44" i="3" s="1"/>
  <c r="M44" i="3"/>
  <c r="O44" i="3" s="1"/>
  <c r="E44" i="3"/>
  <c r="G44" i="3" s="1"/>
  <c r="AV16" i="3"/>
  <c r="AM13" i="3"/>
  <c r="AS6" i="3"/>
  <c r="AS37" i="3" s="1"/>
  <c r="AS7" i="3"/>
  <c r="AS8" i="3"/>
  <c r="AS9" i="3"/>
  <c r="AS10" i="3"/>
  <c r="AS11" i="3"/>
  <c r="AS12" i="3"/>
  <c r="AS13" i="3"/>
  <c r="AS14" i="3"/>
  <c r="AS1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Y19" i="3"/>
  <c r="Y21" i="3"/>
  <c r="Y23" i="3"/>
  <c r="Y25" i="3"/>
  <c r="Y27" i="3"/>
  <c r="Y29" i="3"/>
  <c r="Y31" i="3"/>
  <c r="Y33" i="3"/>
  <c r="Y35" i="3"/>
  <c r="X36" i="3"/>
  <c r="W19" i="3"/>
  <c r="W7" i="3"/>
  <c r="Y7" i="3" s="1"/>
  <c r="W8" i="3"/>
  <c r="Y8" i="3" s="1"/>
  <c r="W9" i="3"/>
  <c r="Y9" i="3" s="1"/>
  <c r="W10" i="3"/>
  <c r="Y10" i="3" s="1"/>
  <c r="W11" i="3"/>
  <c r="Y11" i="3" s="1"/>
  <c r="W12" i="3"/>
  <c r="Y12" i="3" s="1"/>
  <c r="W13" i="3"/>
  <c r="Y13" i="3" s="1"/>
  <c r="W14" i="3"/>
  <c r="Y14" i="3" s="1"/>
  <c r="W15" i="3"/>
  <c r="Y15" i="3" s="1"/>
  <c r="W16" i="3"/>
  <c r="Y16" i="3" s="1"/>
  <c r="W17" i="3"/>
  <c r="Y17" i="3" s="1"/>
  <c r="W18" i="3"/>
  <c r="Y18" i="3" s="1"/>
  <c r="W20" i="3"/>
  <c r="Y20" i="3" s="1"/>
  <c r="W21" i="3"/>
  <c r="W22" i="3"/>
  <c r="Y22" i="3" s="1"/>
  <c r="W23" i="3"/>
  <c r="W24" i="3"/>
  <c r="Y24" i="3" s="1"/>
  <c r="W25" i="3"/>
  <c r="W26" i="3"/>
  <c r="Y26" i="3" s="1"/>
  <c r="W27" i="3"/>
  <c r="W28" i="3"/>
  <c r="Y28" i="3" s="1"/>
  <c r="W29" i="3"/>
  <c r="W30" i="3"/>
  <c r="Y30" i="3" s="1"/>
  <c r="W31" i="3"/>
  <c r="W32" i="3"/>
  <c r="Y32" i="3" s="1"/>
  <c r="W33" i="3"/>
  <c r="W34" i="3"/>
  <c r="Y34" i="3" s="1"/>
  <c r="W35" i="3"/>
  <c r="W36" i="3"/>
  <c r="W6" i="3"/>
  <c r="Y6" i="3" s="1"/>
  <c r="Y37" i="3" s="1"/>
  <c r="AN83" i="2"/>
  <c r="AP83" i="2"/>
  <c r="AP82" i="2"/>
  <c r="E35" i="3"/>
  <c r="E34" i="3"/>
  <c r="E33" i="3"/>
  <c r="E32" i="3"/>
  <c r="E30" i="3"/>
  <c r="E29" i="3"/>
  <c r="E28" i="3"/>
  <c r="E27" i="3"/>
  <c r="E26" i="3"/>
  <c r="E25" i="3"/>
  <c r="E11" i="3"/>
  <c r="E8" i="3"/>
  <c r="AP37" i="2"/>
  <c r="AR34" i="2"/>
  <c r="AR35" i="2"/>
  <c r="AR37" i="2"/>
  <c r="AR6" i="2"/>
  <c r="AR151" i="2"/>
  <c r="AR121" i="2"/>
  <c r="AR122" i="2"/>
  <c r="AR123" i="2"/>
  <c r="AR124" i="2"/>
  <c r="AR125" i="2"/>
  <c r="AR126" i="2"/>
  <c r="AR127" i="2"/>
  <c r="AR128" i="2"/>
  <c r="AR129" i="2"/>
  <c r="AR130" i="2"/>
  <c r="AR131" i="2"/>
  <c r="AR132" i="2"/>
  <c r="AR133" i="2"/>
  <c r="AR134" i="2"/>
  <c r="AR135" i="2"/>
  <c r="AR136" i="2"/>
  <c r="AR137" i="2"/>
  <c r="AR138" i="2"/>
  <c r="AR139" i="2"/>
  <c r="AR140" i="2"/>
  <c r="AR141" i="2"/>
  <c r="AR142" i="2"/>
  <c r="AR143" i="2"/>
  <c r="AR144" i="2"/>
  <c r="AR145" i="2"/>
  <c r="AR146" i="2"/>
  <c r="AR147" i="2"/>
  <c r="AR148" i="2"/>
  <c r="AR149" i="2"/>
  <c r="AR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20" i="2"/>
  <c r="O6" i="3"/>
  <c r="M7" i="3"/>
  <c r="O7" i="3" s="1"/>
  <c r="M6" i="3"/>
  <c r="M8" i="3"/>
  <c r="O8" i="3" s="1"/>
  <c r="M9" i="3"/>
  <c r="O9" i="3" s="1"/>
  <c r="M10" i="3"/>
  <c r="O10" i="3" s="1"/>
  <c r="M11" i="3"/>
  <c r="O11" i="3" s="1"/>
  <c r="M12" i="3"/>
  <c r="O12" i="3" s="1"/>
  <c r="M13" i="3"/>
  <c r="O13" i="3" s="1"/>
  <c r="M14" i="3"/>
  <c r="O14" i="3" s="1"/>
  <c r="M15" i="3"/>
  <c r="O15" i="3" s="1"/>
  <c r="M16" i="3"/>
  <c r="O16" i="3" s="1"/>
  <c r="M17" i="3"/>
  <c r="O17" i="3" s="1"/>
  <c r="M18" i="3"/>
  <c r="O18" i="3" s="1"/>
  <c r="M19" i="3"/>
  <c r="O19" i="3" s="1"/>
  <c r="M20" i="3"/>
  <c r="O20" i="3" s="1"/>
  <c r="M21" i="3"/>
  <c r="O21" i="3" s="1"/>
  <c r="M22" i="3"/>
  <c r="O22" i="3" s="1"/>
  <c r="M23" i="3"/>
  <c r="O23" i="3" s="1"/>
  <c r="M24" i="3"/>
  <c r="O24" i="3" s="1"/>
  <c r="M25" i="3"/>
  <c r="O25" i="3" s="1"/>
  <c r="M26" i="3"/>
  <c r="O26" i="3" s="1"/>
  <c r="M27" i="3"/>
  <c r="O27" i="3" s="1"/>
  <c r="M28" i="3"/>
  <c r="O28" i="3" s="1"/>
  <c r="M29" i="3"/>
  <c r="O29" i="3" s="1"/>
  <c r="M30" i="3"/>
  <c r="O30" i="3" s="1"/>
  <c r="M31" i="3"/>
  <c r="O31" i="3" s="1"/>
  <c r="M32" i="3"/>
  <c r="O32" i="3" s="1"/>
  <c r="M33" i="3"/>
  <c r="O33" i="3" s="1"/>
  <c r="M34" i="3"/>
  <c r="O34" i="3" s="1"/>
  <c r="M35" i="3"/>
  <c r="O35" i="3" s="1"/>
  <c r="M36" i="3"/>
  <c r="AN6" i="2"/>
  <c r="AN33" i="2"/>
  <c r="E16" i="3"/>
  <c r="E17" i="3"/>
  <c r="E18" i="3"/>
  <c r="G35" i="3"/>
  <c r="AN37" i="2"/>
  <c r="E7" i="3"/>
  <c r="E9" i="3"/>
  <c r="E10" i="3"/>
  <c r="E12" i="3"/>
  <c r="E13" i="3"/>
  <c r="E14" i="3"/>
  <c r="E15" i="3"/>
  <c r="E19" i="3"/>
  <c r="E20" i="3"/>
  <c r="E21" i="3"/>
  <c r="E22" i="3"/>
  <c r="E23" i="3"/>
  <c r="E24" i="3"/>
  <c r="E31" i="3"/>
  <c r="E6" i="3"/>
  <c r="AO45" i="2"/>
  <c r="AO76" i="2"/>
  <c r="AQ76" i="2"/>
  <c r="AQ46" i="2"/>
  <c r="AO46" i="2"/>
  <c r="O37" i="3" l="1"/>
  <c r="AF75" i="3"/>
  <c r="Y75" i="3"/>
  <c r="AS75" i="3"/>
  <c r="BE76" i="2"/>
  <c r="BF45" i="2"/>
  <c r="O75" i="3"/>
  <c r="G75" i="3"/>
  <c r="E75" i="3"/>
  <c r="AQ45" i="2" l="1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45" i="2"/>
  <c r="AD7" i="3"/>
  <c r="AF7" i="3" s="1"/>
  <c r="AD8" i="3"/>
  <c r="AF8" i="3" s="1"/>
  <c r="AD9" i="3"/>
  <c r="AF9" i="3" s="1"/>
  <c r="AD10" i="3"/>
  <c r="AF10" i="3" s="1"/>
  <c r="AD11" i="3"/>
  <c r="AF11" i="3" s="1"/>
  <c r="AD12" i="3"/>
  <c r="AF12" i="3" s="1"/>
  <c r="AD13" i="3"/>
  <c r="AF13" i="3" s="1"/>
  <c r="AD14" i="3"/>
  <c r="AF14" i="3" s="1"/>
  <c r="AD15" i="3"/>
  <c r="AF15" i="3" s="1"/>
  <c r="AD16" i="3"/>
  <c r="AF16" i="3" s="1"/>
  <c r="AD17" i="3"/>
  <c r="AF17" i="3" s="1"/>
  <c r="AD18" i="3"/>
  <c r="AF18" i="3" s="1"/>
  <c r="AD19" i="3"/>
  <c r="AF19" i="3" s="1"/>
  <c r="AD20" i="3"/>
  <c r="AF20" i="3" s="1"/>
  <c r="AD21" i="3"/>
  <c r="AF21" i="3" s="1"/>
  <c r="AD22" i="3"/>
  <c r="AF22" i="3" s="1"/>
  <c r="AD23" i="3"/>
  <c r="AF23" i="3" s="1"/>
  <c r="AD24" i="3"/>
  <c r="AF24" i="3" s="1"/>
  <c r="AD25" i="3"/>
  <c r="AF25" i="3" s="1"/>
  <c r="AD26" i="3"/>
  <c r="AF26" i="3" s="1"/>
  <c r="AD27" i="3"/>
  <c r="AF27" i="3" s="1"/>
  <c r="AD28" i="3"/>
  <c r="AF28" i="3" s="1"/>
  <c r="AD29" i="3"/>
  <c r="AF29" i="3" s="1"/>
  <c r="AD30" i="3"/>
  <c r="AF30" i="3" s="1"/>
  <c r="AD31" i="3"/>
  <c r="AF31" i="3" s="1"/>
  <c r="AD32" i="3"/>
  <c r="AF32" i="3" s="1"/>
  <c r="AD33" i="3"/>
  <c r="AF33" i="3" s="1"/>
  <c r="AD34" i="3"/>
  <c r="AF34" i="3" s="1"/>
  <c r="AD35" i="3"/>
  <c r="AF35" i="3" s="1"/>
  <c r="AD6" i="3"/>
  <c r="AF6" i="3" s="1"/>
  <c r="AF37" i="3" s="1"/>
  <c r="AR32" i="2"/>
  <c r="AR31" i="2"/>
  <c r="AP31" i="2"/>
  <c r="AN31" i="2"/>
  <c r="AN32" i="2"/>
  <c r="AN34" i="2"/>
  <c r="AN35" i="2"/>
  <c r="AS37" i="2" l="1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2" i="2"/>
  <c r="AP33" i="2"/>
  <c r="AP34" i="2"/>
  <c r="AP35" i="2"/>
  <c r="AP36" i="2"/>
  <c r="AP6" i="2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6" i="3"/>
  <c r="G34" i="3"/>
  <c r="E36" i="3"/>
  <c r="E37" i="3" s="1"/>
  <c r="AE36" i="3"/>
  <c r="G37" i="3" l="1"/>
  <c r="K36" i="2"/>
  <c r="J36" i="2"/>
  <c r="F36" i="2"/>
  <c r="AS150" i="2" l="1"/>
  <c r="AS120" i="2"/>
  <c r="AS113" i="2"/>
  <c r="AS110" i="2"/>
  <c r="AS111" i="2"/>
  <c r="AS112" i="2"/>
  <c r="AR75" i="2"/>
  <c r="AR45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S36" i="2"/>
  <c r="AS6" i="2"/>
  <c r="AH145" i="2"/>
  <c r="AH146" i="2"/>
  <c r="AH147" i="2"/>
  <c r="AH148" i="2"/>
  <c r="AH149" i="2"/>
  <c r="AH150" i="2"/>
  <c r="AH144" i="2"/>
  <c r="AE144" i="2"/>
  <c r="AG110" i="2"/>
  <c r="AG111" i="2"/>
  <c r="AH111" i="2" s="1"/>
  <c r="AG11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82" i="2"/>
  <c r="AC82" i="2"/>
  <c r="AH110" i="2"/>
  <c r="AH112" i="2"/>
  <c r="AG76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45" i="2"/>
  <c r="AD45" i="2"/>
  <c r="AB45" i="2"/>
  <c r="AH37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6" i="2"/>
  <c r="V113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82" i="2"/>
  <c r="U76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45" i="2"/>
  <c r="V37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6" i="2"/>
  <c r="U6" i="2"/>
  <c r="S6" i="2"/>
  <c r="Q6" i="2"/>
  <c r="K11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83" i="2"/>
  <c r="K82" i="2"/>
  <c r="F83" i="2"/>
  <c r="H83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45" i="2"/>
  <c r="I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45" i="2"/>
  <c r="E45" i="2"/>
  <c r="H6" i="2"/>
  <c r="J37" i="2"/>
  <c r="K37" i="2"/>
  <c r="J6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F6" i="2"/>
  <c r="AS149" i="2" l="1"/>
  <c r="AS148" i="2"/>
  <c r="AS147" i="2"/>
  <c r="AS146" i="2"/>
  <c r="AS145" i="2"/>
  <c r="AS143" i="2"/>
  <c r="AS142" i="2"/>
  <c r="AS141" i="2"/>
  <c r="AS140" i="2"/>
  <c r="AS139" i="2"/>
  <c r="AS138" i="2"/>
  <c r="AS137" i="2"/>
  <c r="AS136" i="2"/>
  <c r="AS135" i="2"/>
  <c r="AS134" i="2"/>
  <c r="AS133" i="2"/>
  <c r="AS132" i="2"/>
  <c r="AS131" i="2"/>
  <c r="AS130" i="2"/>
  <c r="AS129" i="2"/>
  <c r="AS128" i="2"/>
  <c r="AS127" i="2"/>
  <c r="AS126" i="2"/>
  <c r="AS125" i="2"/>
  <c r="AS124" i="2"/>
  <c r="AS123" i="2"/>
  <c r="AS122" i="2"/>
  <c r="AS121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2" i="2"/>
  <c r="AN36" i="2"/>
  <c r="AS35" i="2"/>
  <c r="AS34" i="2"/>
  <c r="AR33" i="2"/>
  <c r="AS33" i="2" s="1"/>
  <c r="AS32" i="2"/>
  <c r="AS31" i="2"/>
  <c r="AR30" i="2"/>
  <c r="AS30" i="2" s="1"/>
  <c r="AR29" i="2"/>
  <c r="AS29" i="2" s="1"/>
  <c r="AR28" i="2"/>
  <c r="AS28" i="2" s="1"/>
  <c r="AR27" i="2"/>
  <c r="AS27" i="2" s="1"/>
  <c r="AR26" i="2"/>
  <c r="AS26" i="2" s="1"/>
  <c r="AR25" i="2"/>
  <c r="AS25" i="2" s="1"/>
  <c r="AR24" i="2"/>
  <c r="AS24" i="2" s="1"/>
  <c r="AR23" i="2"/>
  <c r="AS23" i="2" s="1"/>
  <c r="AR22" i="2"/>
  <c r="AS22" i="2" s="1"/>
  <c r="AR21" i="2"/>
  <c r="AS21" i="2" s="1"/>
  <c r="AR20" i="2"/>
  <c r="AS20" i="2" s="1"/>
  <c r="AR19" i="2"/>
  <c r="AS19" i="2" s="1"/>
  <c r="AR18" i="2"/>
  <c r="AS18" i="2" s="1"/>
  <c r="AR17" i="2"/>
  <c r="AS17" i="2" s="1"/>
  <c r="AR16" i="2"/>
  <c r="AS16" i="2" s="1"/>
  <c r="AR15" i="2"/>
  <c r="AS15" i="2" s="1"/>
  <c r="AR14" i="2"/>
  <c r="AS14" i="2" s="1"/>
  <c r="AR13" i="2"/>
  <c r="AS13" i="2" s="1"/>
  <c r="AR12" i="2"/>
  <c r="AS12" i="2" s="1"/>
  <c r="AR11" i="2"/>
  <c r="AS11" i="2" s="1"/>
  <c r="AR10" i="2"/>
  <c r="AS10" i="2" s="1"/>
  <c r="AR9" i="2"/>
  <c r="AS9" i="2" s="1"/>
  <c r="AR8" i="2"/>
  <c r="AS8" i="2" s="1"/>
  <c r="AR7" i="2"/>
  <c r="AS7" i="2" s="1"/>
  <c r="AS144" i="2" l="1"/>
  <c r="AS151" i="2" s="1"/>
  <c r="AP151" i="2"/>
  <c r="AR82" i="2"/>
  <c r="AS82" i="2" s="1"/>
  <c r="AR83" i="2"/>
  <c r="AS83" i="2" s="1"/>
  <c r="AP84" i="2"/>
  <c r="AR84" i="2" s="1"/>
  <c r="AS84" i="2" s="1"/>
  <c r="AP85" i="2"/>
  <c r="AR85" i="2" s="1"/>
  <c r="AS85" i="2" s="1"/>
  <c r="AP111" i="2"/>
  <c r="AR46" i="2"/>
  <c r="AQ47" i="2"/>
  <c r="AR47" i="2" s="1"/>
  <c r="AQ48" i="2"/>
  <c r="AR48" i="2" s="1"/>
  <c r="AQ49" i="2"/>
  <c r="AR49" i="2" s="1"/>
  <c r="AQ50" i="2"/>
  <c r="AR50" i="2" s="1"/>
  <c r="AQ51" i="2"/>
  <c r="AR51" i="2" s="1"/>
  <c r="AQ52" i="2"/>
  <c r="AR52" i="2" s="1"/>
  <c r="AQ53" i="2"/>
  <c r="AR53" i="2" s="1"/>
  <c r="AQ54" i="2"/>
  <c r="AQ55" i="2"/>
  <c r="AR55" i="2" s="1"/>
  <c r="AQ56" i="2"/>
  <c r="AR56" i="2" s="1"/>
  <c r="AQ57" i="2"/>
  <c r="AR57" i="2" s="1"/>
  <c r="AQ58" i="2"/>
  <c r="AR58" i="2" s="1"/>
  <c r="AQ59" i="2"/>
  <c r="AR59" i="2" s="1"/>
  <c r="AQ60" i="2"/>
  <c r="AR60" i="2" s="1"/>
  <c r="AQ61" i="2"/>
  <c r="AR61" i="2" s="1"/>
  <c r="AQ62" i="2"/>
  <c r="AR62" i="2" s="1"/>
  <c r="AQ63" i="2"/>
  <c r="AR63" i="2" s="1"/>
  <c r="AQ64" i="2"/>
  <c r="AR64" i="2" s="1"/>
  <c r="AQ65" i="2"/>
  <c r="AR65" i="2" s="1"/>
  <c r="AQ66" i="2"/>
  <c r="AR66" i="2" s="1"/>
  <c r="AQ67" i="2"/>
  <c r="AR67" i="2" s="1"/>
  <c r="AQ68" i="2"/>
  <c r="AR68" i="2" s="1"/>
  <c r="AQ69" i="2"/>
  <c r="AR69" i="2" s="1"/>
  <c r="AQ70" i="2"/>
  <c r="AR70" i="2" s="1"/>
  <c r="AQ71" i="2"/>
  <c r="AR71" i="2" s="1"/>
  <c r="AQ72" i="2"/>
  <c r="AR72" i="2" s="1"/>
  <c r="AQ73" i="2"/>
  <c r="AR73" i="2" s="1"/>
  <c r="AQ74" i="2"/>
  <c r="AR74" i="2" s="1"/>
  <c r="AO75" i="2"/>
  <c r="AP86" i="2"/>
  <c r="AR86" i="2" s="1"/>
  <c r="AS86" i="2" s="1"/>
  <c r="AP87" i="2"/>
  <c r="AR87" i="2" s="1"/>
  <c r="AS87" i="2" s="1"/>
  <c r="AP88" i="2"/>
  <c r="AR88" i="2" s="1"/>
  <c r="AS88" i="2" s="1"/>
  <c r="AP89" i="2"/>
  <c r="AR89" i="2" s="1"/>
  <c r="AS89" i="2" s="1"/>
  <c r="AP90" i="2"/>
  <c r="AR90" i="2" s="1"/>
  <c r="AS90" i="2" s="1"/>
  <c r="AP91" i="2"/>
  <c r="AR91" i="2" s="1"/>
  <c r="AS91" i="2" s="1"/>
  <c r="AP92" i="2"/>
  <c r="AR92" i="2" s="1"/>
  <c r="AS92" i="2" s="1"/>
  <c r="AP93" i="2"/>
  <c r="AR93" i="2" s="1"/>
  <c r="AS93" i="2" s="1"/>
  <c r="AP94" i="2"/>
  <c r="AR94" i="2" s="1"/>
  <c r="AS94" i="2" s="1"/>
  <c r="AP95" i="2"/>
  <c r="AR95" i="2" s="1"/>
  <c r="AS95" i="2" s="1"/>
  <c r="AP96" i="2"/>
  <c r="AR96" i="2" s="1"/>
  <c r="AS96" i="2" s="1"/>
  <c r="AP97" i="2"/>
  <c r="AR97" i="2" s="1"/>
  <c r="AS97" i="2" s="1"/>
  <c r="AP98" i="2"/>
  <c r="AR98" i="2" s="1"/>
  <c r="AS98" i="2" s="1"/>
  <c r="AP99" i="2"/>
  <c r="AR99" i="2" s="1"/>
  <c r="AS99" i="2" s="1"/>
  <c r="AP100" i="2"/>
  <c r="AR100" i="2" s="1"/>
  <c r="AS100" i="2" s="1"/>
  <c r="AP101" i="2"/>
  <c r="AR101" i="2" s="1"/>
  <c r="AS101" i="2" s="1"/>
  <c r="AP102" i="2"/>
  <c r="AR102" i="2" s="1"/>
  <c r="AS102" i="2" s="1"/>
  <c r="AP103" i="2"/>
  <c r="AR103" i="2" s="1"/>
  <c r="AS103" i="2" s="1"/>
  <c r="AP104" i="2"/>
  <c r="AR104" i="2" s="1"/>
  <c r="AS104" i="2" s="1"/>
  <c r="AP105" i="2"/>
  <c r="AR105" i="2" s="1"/>
  <c r="AS105" i="2" s="1"/>
  <c r="AP106" i="2"/>
  <c r="AR106" i="2" s="1"/>
  <c r="AS106" i="2" s="1"/>
  <c r="AP107" i="2"/>
  <c r="AR107" i="2" s="1"/>
  <c r="AS107" i="2" s="1"/>
  <c r="AP108" i="2"/>
  <c r="AR108" i="2" s="1"/>
  <c r="AS108" i="2" s="1"/>
  <c r="AP109" i="2"/>
  <c r="AR109" i="2" s="1"/>
  <c r="AS109" i="2" s="1"/>
  <c r="AP110" i="2"/>
  <c r="AP112" i="2"/>
  <c r="AE151" i="2"/>
  <c r="AG151" i="2"/>
  <c r="AR54" i="2" l="1"/>
  <c r="AR113" i="2"/>
  <c r="AC150" i="2"/>
  <c r="AE150" i="2" s="1"/>
  <c r="AC149" i="2"/>
  <c r="AE149" i="2" s="1"/>
  <c r="AG149" i="2" s="1"/>
  <c r="AC148" i="2"/>
  <c r="AE148" i="2" s="1"/>
  <c r="AG148" i="2" s="1"/>
  <c r="AC147" i="2"/>
  <c r="AE147" i="2" s="1"/>
  <c r="AG147" i="2" s="1"/>
  <c r="AC146" i="2"/>
  <c r="AE146" i="2" s="1"/>
  <c r="AG146" i="2" s="1"/>
  <c r="AC145" i="2"/>
  <c r="AE145" i="2" s="1"/>
  <c r="AG145" i="2" s="1"/>
  <c r="AC144" i="2"/>
  <c r="AG144" i="2" s="1"/>
  <c r="AC143" i="2"/>
  <c r="AE143" i="2" s="1"/>
  <c r="AG143" i="2" s="1"/>
  <c r="AC142" i="2"/>
  <c r="AE142" i="2" s="1"/>
  <c r="AG142" i="2" s="1"/>
  <c r="AE141" i="2"/>
  <c r="AG141" i="2" s="1"/>
  <c r="AC141" i="2"/>
  <c r="AC140" i="2"/>
  <c r="AE140" i="2" s="1"/>
  <c r="AG140" i="2" s="1"/>
  <c r="AC139" i="2"/>
  <c r="AE139" i="2" s="1"/>
  <c r="AG139" i="2" s="1"/>
  <c r="AC138" i="2"/>
  <c r="AE138" i="2" s="1"/>
  <c r="AG138" i="2" s="1"/>
  <c r="AE137" i="2"/>
  <c r="AG137" i="2" s="1"/>
  <c r="AC137" i="2"/>
  <c r="AC136" i="2"/>
  <c r="AE136" i="2" s="1"/>
  <c r="AG136" i="2" s="1"/>
  <c r="AC135" i="2"/>
  <c r="AE135" i="2" s="1"/>
  <c r="AG135" i="2" s="1"/>
  <c r="AC134" i="2"/>
  <c r="AE134" i="2" s="1"/>
  <c r="AG134" i="2" s="1"/>
  <c r="AE133" i="2"/>
  <c r="AG133" i="2" s="1"/>
  <c r="AC133" i="2"/>
  <c r="AC132" i="2"/>
  <c r="AE132" i="2" s="1"/>
  <c r="AG132" i="2" s="1"/>
  <c r="AC131" i="2"/>
  <c r="AE131" i="2" s="1"/>
  <c r="AG131" i="2" s="1"/>
  <c r="AC130" i="2"/>
  <c r="AE130" i="2" s="1"/>
  <c r="AG130" i="2" s="1"/>
  <c r="AE129" i="2"/>
  <c r="AG129" i="2" s="1"/>
  <c r="AC129" i="2"/>
  <c r="AC128" i="2"/>
  <c r="AE128" i="2" s="1"/>
  <c r="AG128" i="2" s="1"/>
  <c r="AC127" i="2"/>
  <c r="AE127" i="2" s="1"/>
  <c r="AG127" i="2" s="1"/>
  <c r="AC126" i="2"/>
  <c r="AE126" i="2" s="1"/>
  <c r="AG126" i="2" s="1"/>
  <c r="AE125" i="2"/>
  <c r="AG125" i="2" s="1"/>
  <c r="AC125" i="2"/>
  <c r="AC124" i="2"/>
  <c r="AE124" i="2" s="1"/>
  <c r="AG124" i="2" s="1"/>
  <c r="AC123" i="2"/>
  <c r="AE123" i="2" s="1"/>
  <c r="AG123" i="2" s="1"/>
  <c r="AC122" i="2"/>
  <c r="AE122" i="2" s="1"/>
  <c r="AG122" i="2" s="1"/>
  <c r="AE121" i="2"/>
  <c r="AG121" i="2" s="1"/>
  <c r="AC121" i="2"/>
  <c r="AC120" i="2"/>
  <c r="AE120" i="2" s="1"/>
  <c r="AG120" i="2" s="1"/>
  <c r="AC112" i="2" l="1"/>
  <c r="AC111" i="2"/>
  <c r="AC110" i="2"/>
  <c r="AC109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90" i="2"/>
  <c r="AC89" i="2"/>
  <c r="AC88" i="2"/>
  <c r="AC87" i="2"/>
  <c r="AC86" i="2"/>
  <c r="AC85" i="2"/>
  <c r="AC84" i="2"/>
  <c r="AC83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C36" i="2"/>
  <c r="AE36" i="2" s="1"/>
  <c r="AC35" i="2"/>
  <c r="AE35" i="2" s="1"/>
  <c r="AG35" i="2" s="1"/>
  <c r="AC34" i="2"/>
  <c r="AE34" i="2" s="1"/>
  <c r="AG34" i="2" s="1"/>
  <c r="AC33" i="2"/>
  <c r="AE33" i="2" s="1"/>
  <c r="AG33" i="2" s="1"/>
  <c r="AC32" i="2"/>
  <c r="AE32" i="2" s="1"/>
  <c r="AG32" i="2" s="1"/>
  <c r="AE31" i="2"/>
  <c r="AG31" i="2" s="1"/>
  <c r="AC31" i="2"/>
  <c r="AC30" i="2"/>
  <c r="AE30" i="2" s="1"/>
  <c r="AG30" i="2" s="1"/>
  <c r="AC29" i="2"/>
  <c r="AE29" i="2" s="1"/>
  <c r="AG29" i="2" s="1"/>
  <c r="AC28" i="2"/>
  <c r="AE28" i="2" s="1"/>
  <c r="AG28" i="2" s="1"/>
  <c r="AC27" i="2"/>
  <c r="AE27" i="2" s="1"/>
  <c r="AG27" i="2" s="1"/>
  <c r="AC26" i="2"/>
  <c r="AE26" i="2" s="1"/>
  <c r="AG26" i="2" s="1"/>
  <c r="AC25" i="2"/>
  <c r="AE25" i="2" s="1"/>
  <c r="AG25" i="2" s="1"/>
  <c r="AC24" i="2"/>
  <c r="AE24" i="2" s="1"/>
  <c r="AG24" i="2" s="1"/>
  <c r="AE23" i="2"/>
  <c r="AG23" i="2" s="1"/>
  <c r="AC23" i="2"/>
  <c r="AC22" i="2"/>
  <c r="AE22" i="2" s="1"/>
  <c r="AG22" i="2" s="1"/>
  <c r="AC21" i="2"/>
  <c r="AE21" i="2" s="1"/>
  <c r="AG21" i="2" s="1"/>
  <c r="AC20" i="2"/>
  <c r="AE20" i="2" s="1"/>
  <c r="AG20" i="2" s="1"/>
  <c r="AC19" i="2"/>
  <c r="AE19" i="2" s="1"/>
  <c r="AG19" i="2" s="1"/>
  <c r="AC18" i="2"/>
  <c r="AE18" i="2" s="1"/>
  <c r="AG18" i="2" s="1"/>
  <c r="AC17" i="2"/>
  <c r="AE17" i="2" s="1"/>
  <c r="AG17" i="2" s="1"/>
  <c r="AC16" i="2"/>
  <c r="AE16" i="2" s="1"/>
  <c r="AG16" i="2" s="1"/>
  <c r="AC15" i="2"/>
  <c r="AE15" i="2" s="1"/>
  <c r="AG15" i="2" s="1"/>
  <c r="AC14" i="2"/>
  <c r="AE14" i="2" s="1"/>
  <c r="AG14" i="2" s="1"/>
  <c r="AC13" i="2"/>
  <c r="AE13" i="2" s="1"/>
  <c r="AG13" i="2" s="1"/>
  <c r="AG12" i="2"/>
  <c r="AC12" i="2"/>
  <c r="AE12" i="2" s="1"/>
  <c r="AC11" i="2"/>
  <c r="AE11" i="2" s="1"/>
  <c r="AG11" i="2" s="1"/>
  <c r="AC10" i="2"/>
  <c r="AE10" i="2" s="1"/>
  <c r="AG10" i="2" s="1"/>
  <c r="AC9" i="2"/>
  <c r="AE9" i="2" s="1"/>
  <c r="AG9" i="2" s="1"/>
  <c r="AG8" i="2"/>
  <c r="AC8" i="2"/>
  <c r="AE8" i="2" s="1"/>
  <c r="AC7" i="2"/>
  <c r="AE7" i="2" s="1"/>
  <c r="AG7" i="2" s="1"/>
  <c r="AC6" i="2"/>
  <c r="AE6" i="2" s="1"/>
  <c r="AG6" i="2" s="1"/>
  <c r="AD75" i="2" l="1"/>
  <c r="AF75" i="2" s="1"/>
  <c r="AG37" i="2"/>
  <c r="AG82" i="2"/>
  <c r="AH82" i="2" s="1"/>
  <c r="AG83" i="2"/>
  <c r="AH83" i="2" s="1"/>
  <c r="AG84" i="2"/>
  <c r="AH84" i="2" s="1"/>
  <c r="AG85" i="2"/>
  <c r="AH85" i="2" s="1"/>
  <c r="AG86" i="2"/>
  <c r="AH86" i="2" s="1"/>
  <c r="AG87" i="2"/>
  <c r="AH87" i="2" s="1"/>
  <c r="AG88" i="2"/>
  <c r="AH88" i="2" s="1"/>
  <c r="AG89" i="2"/>
  <c r="AH89" i="2" s="1"/>
  <c r="AG90" i="2"/>
  <c r="AH90" i="2" s="1"/>
  <c r="AG91" i="2"/>
  <c r="AH91" i="2" s="1"/>
  <c r="AG92" i="2"/>
  <c r="AH92" i="2" s="1"/>
  <c r="AG93" i="2"/>
  <c r="AH93" i="2" s="1"/>
  <c r="AG94" i="2"/>
  <c r="AH94" i="2" s="1"/>
  <c r="AG95" i="2"/>
  <c r="AH95" i="2" s="1"/>
  <c r="AG96" i="2"/>
  <c r="AH96" i="2" s="1"/>
  <c r="AG97" i="2"/>
  <c r="AH97" i="2" s="1"/>
  <c r="AG98" i="2"/>
  <c r="AH98" i="2" s="1"/>
  <c r="AG99" i="2"/>
  <c r="AH99" i="2" s="1"/>
  <c r="AG100" i="2"/>
  <c r="AH100" i="2" s="1"/>
  <c r="AG101" i="2"/>
  <c r="AH101" i="2" s="1"/>
  <c r="AG102" i="2"/>
  <c r="AH102" i="2" s="1"/>
  <c r="AG103" i="2"/>
  <c r="AH103" i="2" s="1"/>
  <c r="AG104" i="2"/>
  <c r="AH104" i="2" s="1"/>
  <c r="AG105" i="2"/>
  <c r="AH105" i="2" s="1"/>
  <c r="AG106" i="2"/>
  <c r="AH106" i="2" s="1"/>
  <c r="AG107" i="2"/>
  <c r="AH107" i="2" s="1"/>
  <c r="AG108" i="2"/>
  <c r="AH108" i="2" s="1"/>
  <c r="AG109" i="2"/>
  <c r="AH109" i="2" s="1"/>
  <c r="AF45" i="2"/>
  <c r="AD46" i="2"/>
  <c r="AF46" i="2" s="1"/>
  <c r="AD47" i="2"/>
  <c r="AF47" i="2" s="1"/>
  <c r="AD48" i="2"/>
  <c r="AF48" i="2" s="1"/>
  <c r="AD49" i="2"/>
  <c r="AF49" i="2" s="1"/>
  <c r="AD50" i="2"/>
  <c r="AF50" i="2" s="1"/>
  <c r="AD51" i="2"/>
  <c r="AF51" i="2" s="1"/>
  <c r="AD53" i="2"/>
  <c r="AF53" i="2" s="1"/>
  <c r="AD55" i="2"/>
  <c r="AF55" i="2" s="1"/>
  <c r="AD57" i="2"/>
  <c r="AF57" i="2" s="1"/>
  <c r="AD59" i="2"/>
  <c r="AF59" i="2" s="1"/>
  <c r="AD61" i="2"/>
  <c r="AF61" i="2" s="1"/>
  <c r="AD63" i="2"/>
  <c r="AF63" i="2" s="1"/>
  <c r="AD65" i="2"/>
  <c r="AF65" i="2" s="1"/>
  <c r="AD67" i="2"/>
  <c r="AF67" i="2" s="1"/>
  <c r="AD69" i="2"/>
  <c r="AF69" i="2" s="1"/>
  <c r="AD71" i="2"/>
  <c r="AF71" i="2" s="1"/>
  <c r="AD73" i="2"/>
  <c r="AF73" i="2" s="1"/>
  <c r="AD52" i="2"/>
  <c r="AF52" i="2" s="1"/>
  <c r="AD54" i="2"/>
  <c r="AF54" i="2" s="1"/>
  <c r="AD56" i="2"/>
  <c r="AF56" i="2" s="1"/>
  <c r="AD58" i="2"/>
  <c r="AF58" i="2" s="1"/>
  <c r="AD60" i="2"/>
  <c r="AF60" i="2" s="1"/>
  <c r="AD62" i="2"/>
  <c r="AF62" i="2" s="1"/>
  <c r="AD64" i="2"/>
  <c r="AF64" i="2" s="1"/>
  <c r="AD66" i="2"/>
  <c r="AF66" i="2" s="1"/>
  <c r="AD68" i="2"/>
  <c r="AF68" i="2" s="1"/>
  <c r="AD70" i="2"/>
  <c r="AF70" i="2" s="1"/>
  <c r="AD72" i="2"/>
  <c r="AF72" i="2" s="1"/>
  <c r="AD74" i="2"/>
  <c r="AF74" i="2" s="1"/>
  <c r="AH113" i="2" l="1"/>
  <c r="AG113" i="2"/>
  <c r="AF76" i="2"/>
  <c r="Q112" i="2" l="1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P75" i="2"/>
  <c r="R75" i="2" s="1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S36" i="2"/>
  <c r="Q36" i="2"/>
  <c r="Q35" i="2"/>
  <c r="S35" i="2" s="1"/>
  <c r="Q34" i="2"/>
  <c r="S34" i="2" s="1"/>
  <c r="Q33" i="2"/>
  <c r="S33" i="2" s="1"/>
  <c r="U33" i="2" s="1"/>
  <c r="Q32" i="2"/>
  <c r="S32" i="2" s="1"/>
  <c r="U32" i="2" s="1"/>
  <c r="Q31" i="2"/>
  <c r="S31" i="2" s="1"/>
  <c r="U31" i="2" s="1"/>
  <c r="Q30" i="2"/>
  <c r="S30" i="2" s="1"/>
  <c r="U30" i="2" s="1"/>
  <c r="Q29" i="2"/>
  <c r="S29" i="2" s="1"/>
  <c r="U29" i="2" s="1"/>
  <c r="Q28" i="2"/>
  <c r="S28" i="2" s="1"/>
  <c r="U28" i="2" s="1"/>
  <c r="Q27" i="2"/>
  <c r="S27" i="2" s="1"/>
  <c r="U27" i="2" s="1"/>
  <c r="Q26" i="2"/>
  <c r="S26" i="2" s="1"/>
  <c r="U26" i="2" s="1"/>
  <c r="Q25" i="2"/>
  <c r="S25" i="2" s="1"/>
  <c r="U25" i="2" s="1"/>
  <c r="Q24" i="2"/>
  <c r="S24" i="2" s="1"/>
  <c r="U24" i="2" s="1"/>
  <c r="Q23" i="2"/>
  <c r="S23" i="2" s="1"/>
  <c r="U23" i="2" s="1"/>
  <c r="Q22" i="2"/>
  <c r="S22" i="2" s="1"/>
  <c r="U22" i="2" s="1"/>
  <c r="Q21" i="2"/>
  <c r="S21" i="2" s="1"/>
  <c r="U21" i="2" s="1"/>
  <c r="S20" i="2"/>
  <c r="U20" i="2" s="1"/>
  <c r="Q20" i="2"/>
  <c r="Q19" i="2"/>
  <c r="S19" i="2" s="1"/>
  <c r="U19" i="2" s="1"/>
  <c r="Q18" i="2"/>
  <c r="S18" i="2" s="1"/>
  <c r="U18" i="2" s="1"/>
  <c r="Q17" i="2"/>
  <c r="S17" i="2" s="1"/>
  <c r="U17" i="2" s="1"/>
  <c r="S16" i="2"/>
  <c r="U16" i="2" s="1"/>
  <c r="Q16" i="2"/>
  <c r="Q15" i="2"/>
  <c r="S15" i="2" s="1"/>
  <c r="U15" i="2" s="1"/>
  <c r="Q14" i="2"/>
  <c r="S14" i="2" s="1"/>
  <c r="U14" i="2" s="1"/>
  <c r="Q13" i="2"/>
  <c r="S13" i="2" s="1"/>
  <c r="U13" i="2" s="1"/>
  <c r="Q12" i="2"/>
  <c r="S12" i="2" s="1"/>
  <c r="U12" i="2" s="1"/>
  <c r="Q11" i="2"/>
  <c r="S11" i="2" s="1"/>
  <c r="U11" i="2" s="1"/>
  <c r="Q10" i="2"/>
  <c r="S10" i="2" s="1"/>
  <c r="U10" i="2" s="1"/>
  <c r="Q9" i="2"/>
  <c r="S9" i="2" s="1"/>
  <c r="U9" i="2" s="1"/>
  <c r="S8" i="2"/>
  <c r="U8" i="2" s="1"/>
  <c r="Q8" i="2"/>
  <c r="Q7" i="2"/>
  <c r="S7" i="2" s="1"/>
  <c r="U7" i="2" s="1"/>
  <c r="U37" i="2" l="1"/>
  <c r="R56" i="2"/>
  <c r="T56" i="2" s="1"/>
  <c r="R58" i="2"/>
  <c r="T58" i="2" s="1"/>
  <c r="R60" i="2"/>
  <c r="T60" i="2" s="1"/>
  <c r="R62" i="2"/>
  <c r="T62" i="2" s="1"/>
  <c r="R63" i="2"/>
  <c r="T63" i="2" s="1"/>
  <c r="R64" i="2"/>
  <c r="T64" i="2" s="1"/>
  <c r="R65" i="2"/>
  <c r="T65" i="2" s="1"/>
  <c r="R66" i="2"/>
  <c r="T66" i="2" s="1"/>
  <c r="R67" i="2"/>
  <c r="T67" i="2" s="1"/>
  <c r="R68" i="2"/>
  <c r="T68" i="2" s="1"/>
  <c r="R69" i="2"/>
  <c r="T69" i="2" s="1"/>
  <c r="R70" i="2"/>
  <c r="T70" i="2" s="1"/>
  <c r="R71" i="2"/>
  <c r="T71" i="2" s="1"/>
  <c r="R72" i="2"/>
  <c r="T72" i="2" s="1"/>
  <c r="R73" i="2"/>
  <c r="R74" i="2"/>
  <c r="R45" i="2"/>
  <c r="T45" i="2" s="1"/>
  <c r="R46" i="2"/>
  <c r="T46" i="2" s="1"/>
  <c r="R47" i="2"/>
  <c r="T47" i="2" s="1"/>
  <c r="R48" i="2"/>
  <c r="T48" i="2" s="1"/>
  <c r="R49" i="2"/>
  <c r="T49" i="2" s="1"/>
  <c r="R50" i="2"/>
  <c r="T50" i="2" s="1"/>
  <c r="R51" i="2"/>
  <c r="T51" i="2" s="1"/>
  <c r="R52" i="2"/>
  <c r="T52" i="2" s="1"/>
  <c r="R53" i="2"/>
  <c r="T53" i="2" s="1"/>
  <c r="R55" i="2"/>
  <c r="T55" i="2" s="1"/>
  <c r="R57" i="2"/>
  <c r="T57" i="2" s="1"/>
  <c r="R59" i="2"/>
  <c r="T59" i="2" s="1"/>
  <c r="R61" i="2"/>
  <c r="T61" i="2" s="1"/>
  <c r="R54" i="2"/>
  <c r="T54" i="2" s="1"/>
  <c r="S82" i="2"/>
  <c r="U82" i="2" s="1"/>
  <c r="S83" i="2"/>
  <c r="U83" i="2" s="1"/>
  <c r="S84" i="2"/>
  <c r="U84" i="2" s="1"/>
  <c r="S85" i="2"/>
  <c r="U85" i="2" s="1"/>
  <c r="S86" i="2"/>
  <c r="U86" i="2" s="1"/>
  <c r="S87" i="2"/>
  <c r="U87" i="2" s="1"/>
  <c r="S88" i="2"/>
  <c r="U88" i="2" s="1"/>
  <c r="S89" i="2"/>
  <c r="U89" i="2" s="1"/>
  <c r="S90" i="2"/>
  <c r="U90" i="2" s="1"/>
  <c r="S91" i="2"/>
  <c r="U91" i="2" s="1"/>
  <c r="S92" i="2"/>
  <c r="U92" i="2" s="1"/>
  <c r="S93" i="2"/>
  <c r="U93" i="2" s="1"/>
  <c r="S94" i="2"/>
  <c r="U94" i="2" s="1"/>
  <c r="S95" i="2"/>
  <c r="U95" i="2" s="1"/>
  <c r="S96" i="2"/>
  <c r="U96" i="2" s="1"/>
  <c r="S97" i="2"/>
  <c r="U97" i="2" s="1"/>
  <c r="S98" i="2"/>
  <c r="U98" i="2" s="1"/>
  <c r="S99" i="2"/>
  <c r="U99" i="2" s="1"/>
  <c r="S100" i="2"/>
  <c r="U100" i="2" s="1"/>
  <c r="S101" i="2"/>
  <c r="U101" i="2" s="1"/>
  <c r="S102" i="2"/>
  <c r="U102" i="2" s="1"/>
  <c r="S103" i="2"/>
  <c r="U103" i="2" s="1"/>
  <c r="S104" i="2"/>
  <c r="U104" i="2" s="1"/>
  <c r="S105" i="2"/>
  <c r="U105" i="2" s="1"/>
  <c r="S106" i="2"/>
  <c r="U106" i="2" s="1"/>
  <c r="S107" i="2"/>
  <c r="U107" i="2" s="1"/>
  <c r="S108" i="2"/>
  <c r="U108" i="2" s="1"/>
  <c r="S109" i="2"/>
  <c r="U109" i="2" s="1"/>
  <c r="S110" i="2"/>
  <c r="S111" i="2"/>
  <c r="S112" i="2"/>
  <c r="U113" i="2" l="1"/>
  <c r="T76" i="2"/>
  <c r="F98" i="2"/>
  <c r="H98" i="2" s="1"/>
  <c r="J98" i="2" s="1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2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H36" i="2"/>
  <c r="F35" i="2"/>
  <c r="H35" i="2" s="1"/>
  <c r="J35" i="2" s="1"/>
  <c r="F34" i="2"/>
  <c r="H34" i="2" s="1"/>
  <c r="J34" i="2" s="1"/>
  <c r="F33" i="2"/>
  <c r="H33" i="2" s="1"/>
  <c r="J33" i="2" s="1"/>
  <c r="F32" i="2"/>
  <c r="H32" i="2" s="1"/>
  <c r="J32" i="2" s="1"/>
  <c r="F31" i="2"/>
  <c r="H31" i="2" s="1"/>
  <c r="J31" i="2" s="1"/>
  <c r="F30" i="2"/>
  <c r="H30" i="2" s="1"/>
  <c r="J30" i="2" s="1"/>
  <c r="F29" i="2"/>
  <c r="H29" i="2" s="1"/>
  <c r="J29" i="2" s="1"/>
  <c r="F28" i="2"/>
  <c r="H28" i="2" s="1"/>
  <c r="J28" i="2" s="1"/>
  <c r="H27" i="2"/>
  <c r="J27" i="2" s="1"/>
  <c r="F27" i="2"/>
  <c r="F26" i="2"/>
  <c r="H26" i="2" s="1"/>
  <c r="J26" i="2" s="1"/>
  <c r="F25" i="2"/>
  <c r="H25" i="2" s="1"/>
  <c r="J25" i="2" s="1"/>
  <c r="F24" i="2"/>
  <c r="H24" i="2" s="1"/>
  <c r="J24" i="2" s="1"/>
  <c r="F23" i="2"/>
  <c r="H23" i="2" s="1"/>
  <c r="J23" i="2" s="1"/>
  <c r="F22" i="2"/>
  <c r="H22" i="2" s="1"/>
  <c r="J22" i="2" s="1"/>
  <c r="F21" i="2"/>
  <c r="H21" i="2" s="1"/>
  <c r="J21" i="2" s="1"/>
  <c r="F20" i="2"/>
  <c r="H20" i="2" s="1"/>
  <c r="J20" i="2" s="1"/>
  <c r="H19" i="2"/>
  <c r="J19" i="2" s="1"/>
  <c r="F19" i="2"/>
  <c r="F18" i="2"/>
  <c r="H18" i="2" s="1"/>
  <c r="J18" i="2" s="1"/>
  <c r="F17" i="2"/>
  <c r="H17" i="2" s="1"/>
  <c r="J17" i="2" s="1"/>
  <c r="F16" i="2"/>
  <c r="H16" i="2" s="1"/>
  <c r="J16" i="2" s="1"/>
  <c r="F15" i="2"/>
  <c r="H15" i="2" s="1"/>
  <c r="J15" i="2" s="1"/>
  <c r="F14" i="2"/>
  <c r="H14" i="2" s="1"/>
  <c r="J14" i="2" s="1"/>
  <c r="F13" i="2"/>
  <c r="H13" i="2" s="1"/>
  <c r="J13" i="2" s="1"/>
  <c r="F12" i="2"/>
  <c r="H12" i="2" s="1"/>
  <c r="J12" i="2" s="1"/>
  <c r="H11" i="2"/>
  <c r="J11" i="2" s="1"/>
  <c r="F11" i="2"/>
  <c r="F10" i="2"/>
  <c r="H10" i="2" s="1"/>
  <c r="J10" i="2" s="1"/>
  <c r="F9" i="2"/>
  <c r="H9" i="2" s="1"/>
  <c r="J9" i="2" s="1"/>
  <c r="F8" i="2"/>
  <c r="H8" i="2" s="1"/>
  <c r="J8" i="2" s="1"/>
  <c r="F7" i="2"/>
  <c r="H7" i="2" s="1"/>
  <c r="J7" i="2" s="1"/>
  <c r="J83" i="2" l="1"/>
  <c r="H84" i="2"/>
  <c r="J84" i="2" s="1"/>
  <c r="H85" i="2"/>
  <c r="J85" i="2" s="1"/>
  <c r="H86" i="2"/>
  <c r="J86" i="2" s="1"/>
  <c r="H87" i="2"/>
  <c r="J87" i="2" s="1"/>
  <c r="H88" i="2"/>
  <c r="J88" i="2" s="1"/>
  <c r="H89" i="2"/>
  <c r="J89" i="2" s="1"/>
  <c r="H90" i="2"/>
  <c r="J90" i="2" s="1"/>
  <c r="H91" i="2"/>
  <c r="J91" i="2" s="1"/>
  <c r="H92" i="2"/>
  <c r="J92" i="2" s="1"/>
  <c r="H93" i="2"/>
  <c r="J93" i="2" s="1"/>
  <c r="H94" i="2"/>
  <c r="J94" i="2" s="1"/>
  <c r="H95" i="2"/>
  <c r="J95" i="2" s="1"/>
  <c r="H96" i="2"/>
  <c r="J96" i="2" s="1"/>
  <c r="H97" i="2"/>
  <c r="J97" i="2" s="1"/>
  <c r="H82" i="2"/>
  <c r="J82" i="2" s="1"/>
  <c r="H99" i="2"/>
  <c r="J99" i="2" s="1"/>
  <c r="H100" i="2"/>
  <c r="J100" i="2" s="1"/>
  <c r="H101" i="2"/>
  <c r="J101" i="2" s="1"/>
  <c r="H102" i="2"/>
  <c r="J102" i="2" s="1"/>
  <c r="H103" i="2"/>
  <c r="J103" i="2" s="1"/>
  <c r="H104" i="2"/>
  <c r="J104" i="2" s="1"/>
  <c r="H105" i="2"/>
  <c r="J105" i="2" s="1"/>
  <c r="H106" i="2"/>
  <c r="J106" i="2" s="1"/>
  <c r="H107" i="2"/>
  <c r="J107" i="2" s="1"/>
  <c r="H108" i="2"/>
  <c r="J108" i="2" s="1"/>
  <c r="H109" i="2"/>
  <c r="J109" i="2" s="1"/>
  <c r="H110" i="2"/>
  <c r="J110" i="2" s="1"/>
  <c r="H111" i="2"/>
  <c r="J111" i="2" s="1"/>
  <c r="H112" i="2"/>
  <c r="I46" i="2"/>
  <c r="I49" i="2"/>
  <c r="I50" i="2"/>
  <c r="I47" i="2"/>
  <c r="I48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F75" i="2"/>
  <c r="I75" i="2" s="1"/>
  <c r="I76" i="2" l="1"/>
  <c r="J75" i="2"/>
  <c r="J76" i="2" s="1"/>
  <c r="J113" i="2"/>
  <c r="AT243" i="1"/>
  <c r="AT203" i="1"/>
  <c r="AU203" i="1" s="1"/>
  <c r="AT202" i="1"/>
  <c r="AV202" i="1" l="1"/>
  <c r="AX202" i="1" s="1"/>
  <c r="AU202" i="1"/>
  <c r="AS309" i="1"/>
  <c r="AS308" i="1"/>
  <c r="AS307" i="1"/>
  <c r="AS306" i="1"/>
  <c r="AS305" i="1"/>
  <c r="AS304" i="1"/>
  <c r="AS303" i="1"/>
  <c r="AS302" i="1"/>
  <c r="AS301" i="1"/>
  <c r="AS300" i="1"/>
  <c r="AS299" i="1"/>
  <c r="AS298" i="1"/>
  <c r="AS297" i="1"/>
  <c r="AT297" i="1" s="1"/>
  <c r="AS296" i="1"/>
  <c r="AT296" i="1" s="1"/>
  <c r="AS295" i="1"/>
  <c r="AT295" i="1" s="1"/>
  <c r="AS294" i="1"/>
  <c r="AT294" i="1" s="1"/>
  <c r="AS293" i="1"/>
  <c r="AT293" i="1" s="1"/>
  <c r="AS292" i="1"/>
  <c r="AT292" i="1" s="1"/>
  <c r="AS291" i="1"/>
  <c r="AT291" i="1" s="1"/>
  <c r="AS290" i="1"/>
  <c r="AT290" i="1" s="1"/>
  <c r="AS289" i="1"/>
  <c r="AT289" i="1" s="1"/>
  <c r="AS288" i="1"/>
  <c r="AT288" i="1" s="1"/>
  <c r="AS287" i="1"/>
  <c r="AT287" i="1" s="1"/>
  <c r="AS286" i="1"/>
  <c r="AT286" i="1" s="1"/>
  <c r="AS285" i="1"/>
  <c r="AT285" i="1" s="1"/>
  <c r="AS284" i="1"/>
  <c r="AT284" i="1" s="1"/>
  <c r="AS283" i="1"/>
  <c r="AT283" i="1" s="1"/>
  <c r="AS282" i="1"/>
  <c r="AT282" i="1" s="1"/>
  <c r="AS281" i="1"/>
  <c r="AT281" i="1" s="1"/>
  <c r="AS280" i="1"/>
  <c r="AT280" i="1" s="1"/>
  <c r="AS279" i="1"/>
  <c r="AT279" i="1" s="1"/>
  <c r="AT270" i="1"/>
  <c r="AV270" i="1" s="1"/>
  <c r="AV269" i="1"/>
  <c r="AX269" i="1" s="1"/>
  <c r="AT269" i="1"/>
  <c r="AT268" i="1"/>
  <c r="AV268" i="1" s="1"/>
  <c r="AX268" i="1" s="1"/>
  <c r="AT267" i="1"/>
  <c r="AV267" i="1" s="1"/>
  <c r="AX267" i="1" s="1"/>
  <c r="AT266" i="1"/>
  <c r="AV266" i="1" s="1"/>
  <c r="AX266" i="1" s="1"/>
  <c r="AT265" i="1"/>
  <c r="AV265" i="1" s="1"/>
  <c r="AX265" i="1" s="1"/>
  <c r="AT264" i="1"/>
  <c r="AV264" i="1" s="1"/>
  <c r="AX264" i="1" s="1"/>
  <c r="AT263" i="1"/>
  <c r="AV263" i="1" s="1"/>
  <c r="AX263" i="1" s="1"/>
  <c r="AT262" i="1"/>
  <c r="AV262" i="1" s="1"/>
  <c r="AX262" i="1" s="1"/>
  <c r="AT261" i="1"/>
  <c r="AV261" i="1" s="1"/>
  <c r="AX261" i="1" s="1"/>
  <c r="AT260" i="1"/>
  <c r="AV260" i="1" s="1"/>
  <c r="AX260" i="1" s="1"/>
  <c r="AT259" i="1"/>
  <c r="AV259" i="1" s="1"/>
  <c r="AX259" i="1" s="1"/>
  <c r="AT258" i="1"/>
  <c r="AV258" i="1" s="1"/>
  <c r="AX258" i="1" s="1"/>
  <c r="AT257" i="1"/>
  <c r="AV257" i="1" s="1"/>
  <c r="AX257" i="1" s="1"/>
  <c r="AT256" i="1"/>
  <c r="AV256" i="1" s="1"/>
  <c r="AX256" i="1" s="1"/>
  <c r="AT255" i="1"/>
  <c r="AV255" i="1" s="1"/>
  <c r="AX255" i="1" s="1"/>
  <c r="AT254" i="1"/>
  <c r="AV254" i="1" s="1"/>
  <c r="AX254" i="1" s="1"/>
  <c r="AV253" i="1"/>
  <c r="AX253" i="1" s="1"/>
  <c r="AT253" i="1"/>
  <c r="AT252" i="1"/>
  <c r="AV252" i="1" s="1"/>
  <c r="AX252" i="1" s="1"/>
  <c r="AT251" i="1"/>
  <c r="AV251" i="1" s="1"/>
  <c r="AX251" i="1" s="1"/>
  <c r="AT250" i="1"/>
  <c r="AV250" i="1" s="1"/>
  <c r="AX250" i="1" s="1"/>
  <c r="AT249" i="1"/>
  <c r="AV249" i="1" s="1"/>
  <c r="AX249" i="1" s="1"/>
  <c r="AT248" i="1"/>
  <c r="AV248" i="1" s="1"/>
  <c r="AX248" i="1" s="1"/>
  <c r="AT247" i="1"/>
  <c r="AV247" i="1" s="1"/>
  <c r="AX247" i="1" s="1"/>
  <c r="AT246" i="1"/>
  <c r="AV246" i="1" s="1"/>
  <c r="AX246" i="1" s="1"/>
  <c r="AT245" i="1"/>
  <c r="AV245" i="1" s="1"/>
  <c r="AX245" i="1" s="1"/>
  <c r="AT244" i="1"/>
  <c r="AV244" i="1" s="1"/>
  <c r="AX244" i="1" s="1"/>
  <c r="AV243" i="1"/>
  <c r="AX243" i="1" s="1"/>
  <c r="AT242" i="1"/>
  <c r="AV242" i="1" s="1"/>
  <c r="AX242" i="1" s="1"/>
  <c r="AT241" i="1"/>
  <c r="AT240" i="1"/>
  <c r="BD267" i="1"/>
  <c r="BE267" i="1" s="1"/>
  <c r="BD266" i="1"/>
  <c r="BE266" i="1" s="1"/>
  <c r="BD265" i="1"/>
  <c r="BE265" i="1" s="1"/>
  <c r="BD264" i="1"/>
  <c r="BE264" i="1" s="1"/>
  <c r="BD263" i="1"/>
  <c r="BE263" i="1" s="1"/>
  <c r="BD262" i="1"/>
  <c r="BE262" i="1" s="1"/>
  <c r="BD261" i="1"/>
  <c r="BE261" i="1" s="1"/>
  <c r="BD260" i="1"/>
  <c r="BE260" i="1" s="1"/>
  <c r="BD259" i="1"/>
  <c r="BE259" i="1" s="1"/>
  <c r="BD258" i="1"/>
  <c r="BE258" i="1" s="1"/>
  <c r="BD257" i="1"/>
  <c r="BE257" i="1" s="1"/>
  <c r="BD256" i="1"/>
  <c r="BE256" i="1" s="1"/>
  <c r="BD255" i="1"/>
  <c r="BE255" i="1" s="1"/>
  <c r="BD254" i="1"/>
  <c r="BE254" i="1" s="1"/>
  <c r="BD253" i="1"/>
  <c r="BE253" i="1" s="1"/>
  <c r="BD252" i="1"/>
  <c r="BE252" i="1" s="1"/>
  <c r="BD251" i="1"/>
  <c r="BE251" i="1" s="1"/>
  <c r="BD250" i="1"/>
  <c r="BE250" i="1" s="1"/>
  <c r="BD249" i="1"/>
  <c r="BE249" i="1" s="1"/>
  <c r="BD248" i="1"/>
  <c r="BE248" i="1" s="1"/>
  <c r="BD247" i="1"/>
  <c r="BE247" i="1" s="1"/>
  <c r="BD246" i="1"/>
  <c r="BE246" i="1" s="1"/>
  <c r="BD245" i="1"/>
  <c r="BE245" i="1" s="1"/>
  <c r="BD244" i="1"/>
  <c r="BE244" i="1" s="1"/>
  <c r="BD243" i="1"/>
  <c r="BE243" i="1" s="1"/>
  <c r="BD242" i="1"/>
  <c r="BE242" i="1" s="1"/>
  <c r="BD241" i="1"/>
  <c r="BE241" i="1" s="1"/>
  <c r="BD240" i="1"/>
  <c r="BE240" i="1" s="1"/>
  <c r="BD239" i="1"/>
  <c r="BE239" i="1" s="1"/>
  <c r="AT232" i="1"/>
  <c r="AU232" i="1" s="1"/>
  <c r="AT231" i="1"/>
  <c r="AU231" i="1" s="1"/>
  <c r="AT230" i="1"/>
  <c r="AU230" i="1" s="1"/>
  <c r="AT229" i="1"/>
  <c r="AU229" i="1" s="1"/>
  <c r="AT228" i="1"/>
  <c r="AU228" i="1" s="1"/>
  <c r="AT227" i="1"/>
  <c r="AU227" i="1" s="1"/>
  <c r="AT226" i="1"/>
  <c r="AU226" i="1" s="1"/>
  <c r="AT225" i="1"/>
  <c r="AU225" i="1" s="1"/>
  <c r="AT224" i="1"/>
  <c r="AU224" i="1" s="1"/>
  <c r="AT223" i="1"/>
  <c r="AU223" i="1" s="1"/>
  <c r="AT222" i="1"/>
  <c r="AU222" i="1" s="1"/>
  <c r="AV222" i="1" s="1"/>
  <c r="AX222" i="1" s="1"/>
  <c r="AT221" i="1"/>
  <c r="AU221" i="1" s="1"/>
  <c r="AT220" i="1"/>
  <c r="AU220" i="1" s="1"/>
  <c r="AT219" i="1"/>
  <c r="AU219" i="1" s="1"/>
  <c r="AT218" i="1"/>
  <c r="AU218" i="1" s="1"/>
  <c r="AT217" i="1"/>
  <c r="AU217" i="1" s="1"/>
  <c r="AT216" i="1"/>
  <c r="AT215" i="1"/>
  <c r="AU215" i="1" s="1"/>
  <c r="AT214" i="1"/>
  <c r="AT213" i="1"/>
  <c r="AU213" i="1" s="1"/>
  <c r="AT212" i="1"/>
  <c r="AU212" i="1" s="1"/>
  <c r="AT211" i="1"/>
  <c r="AT210" i="1"/>
  <c r="AU210" i="1" s="1"/>
  <c r="AT209" i="1"/>
  <c r="AT208" i="1"/>
  <c r="AU208" i="1" s="1"/>
  <c r="AT207" i="1"/>
  <c r="AT206" i="1"/>
  <c r="AU206" i="1" s="1"/>
  <c r="AT205" i="1"/>
  <c r="AT204" i="1"/>
  <c r="AU204" i="1" s="1"/>
  <c r="BE218" i="1"/>
  <c r="BE202" i="1"/>
  <c r="BG202" i="1" s="1"/>
  <c r="BE290" i="1"/>
  <c r="BF279" i="1"/>
  <c r="BG279" i="1" s="1"/>
  <c r="BE280" i="1"/>
  <c r="BE279" i="1"/>
  <c r="BE275" i="1"/>
  <c r="BE203" i="1"/>
  <c r="BE284" i="1"/>
  <c r="BE283" i="1"/>
  <c r="BE276" i="1"/>
  <c r="BE277" i="1"/>
  <c r="BE278" i="1"/>
  <c r="BE281" i="1"/>
  <c r="BE282" i="1"/>
  <c r="BE285" i="1"/>
  <c r="BE286" i="1"/>
  <c r="BE287" i="1"/>
  <c r="BE288" i="1"/>
  <c r="BE289" i="1"/>
  <c r="BE292" i="1"/>
  <c r="BE293" i="1"/>
  <c r="BE294" i="1"/>
  <c r="BE295" i="1"/>
  <c r="BE296" i="1"/>
  <c r="BE297" i="1"/>
  <c r="BE298" i="1"/>
  <c r="BE299" i="1"/>
  <c r="BE300" i="1"/>
  <c r="BE301" i="1"/>
  <c r="BE302" i="1"/>
  <c r="BE303" i="1"/>
  <c r="BE304" i="1"/>
  <c r="BF304" i="1" s="1"/>
  <c r="BE305" i="1"/>
  <c r="BF277" i="1"/>
  <c r="BF278" i="1"/>
  <c r="AV241" i="1" l="1"/>
  <c r="AX241" i="1" s="1"/>
  <c r="BF275" i="1"/>
  <c r="BG275" i="1" s="1"/>
  <c r="BI275" i="1" s="1"/>
  <c r="AV240" i="1"/>
  <c r="AX240" i="1" s="1"/>
  <c r="AX271" i="1" s="1"/>
  <c r="AT298" i="1"/>
  <c r="AU298" i="1" s="1"/>
  <c r="AW298" i="1" s="1"/>
  <c r="AT299" i="1"/>
  <c r="AU299" i="1" s="1"/>
  <c r="AW299" i="1" s="1"/>
  <c r="AT300" i="1"/>
  <c r="AU300" i="1" s="1"/>
  <c r="AW300" i="1" s="1"/>
  <c r="AT301" i="1"/>
  <c r="AU301" i="1" s="1"/>
  <c r="AW301" i="1" s="1"/>
  <c r="AT302" i="1"/>
  <c r="AU302" i="1" s="1"/>
  <c r="AW302" i="1" s="1"/>
  <c r="AT303" i="1"/>
  <c r="AU303" i="1" s="1"/>
  <c r="AW303" i="1" s="1"/>
  <c r="AT304" i="1"/>
  <c r="AU304" i="1" s="1"/>
  <c r="AW304" i="1" s="1"/>
  <c r="AT305" i="1"/>
  <c r="AU305" i="1" s="1"/>
  <c r="AW305" i="1" s="1"/>
  <c r="AT306" i="1"/>
  <c r="AU306" i="1" s="1"/>
  <c r="AW306" i="1" s="1"/>
  <c r="AT307" i="1"/>
  <c r="AU307" i="1" s="1"/>
  <c r="AW307" i="1" s="1"/>
  <c r="AT308" i="1"/>
  <c r="AU308" i="1" s="1"/>
  <c r="AW308" i="1" s="1"/>
  <c r="AT309" i="1"/>
  <c r="AU309" i="1" s="1"/>
  <c r="AU279" i="1"/>
  <c r="AW279" i="1" s="1"/>
  <c r="AU280" i="1"/>
  <c r="AW280" i="1" s="1"/>
  <c r="AU281" i="1"/>
  <c r="AW281" i="1" s="1"/>
  <c r="AU282" i="1"/>
  <c r="AW282" i="1" s="1"/>
  <c r="AU283" i="1"/>
  <c r="AW283" i="1" s="1"/>
  <c r="AU284" i="1"/>
  <c r="AW284" i="1" s="1"/>
  <c r="AU285" i="1"/>
  <c r="AW285" i="1" s="1"/>
  <c r="AU286" i="1"/>
  <c r="AW286" i="1" s="1"/>
  <c r="AU287" i="1"/>
  <c r="AW287" i="1" s="1"/>
  <c r="AU288" i="1"/>
  <c r="AW288" i="1" s="1"/>
  <c r="AU289" i="1"/>
  <c r="AW289" i="1" s="1"/>
  <c r="AU290" i="1"/>
  <c r="AW290" i="1" s="1"/>
  <c r="AU291" i="1"/>
  <c r="AW291" i="1" s="1"/>
  <c r="AU292" i="1"/>
  <c r="AW292" i="1" s="1"/>
  <c r="AU293" i="1"/>
  <c r="AW293" i="1" s="1"/>
  <c r="AU294" i="1"/>
  <c r="AW294" i="1" s="1"/>
  <c r="AU295" i="1"/>
  <c r="AW295" i="1" s="1"/>
  <c r="AU296" i="1"/>
  <c r="AW296" i="1" s="1"/>
  <c r="AU297" i="1"/>
  <c r="AW297" i="1" s="1"/>
  <c r="BF239" i="1"/>
  <c r="BH239" i="1" s="1"/>
  <c r="BF240" i="1"/>
  <c r="BH240" i="1" s="1"/>
  <c r="BF241" i="1"/>
  <c r="BH241" i="1" s="1"/>
  <c r="BF242" i="1"/>
  <c r="BH242" i="1" s="1"/>
  <c r="BF243" i="1"/>
  <c r="BH243" i="1" s="1"/>
  <c r="BF244" i="1"/>
  <c r="BH244" i="1" s="1"/>
  <c r="BF245" i="1"/>
  <c r="BH245" i="1" s="1"/>
  <c r="BF246" i="1"/>
  <c r="BH246" i="1" s="1"/>
  <c r="BF247" i="1"/>
  <c r="BH247" i="1" s="1"/>
  <c r="BF248" i="1"/>
  <c r="BH248" i="1" s="1"/>
  <c r="BF249" i="1"/>
  <c r="BH249" i="1" s="1"/>
  <c r="BF250" i="1"/>
  <c r="BH250" i="1" s="1"/>
  <c r="BF251" i="1"/>
  <c r="BH251" i="1" s="1"/>
  <c r="BF252" i="1"/>
  <c r="BH252" i="1" s="1"/>
  <c r="BF253" i="1"/>
  <c r="BH253" i="1" s="1"/>
  <c r="BF254" i="1"/>
  <c r="BH254" i="1" s="1"/>
  <c r="BF255" i="1"/>
  <c r="BH255" i="1" s="1"/>
  <c r="BF256" i="1"/>
  <c r="BH256" i="1" s="1"/>
  <c r="BF257" i="1"/>
  <c r="BH257" i="1" s="1"/>
  <c r="BF258" i="1"/>
  <c r="BH258" i="1" s="1"/>
  <c r="BF259" i="1"/>
  <c r="BH259" i="1" s="1"/>
  <c r="BF260" i="1"/>
  <c r="BH260" i="1" s="1"/>
  <c r="BF261" i="1"/>
  <c r="BH261" i="1" s="1"/>
  <c r="BF262" i="1"/>
  <c r="BH262" i="1" s="1"/>
  <c r="BF263" i="1"/>
  <c r="BH263" i="1" s="1"/>
  <c r="BF264" i="1"/>
  <c r="BH264" i="1" s="1"/>
  <c r="BF265" i="1"/>
  <c r="BH265" i="1" s="1"/>
  <c r="BF266" i="1"/>
  <c r="BH266" i="1" s="1"/>
  <c r="BF267" i="1"/>
  <c r="BH267" i="1" s="1"/>
  <c r="AV231" i="1"/>
  <c r="AX231" i="1" s="1"/>
  <c r="AV204" i="1"/>
  <c r="AX204" i="1" s="1"/>
  <c r="AV206" i="1"/>
  <c r="AX206" i="1" s="1"/>
  <c r="AV208" i="1"/>
  <c r="AX208" i="1" s="1"/>
  <c r="AV210" i="1"/>
  <c r="AX210" i="1" s="1"/>
  <c r="AV212" i="1"/>
  <c r="AX212" i="1" s="1"/>
  <c r="AV213" i="1"/>
  <c r="AX213" i="1" s="1"/>
  <c r="AV215" i="1"/>
  <c r="AX215" i="1" s="1"/>
  <c r="AV217" i="1"/>
  <c r="AX217" i="1" s="1"/>
  <c r="AV218" i="1"/>
  <c r="AX218" i="1" s="1"/>
  <c r="AV219" i="1"/>
  <c r="AX219" i="1" s="1"/>
  <c r="AV220" i="1"/>
  <c r="AX220" i="1" s="1"/>
  <c r="AV221" i="1"/>
  <c r="AX221" i="1" s="1"/>
  <c r="AV223" i="1"/>
  <c r="AX223" i="1" s="1"/>
  <c r="AV224" i="1"/>
  <c r="AX224" i="1" s="1"/>
  <c r="AV225" i="1"/>
  <c r="AX225" i="1" s="1"/>
  <c r="AV226" i="1"/>
  <c r="AX226" i="1" s="1"/>
  <c r="AV227" i="1"/>
  <c r="AX227" i="1" s="1"/>
  <c r="AV228" i="1"/>
  <c r="AX228" i="1" s="1"/>
  <c r="AV229" i="1"/>
  <c r="AX229" i="1" s="1"/>
  <c r="AV230" i="1"/>
  <c r="AX230" i="1" s="1"/>
  <c r="AV232" i="1"/>
  <c r="AX232" i="1" s="1"/>
  <c r="AV203" i="1"/>
  <c r="AX203" i="1" s="1"/>
  <c r="AX233" i="1" s="1"/>
  <c r="AU205" i="1"/>
  <c r="AV205" i="1" s="1"/>
  <c r="AX205" i="1" s="1"/>
  <c r="AU207" i="1"/>
  <c r="AV207" i="1" s="1"/>
  <c r="AX207" i="1" s="1"/>
  <c r="AU209" i="1"/>
  <c r="AV209" i="1" s="1"/>
  <c r="AX209" i="1" s="1"/>
  <c r="AU211" i="1"/>
  <c r="AV211" i="1" s="1"/>
  <c r="AX211" i="1" s="1"/>
  <c r="AU214" i="1"/>
  <c r="AV214" i="1" s="1"/>
  <c r="AX214" i="1" s="1"/>
  <c r="AU216" i="1"/>
  <c r="AV216" i="1" s="1"/>
  <c r="AX216" i="1" s="1"/>
  <c r="BG277" i="1"/>
  <c r="BI277" i="1" s="1"/>
  <c r="BG278" i="1"/>
  <c r="BI278" i="1" s="1"/>
  <c r="BF276" i="1"/>
  <c r="BG276" i="1" s="1"/>
  <c r="BI276" i="1" s="1"/>
  <c r="BI279" i="1"/>
  <c r="BF280" i="1"/>
  <c r="BG280" i="1" s="1"/>
  <c r="BI280" i="1" s="1"/>
  <c r="BF281" i="1"/>
  <c r="BG281" i="1" s="1"/>
  <c r="BI281" i="1" s="1"/>
  <c r="BF282" i="1"/>
  <c r="BG282" i="1" s="1"/>
  <c r="BI282" i="1" s="1"/>
  <c r="BF283" i="1"/>
  <c r="BG283" i="1" s="1"/>
  <c r="BI283" i="1" s="1"/>
  <c r="BF284" i="1"/>
  <c r="BG284" i="1" s="1"/>
  <c r="BI284" i="1" s="1"/>
  <c r="BF285" i="1"/>
  <c r="BG285" i="1" s="1"/>
  <c r="BI285" i="1" s="1"/>
  <c r="BF286" i="1"/>
  <c r="BG286" i="1" s="1"/>
  <c r="BI286" i="1" s="1"/>
  <c r="BF287" i="1"/>
  <c r="BG287" i="1" s="1"/>
  <c r="BI287" i="1" s="1"/>
  <c r="BF288" i="1"/>
  <c r="BG288" i="1" s="1"/>
  <c r="BI288" i="1" s="1"/>
  <c r="BF289" i="1"/>
  <c r="BG289" i="1" s="1"/>
  <c r="BI289" i="1" s="1"/>
  <c r="BF290" i="1"/>
  <c r="BG290" i="1" s="1"/>
  <c r="BI290" i="1" s="1"/>
  <c r="BF291" i="1"/>
  <c r="BG291" i="1" s="1"/>
  <c r="BI291" i="1" s="1"/>
  <c r="BF292" i="1"/>
  <c r="BG292" i="1" s="1"/>
  <c r="BI292" i="1" s="1"/>
  <c r="BF293" i="1"/>
  <c r="BG293" i="1" s="1"/>
  <c r="BI293" i="1" s="1"/>
  <c r="BF294" i="1"/>
  <c r="BG294" i="1" s="1"/>
  <c r="BI294" i="1" s="1"/>
  <c r="BF295" i="1"/>
  <c r="BG295" i="1" s="1"/>
  <c r="BI295" i="1" s="1"/>
  <c r="BF296" i="1"/>
  <c r="BG296" i="1" s="1"/>
  <c r="BI296" i="1" s="1"/>
  <c r="BF297" i="1"/>
  <c r="BG297" i="1" s="1"/>
  <c r="BI297" i="1" s="1"/>
  <c r="BF298" i="1"/>
  <c r="BG298" i="1" s="1"/>
  <c r="BI298" i="1" s="1"/>
  <c r="BF299" i="1"/>
  <c r="BG299" i="1" s="1"/>
  <c r="BI299" i="1" s="1"/>
  <c r="BF300" i="1"/>
  <c r="BG300" i="1" s="1"/>
  <c r="BI300" i="1" s="1"/>
  <c r="BF301" i="1"/>
  <c r="BG301" i="1" s="1"/>
  <c r="BI301" i="1" s="1"/>
  <c r="BF302" i="1"/>
  <c r="BG302" i="1" s="1"/>
  <c r="BI302" i="1" s="1"/>
  <c r="BF303" i="1"/>
  <c r="BG303" i="1" s="1"/>
  <c r="BI303" i="1" s="1"/>
  <c r="BG304" i="1"/>
  <c r="BI304" i="1" s="1"/>
  <c r="BF305" i="1"/>
  <c r="BG305" i="1" s="1"/>
  <c r="BI306" i="1" l="1"/>
  <c r="AW310" i="1"/>
  <c r="BD269" i="1" l="1"/>
  <c r="BD268" i="1"/>
  <c r="BE232" i="1"/>
  <c r="BG232" i="1" s="1"/>
  <c r="BE231" i="1"/>
  <c r="BG231" i="1" s="1"/>
  <c r="BI231" i="1" s="1"/>
  <c r="BE230" i="1"/>
  <c r="BG230" i="1" s="1"/>
  <c r="BI230" i="1" s="1"/>
  <c r="BE229" i="1"/>
  <c r="BG229" i="1" s="1"/>
  <c r="BI229" i="1" s="1"/>
  <c r="BE228" i="1"/>
  <c r="BG228" i="1" s="1"/>
  <c r="BI228" i="1" s="1"/>
  <c r="BE227" i="1"/>
  <c r="BG227" i="1" s="1"/>
  <c r="BI227" i="1" s="1"/>
  <c r="BE226" i="1"/>
  <c r="BG226" i="1" s="1"/>
  <c r="BI226" i="1" s="1"/>
  <c r="BE225" i="1"/>
  <c r="BG225" i="1" s="1"/>
  <c r="BI225" i="1" s="1"/>
  <c r="BE224" i="1"/>
  <c r="BG224" i="1" s="1"/>
  <c r="BI224" i="1" s="1"/>
  <c r="BE223" i="1"/>
  <c r="BG223" i="1" s="1"/>
  <c r="BI223" i="1" s="1"/>
  <c r="BE222" i="1"/>
  <c r="BG222" i="1" s="1"/>
  <c r="BI222" i="1" s="1"/>
  <c r="BE221" i="1"/>
  <c r="BG221" i="1" s="1"/>
  <c r="BI221" i="1" s="1"/>
  <c r="BE220" i="1"/>
  <c r="BG220" i="1" s="1"/>
  <c r="BI220" i="1" s="1"/>
  <c r="BE219" i="1"/>
  <c r="BG219" i="1" s="1"/>
  <c r="BI219" i="1" s="1"/>
  <c r="BE217" i="1"/>
  <c r="BG217" i="1" s="1"/>
  <c r="BI217" i="1" s="1"/>
  <c r="BE216" i="1"/>
  <c r="BG216" i="1" s="1"/>
  <c r="BI216" i="1" s="1"/>
  <c r="BE215" i="1"/>
  <c r="BG215" i="1" s="1"/>
  <c r="BI215" i="1" s="1"/>
  <c r="BE214" i="1"/>
  <c r="BG214" i="1" s="1"/>
  <c r="BI214" i="1" s="1"/>
  <c r="BE213" i="1"/>
  <c r="BG213" i="1" s="1"/>
  <c r="BI213" i="1" s="1"/>
  <c r="BE212" i="1"/>
  <c r="BG212" i="1" s="1"/>
  <c r="BI212" i="1" s="1"/>
  <c r="BE211" i="1"/>
  <c r="BG211" i="1" s="1"/>
  <c r="BI211" i="1" s="1"/>
  <c r="BE210" i="1"/>
  <c r="BG210" i="1" s="1"/>
  <c r="BI210" i="1" s="1"/>
  <c r="BE209" i="1"/>
  <c r="BG209" i="1" s="1"/>
  <c r="BI209" i="1" s="1"/>
  <c r="BE208" i="1"/>
  <c r="BG208" i="1" s="1"/>
  <c r="BI208" i="1" s="1"/>
  <c r="BE207" i="1"/>
  <c r="BG207" i="1" s="1"/>
  <c r="BI207" i="1" s="1"/>
  <c r="BE206" i="1"/>
  <c r="BG206" i="1" s="1"/>
  <c r="BI206" i="1" s="1"/>
  <c r="BE205" i="1"/>
  <c r="BG205" i="1" s="1"/>
  <c r="BI205" i="1" s="1"/>
  <c r="BE204" i="1"/>
  <c r="BG204" i="1" s="1"/>
  <c r="BI204" i="1" s="1"/>
  <c r="BG203" i="1"/>
  <c r="BI203" i="1" s="1"/>
  <c r="BI202" i="1"/>
  <c r="BG218" i="1" l="1"/>
  <c r="BE268" i="1"/>
  <c r="BF268" i="1" s="1"/>
  <c r="BH268" i="1" s="1"/>
  <c r="BH270" i="1" s="1"/>
  <c r="BE269" i="1"/>
  <c r="BF269" i="1" s="1"/>
  <c r="BN200" i="1"/>
  <c r="BO200" i="1"/>
  <c r="BP200" i="1" s="1"/>
  <c r="BR200" i="1" s="1"/>
  <c r="BN230" i="1"/>
  <c r="BO230" i="1"/>
  <c r="BN229" i="1"/>
  <c r="BN228" i="1"/>
  <c r="BO228" i="1" s="1"/>
  <c r="BN227" i="1"/>
  <c r="BO227" i="1" s="1"/>
  <c r="BN226" i="1"/>
  <c r="BO226" i="1" s="1"/>
  <c r="BN225" i="1"/>
  <c r="BO225" i="1" s="1"/>
  <c r="BN224" i="1"/>
  <c r="BO224" i="1" s="1"/>
  <c r="BN223" i="1"/>
  <c r="BO223" i="1" s="1"/>
  <c r="BN222" i="1"/>
  <c r="BO222" i="1" s="1"/>
  <c r="BN221" i="1"/>
  <c r="BO221" i="1" s="1"/>
  <c r="BN220" i="1"/>
  <c r="BO220" i="1" s="1"/>
  <c r="BN219" i="1"/>
  <c r="BO219" i="1" s="1"/>
  <c r="BN218" i="1"/>
  <c r="BO218" i="1" s="1"/>
  <c r="BN217" i="1"/>
  <c r="BO217" i="1" s="1"/>
  <c r="BN216" i="1"/>
  <c r="BO216" i="1" s="1"/>
  <c r="BN215" i="1"/>
  <c r="BO215" i="1" s="1"/>
  <c r="BN214" i="1"/>
  <c r="BO214" i="1" s="1"/>
  <c r="BN213" i="1"/>
  <c r="BO213" i="1" s="1"/>
  <c r="BN212" i="1"/>
  <c r="BO212" i="1" s="1"/>
  <c r="BN211" i="1"/>
  <c r="BO211" i="1" s="1"/>
  <c r="BN210" i="1"/>
  <c r="BO210" i="1" s="1"/>
  <c r="BN209" i="1"/>
  <c r="BO209" i="1" s="1"/>
  <c r="BN208" i="1"/>
  <c r="BO208" i="1" s="1"/>
  <c r="BN207" i="1"/>
  <c r="BO207" i="1" s="1"/>
  <c r="BN206" i="1"/>
  <c r="BO206" i="1" s="1"/>
  <c r="BN205" i="1"/>
  <c r="BO205" i="1" s="1"/>
  <c r="BN204" i="1"/>
  <c r="BO204" i="1" s="1"/>
  <c r="BN203" i="1"/>
  <c r="BO203" i="1" s="1"/>
  <c r="BN202" i="1"/>
  <c r="BO202" i="1" s="1"/>
  <c r="BN201" i="1"/>
  <c r="BO201" i="1" s="1"/>
  <c r="BZ167" i="1"/>
  <c r="CA167" i="1" s="1"/>
  <c r="BZ166" i="1"/>
  <c r="BZ168" i="1"/>
  <c r="BZ169" i="1"/>
  <c r="BZ170" i="1"/>
  <c r="BZ171" i="1"/>
  <c r="BZ172" i="1"/>
  <c r="BZ173" i="1"/>
  <c r="BZ174" i="1"/>
  <c r="BZ175" i="1"/>
  <c r="BZ176" i="1"/>
  <c r="BZ177" i="1"/>
  <c r="BZ178" i="1"/>
  <c r="BZ179" i="1"/>
  <c r="BZ180" i="1"/>
  <c r="BZ181" i="1"/>
  <c r="BZ182" i="1"/>
  <c r="BZ183" i="1"/>
  <c r="BZ184" i="1"/>
  <c r="BZ185" i="1"/>
  <c r="BZ186" i="1"/>
  <c r="BZ187" i="1"/>
  <c r="BZ188" i="1"/>
  <c r="BZ189" i="1"/>
  <c r="BZ190" i="1"/>
  <c r="BZ191" i="1"/>
  <c r="BZ192" i="1"/>
  <c r="BZ193" i="1"/>
  <c r="BZ194" i="1"/>
  <c r="BZ195" i="1"/>
  <c r="BZ165" i="1"/>
  <c r="CA165" i="1" s="1"/>
  <c r="CA195" i="1"/>
  <c r="CA194" i="1"/>
  <c r="CA193" i="1"/>
  <c r="CA192" i="1"/>
  <c r="CA191" i="1"/>
  <c r="CA190" i="1"/>
  <c r="CA189" i="1"/>
  <c r="CA188" i="1"/>
  <c r="CA187" i="1"/>
  <c r="CA186" i="1"/>
  <c r="CA185" i="1"/>
  <c r="CA184" i="1"/>
  <c r="CA183" i="1"/>
  <c r="CA182" i="1"/>
  <c r="CA181" i="1"/>
  <c r="CA180" i="1"/>
  <c r="CA179" i="1"/>
  <c r="CA178" i="1"/>
  <c r="CA177" i="1"/>
  <c r="CA176" i="1"/>
  <c r="CA175" i="1"/>
  <c r="CA174" i="1"/>
  <c r="CA173" i="1"/>
  <c r="CA172" i="1"/>
  <c r="CA171" i="1"/>
  <c r="CA170" i="1"/>
  <c r="CA169" i="1"/>
  <c r="CA168" i="1"/>
  <c r="CA166" i="1"/>
  <c r="BO164" i="1"/>
  <c r="BI218" i="1" l="1"/>
  <c r="BI233" i="1" s="1"/>
  <c r="BP230" i="1"/>
  <c r="BR230" i="1" s="1"/>
  <c r="BP222" i="1"/>
  <c r="BR222" i="1" s="1"/>
  <c r="BP223" i="1"/>
  <c r="BR223" i="1" s="1"/>
  <c r="BP224" i="1"/>
  <c r="BR224" i="1" s="1"/>
  <c r="BP225" i="1"/>
  <c r="BR225" i="1" s="1"/>
  <c r="BP226" i="1"/>
  <c r="BR226" i="1" s="1"/>
  <c r="BP227" i="1"/>
  <c r="BR227" i="1" s="1"/>
  <c r="BP228" i="1"/>
  <c r="BR228" i="1" s="1"/>
  <c r="BP202" i="1"/>
  <c r="BR202" i="1" s="1"/>
  <c r="BP205" i="1"/>
  <c r="BR205" i="1" s="1"/>
  <c r="BP206" i="1"/>
  <c r="BR206" i="1" s="1"/>
  <c r="BP207" i="1"/>
  <c r="BR207" i="1" s="1"/>
  <c r="BP208" i="1"/>
  <c r="BR208" i="1" s="1"/>
  <c r="BP209" i="1"/>
  <c r="BR209" i="1" s="1"/>
  <c r="BP210" i="1"/>
  <c r="BR210" i="1" s="1"/>
  <c r="BP211" i="1"/>
  <c r="BR211" i="1" s="1"/>
  <c r="BP212" i="1"/>
  <c r="BR212" i="1" s="1"/>
  <c r="BP213" i="1"/>
  <c r="BR213" i="1" s="1"/>
  <c r="BP214" i="1"/>
  <c r="BR214" i="1" s="1"/>
  <c r="BP215" i="1"/>
  <c r="BR215" i="1" s="1"/>
  <c r="BP216" i="1"/>
  <c r="BR216" i="1" s="1"/>
  <c r="BP217" i="1"/>
  <c r="BR217" i="1" s="1"/>
  <c r="BP218" i="1"/>
  <c r="BR218" i="1" s="1"/>
  <c r="BP219" i="1"/>
  <c r="BR219" i="1" s="1"/>
  <c r="BP220" i="1"/>
  <c r="BR220" i="1" s="1"/>
  <c r="BP221" i="1"/>
  <c r="BR221" i="1" s="1"/>
  <c r="BO229" i="1"/>
  <c r="BP229" i="1" s="1"/>
  <c r="BR229" i="1" s="1"/>
  <c r="BP201" i="1"/>
  <c r="BR201" i="1" s="1"/>
  <c r="BR231" i="1" s="1"/>
  <c r="BP203" i="1"/>
  <c r="BR203" i="1" s="1"/>
  <c r="BP204" i="1"/>
  <c r="BR204" i="1" s="1"/>
  <c r="CB194" i="1"/>
  <c r="CB167" i="1"/>
  <c r="CD167" i="1" s="1"/>
  <c r="CB170" i="1"/>
  <c r="CD170" i="1" s="1"/>
  <c r="CB173" i="1"/>
  <c r="CD173" i="1" s="1"/>
  <c r="CB174" i="1"/>
  <c r="CD174" i="1" s="1"/>
  <c r="CB175" i="1"/>
  <c r="CD175" i="1" s="1"/>
  <c r="CB176" i="1"/>
  <c r="CD176" i="1" s="1"/>
  <c r="CB177" i="1"/>
  <c r="CD177" i="1" s="1"/>
  <c r="CB178" i="1"/>
  <c r="CD178" i="1" s="1"/>
  <c r="CB179" i="1"/>
  <c r="CD179" i="1" s="1"/>
  <c r="CB180" i="1"/>
  <c r="CD180" i="1" s="1"/>
  <c r="CB181" i="1"/>
  <c r="CD181" i="1" s="1"/>
  <c r="CB182" i="1"/>
  <c r="CD182" i="1" s="1"/>
  <c r="CB183" i="1"/>
  <c r="CD183" i="1" s="1"/>
  <c r="CB184" i="1"/>
  <c r="CD184" i="1" s="1"/>
  <c r="CB185" i="1"/>
  <c r="CD185" i="1" s="1"/>
  <c r="CB186" i="1"/>
  <c r="CD186" i="1" s="1"/>
  <c r="CB187" i="1"/>
  <c r="CD187" i="1" s="1"/>
  <c r="CB188" i="1"/>
  <c r="CD188" i="1" s="1"/>
  <c r="CB189" i="1"/>
  <c r="CD189" i="1" s="1"/>
  <c r="CB190" i="1"/>
  <c r="CD190" i="1" s="1"/>
  <c r="CB191" i="1"/>
  <c r="CD191" i="1" s="1"/>
  <c r="CB192" i="1"/>
  <c r="CD192" i="1" s="1"/>
  <c r="CB193" i="1"/>
  <c r="CB195" i="1"/>
  <c r="CB165" i="1"/>
  <c r="CD165" i="1" s="1"/>
  <c r="CB166" i="1"/>
  <c r="CD166" i="1" s="1"/>
  <c r="CB168" i="1"/>
  <c r="CD168" i="1" s="1"/>
  <c r="CB169" i="1"/>
  <c r="CD169" i="1" s="1"/>
  <c r="CB171" i="1"/>
  <c r="CD171" i="1" s="1"/>
  <c r="CB172" i="1"/>
  <c r="CD172" i="1" s="1"/>
  <c r="BO194" i="1"/>
  <c r="BO193" i="1"/>
  <c r="BO192" i="1"/>
  <c r="BO191" i="1"/>
  <c r="BO190" i="1"/>
  <c r="BO189" i="1"/>
  <c r="BO188" i="1"/>
  <c r="BO187" i="1"/>
  <c r="BO186" i="1"/>
  <c r="BO185" i="1"/>
  <c r="BO184" i="1"/>
  <c r="BO183" i="1"/>
  <c r="BO182" i="1"/>
  <c r="BO181" i="1"/>
  <c r="BO180" i="1"/>
  <c r="BO179" i="1"/>
  <c r="BO178" i="1"/>
  <c r="BO177" i="1"/>
  <c r="BO176" i="1"/>
  <c r="BO175" i="1"/>
  <c r="BO174" i="1"/>
  <c r="BO173" i="1"/>
  <c r="BO172" i="1"/>
  <c r="BO171" i="1"/>
  <c r="BO170" i="1"/>
  <c r="BO169" i="1"/>
  <c r="BO168" i="1"/>
  <c r="BO167" i="1"/>
  <c r="BO166" i="1"/>
  <c r="BO165" i="1"/>
  <c r="CD197" i="1" l="1"/>
  <c r="BQ165" i="1"/>
  <c r="BS165" i="1" s="1"/>
  <c r="BQ167" i="1"/>
  <c r="BS167" i="1" s="1"/>
  <c r="BQ169" i="1"/>
  <c r="BS169" i="1" s="1"/>
  <c r="BQ171" i="1"/>
  <c r="BS171" i="1" s="1"/>
  <c r="BQ174" i="1"/>
  <c r="BS174" i="1" s="1"/>
  <c r="BQ164" i="1"/>
  <c r="BS164" i="1" s="1"/>
  <c r="BQ166" i="1"/>
  <c r="BS166" i="1" s="1"/>
  <c r="BQ168" i="1"/>
  <c r="BS168" i="1" s="1"/>
  <c r="BQ170" i="1"/>
  <c r="BS170" i="1" s="1"/>
  <c r="BQ172" i="1"/>
  <c r="BS172" i="1" s="1"/>
  <c r="BQ173" i="1"/>
  <c r="BS173" i="1" s="1"/>
  <c r="BQ175" i="1"/>
  <c r="BS175" i="1" s="1"/>
  <c r="BQ176" i="1"/>
  <c r="BS176" i="1" s="1"/>
  <c r="BQ177" i="1"/>
  <c r="BS177" i="1" s="1"/>
  <c r="BQ178" i="1"/>
  <c r="BS178" i="1" s="1"/>
  <c r="BQ179" i="1"/>
  <c r="BS179" i="1" s="1"/>
  <c r="BQ180" i="1"/>
  <c r="BS180" i="1" s="1"/>
  <c r="BQ181" i="1"/>
  <c r="BS181" i="1" s="1"/>
  <c r="BQ182" i="1"/>
  <c r="BS182" i="1" s="1"/>
  <c r="BQ183" i="1"/>
  <c r="BS183" i="1" s="1"/>
  <c r="BQ184" i="1"/>
  <c r="BS184" i="1" s="1"/>
  <c r="BQ185" i="1"/>
  <c r="BS185" i="1" s="1"/>
  <c r="BQ186" i="1"/>
  <c r="BS186" i="1" s="1"/>
  <c r="BQ187" i="1"/>
  <c r="BS187" i="1" s="1"/>
  <c r="BQ188" i="1"/>
  <c r="BS188" i="1" s="1"/>
  <c r="BQ189" i="1"/>
  <c r="BS189" i="1" s="1"/>
  <c r="BQ190" i="1"/>
  <c r="BS190" i="1" s="1"/>
  <c r="BQ191" i="1"/>
  <c r="BS191" i="1" s="1"/>
  <c r="BQ192" i="1"/>
  <c r="BS192" i="1" s="1"/>
  <c r="BQ193" i="1"/>
  <c r="BS193" i="1" s="1"/>
  <c r="BQ194" i="1"/>
  <c r="BS194" i="1" s="1"/>
  <c r="BG165" i="1"/>
  <c r="BI165" i="1" s="1"/>
  <c r="BG169" i="1"/>
  <c r="BI169" i="1" s="1"/>
  <c r="BG173" i="1"/>
  <c r="BI173" i="1" s="1"/>
  <c r="BG177" i="1"/>
  <c r="BI177" i="1" s="1"/>
  <c r="BF171" i="1"/>
  <c r="BG171" i="1" s="1"/>
  <c r="BI171" i="1" s="1"/>
  <c r="BF173" i="1"/>
  <c r="BF175" i="1"/>
  <c r="BG175" i="1" s="1"/>
  <c r="BI175" i="1" s="1"/>
  <c r="BF177" i="1"/>
  <c r="BF179" i="1"/>
  <c r="BG179" i="1" s="1"/>
  <c r="BI179" i="1" s="1"/>
  <c r="BE180" i="1"/>
  <c r="BE165" i="1"/>
  <c r="BF165" i="1" s="1"/>
  <c r="BE166" i="1"/>
  <c r="BE167" i="1"/>
  <c r="BF167" i="1" s="1"/>
  <c r="BG167" i="1" s="1"/>
  <c r="BI167" i="1" s="1"/>
  <c r="BE168" i="1"/>
  <c r="BE169" i="1"/>
  <c r="BF169" i="1" s="1"/>
  <c r="BE170" i="1"/>
  <c r="BE171" i="1"/>
  <c r="BE172" i="1"/>
  <c r="BE173" i="1"/>
  <c r="BE174" i="1"/>
  <c r="BE175" i="1"/>
  <c r="BE176" i="1"/>
  <c r="BE177" i="1"/>
  <c r="BE178" i="1"/>
  <c r="BE179" i="1"/>
  <c r="BE181" i="1"/>
  <c r="BF181" i="1" s="1"/>
  <c r="BE182" i="1"/>
  <c r="BE183" i="1"/>
  <c r="BE184" i="1"/>
  <c r="BE185" i="1"/>
  <c r="BF185" i="1" s="1"/>
  <c r="BE186" i="1"/>
  <c r="BE187" i="1"/>
  <c r="BE188" i="1"/>
  <c r="BE189" i="1"/>
  <c r="BF189" i="1" s="1"/>
  <c r="BE190" i="1"/>
  <c r="BE191" i="1"/>
  <c r="BE192" i="1"/>
  <c r="BE193" i="1"/>
  <c r="BF193" i="1" s="1"/>
  <c r="BE194" i="1"/>
  <c r="BG164" i="1"/>
  <c r="BI164" i="1" s="1"/>
  <c r="BE164" i="1"/>
  <c r="BF164" i="1" s="1"/>
  <c r="AV127" i="1"/>
  <c r="AW182" i="1"/>
  <c r="AY182" i="1" s="1"/>
  <c r="AW190" i="1"/>
  <c r="AY190" i="1" s="1"/>
  <c r="AV163" i="1"/>
  <c r="AV193" i="1"/>
  <c r="AW193" i="1" s="1"/>
  <c r="AV168" i="1"/>
  <c r="AV172" i="1"/>
  <c r="AV176" i="1"/>
  <c r="AV180" i="1"/>
  <c r="AV182" i="1"/>
  <c r="AV184" i="1"/>
  <c r="AV186" i="1"/>
  <c r="AW186" i="1" s="1"/>
  <c r="AY186" i="1" s="1"/>
  <c r="AV188" i="1"/>
  <c r="AV190" i="1"/>
  <c r="AU164" i="1"/>
  <c r="AV164" i="1" s="1"/>
  <c r="AU165" i="1"/>
  <c r="AU166" i="1"/>
  <c r="AV166" i="1" s="1"/>
  <c r="AW166" i="1" s="1"/>
  <c r="AY166" i="1" s="1"/>
  <c r="AU167" i="1"/>
  <c r="AU168" i="1"/>
  <c r="AW168" i="1" s="1"/>
  <c r="AY168" i="1" s="1"/>
  <c r="AU169" i="1"/>
  <c r="AU170" i="1"/>
  <c r="AV170" i="1" s="1"/>
  <c r="AW170" i="1" s="1"/>
  <c r="AY170" i="1" s="1"/>
  <c r="AU171" i="1"/>
  <c r="AU172" i="1"/>
  <c r="AW172" i="1" s="1"/>
  <c r="AY172" i="1" s="1"/>
  <c r="AU173" i="1"/>
  <c r="AU174" i="1"/>
  <c r="AV174" i="1" s="1"/>
  <c r="AW174" i="1" s="1"/>
  <c r="AY174" i="1" s="1"/>
  <c r="AU175" i="1"/>
  <c r="AU176" i="1"/>
  <c r="AW176" i="1" s="1"/>
  <c r="AY176" i="1" s="1"/>
  <c r="AU177" i="1"/>
  <c r="AU178" i="1"/>
  <c r="AV178" i="1" s="1"/>
  <c r="AW178" i="1" s="1"/>
  <c r="AY178" i="1" s="1"/>
  <c r="AU179" i="1"/>
  <c r="AU180" i="1"/>
  <c r="AW180" i="1" s="1"/>
  <c r="AY180" i="1" s="1"/>
  <c r="AU181" i="1"/>
  <c r="AU182" i="1"/>
  <c r="AU183" i="1"/>
  <c r="AU184" i="1"/>
  <c r="AW184" i="1" s="1"/>
  <c r="AY184" i="1" s="1"/>
  <c r="AU185" i="1"/>
  <c r="AU186" i="1"/>
  <c r="AU187" i="1"/>
  <c r="AU188" i="1"/>
  <c r="AW188" i="1" s="1"/>
  <c r="AY188" i="1" s="1"/>
  <c r="AU189" i="1"/>
  <c r="AU190" i="1"/>
  <c r="AU191" i="1"/>
  <c r="AU192" i="1"/>
  <c r="AV192" i="1" s="1"/>
  <c r="AW163" i="1"/>
  <c r="AY163" i="1" s="1"/>
  <c r="AU163" i="1"/>
  <c r="AV191" i="1" l="1"/>
  <c r="AW191" i="1" s="1"/>
  <c r="AV189" i="1"/>
  <c r="AW189" i="1" s="1"/>
  <c r="AY189" i="1" s="1"/>
  <c r="AV187" i="1"/>
  <c r="AW187" i="1" s="1"/>
  <c r="AY187" i="1" s="1"/>
  <c r="AV185" i="1"/>
  <c r="AW185" i="1" s="1"/>
  <c r="AY185" i="1" s="1"/>
  <c r="AV183" i="1"/>
  <c r="AW183" i="1" s="1"/>
  <c r="AY183" i="1" s="1"/>
  <c r="AV181" i="1"/>
  <c r="AW181" i="1" s="1"/>
  <c r="AY181" i="1" s="1"/>
  <c r="AV179" i="1"/>
  <c r="AW179" i="1" s="1"/>
  <c r="AY179" i="1" s="1"/>
  <c r="AV177" i="1"/>
  <c r="AW177" i="1" s="1"/>
  <c r="AY177" i="1" s="1"/>
  <c r="AV175" i="1"/>
  <c r="AW175" i="1" s="1"/>
  <c r="AY175" i="1" s="1"/>
  <c r="AV173" i="1"/>
  <c r="AW173" i="1" s="1"/>
  <c r="AY173" i="1" s="1"/>
  <c r="AV171" i="1"/>
  <c r="AW171" i="1" s="1"/>
  <c r="AY171" i="1" s="1"/>
  <c r="AV169" i="1"/>
  <c r="AW169" i="1" s="1"/>
  <c r="AY169" i="1" s="1"/>
  <c r="AV167" i="1"/>
  <c r="AW167" i="1" s="1"/>
  <c r="AY167" i="1" s="1"/>
  <c r="AV165" i="1"/>
  <c r="AW165" i="1" s="1"/>
  <c r="AY165" i="1" s="1"/>
  <c r="AY196" i="1" s="1"/>
  <c r="BG187" i="1"/>
  <c r="BI187" i="1" s="1"/>
  <c r="BF178" i="1"/>
  <c r="BG178" i="1" s="1"/>
  <c r="BI178" i="1" s="1"/>
  <c r="BF176" i="1"/>
  <c r="BG176" i="1" s="1"/>
  <c r="BI176" i="1" s="1"/>
  <c r="BF174" i="1"/>
  <c r="BG174" i="1" s="1"/>
  <c r="BI174" i="1" s="1"/>
  <c r="BF172" i="1"/>
  <c r="BG172" i="1" s="1"/>
  <c r="BI172" i="1" s="1"/>
  <c r="BG168" i="1"/>
  <c r="BI168" i="1" s="1"/>
  <c r="BG180" i="1"/>
  <c r="BI180" i="1" s="1"/>
  <c r="BF180" i="1"/>
  <c r="BF191" i="1"/>
  <c r="BG191" i="1" s="1"/>
  <c r="BI191" i="1" s="1"/>
  <c r="BF187" i="1"/>
  <c r="BF183" i="1"/>
  <c r="BG183" i="1" s="1"/>
  <c r="BI183" i="1" s="1"/>
  <c r="BF166" i="1"/>
  <c r="BG166" i="1" s="1"/>
  <c r="BI166" i="1" s="1"/>
  <c r="BG193" i="1"/>
  <c r="BG189" i="1"/>
  <c r="BI189" i="1" s="1"/>
  <c r="BG185" i="1"/>
  <c r="BI185" i="1" s="1"/>
  <c r="BG181" i="1"/>
  <c r="BI181" i="1" s="1"/>
  <c r="AW192" i="1"/>
  <c r="AW164" i="1"/>
  <c r="AY164" i="1" s="1"/>
  <c r="BG194" i="1"/>
  <c r="BG190" i="1"/>
  <c r="BI190" i="1" s="1"/>
  <c r="BG186" i="1"/>
  <c r="BI186" i="1" s="1"/>
  <c r="BG182" i="1"/>
  <c r="BI182" i="1" s="1"/>
  <c r="BF168" i="1"/>
  <c r="BF170" i="1"/>
  <c r="BG170" i="1" s="1"/>
  <c r="BI170" i="1" s="1"/>
  <c r="BF194" i="1"/>
  <c r="BF192" i="1"/>
  <c r="BG192" i="1" s="1"/>
  <c r="BF190" i="1"/>
  <c r="BF188" i="1"/>
  <c r="BG188" i="1" s="1"/>
  <c r="BI188" i="1" s="1"/>
  <c r="BF186" i="1"/>
  <c r="BF184" i="1"/>
  <c r="BG184" i="1" s="1"/>
  <c r="BI184" i="1" s="1"/>
  <c r="BF182" i="1"/>
  <c r="BS195" i="1"/>
  <c r="BF158" i="1"/>
  <c r="BE158" i="1"/>
  <c r="BD158" i="1"/>
  <c r="BF157" i="1"/>
  <c r="BE157" i="1"/>
  <c r="BD157" i="1"/>
  <c r="BF156" i="1"/>
  <c r="BE156" i="1"/>
  <c r="BD156" i="1"/>
  <c r="BF155" i="1"/>
  <c r="BE155" i="1"/>
  <c r="BD155" i="1"/>
  <c r="BF154" i="1"/>
  <c r="BE154" i="1"/>
  <c r="BD154" i="1"/>
  <c r="BF153" i="1"/>
  <c r="BE153" i="1"/>
  <c r="BD153" i="1"/>
  <c r="BF152" i="1"/>
  <c r="BE152" i="1"/>
  <c r="BD152" i="1"/>
  <c r="BF151" i="1"/>
  <c r="BE151" i="1"/>
  <c r="BD151" i="1"/>
  <c r="BF150" i="1"/>
  <c r="BE150" i="1"/>
  <c r="BD150" i="1"/>
  <c r="BF149" i="1"/>
  <c r="BE149" i="1"/>
  <c r="BD149" i="1"/>
  <c r="BF148" i="1"/>
  <c r="BE148" i="1"/>
  <c r="BD148" i="1"/>
  <c r="BF147" i="1"/>
  <c r="BE147" i="1"/>
  <c r="BD147" i="1"/>
  <c r="BF146" i="1"/>
  <c r="BE146" i="1"/>
  <c r="BD146" i="1"/>
  <c r="BF145" i="1"/>
  <c r="BE145" i="1"/>
  <c r="BD145" i="1"/>
  <c r="BF144" i="1"/>
  <c r="BE144" i="1"/>
  <c r="BD144" i="1"/>
  <c r="BF143" i="1"/>
  <c r="BE143" i="1"/>
  <c r="BD143" i="1"/>
  <c r="BF142" i="1"/>
  <c r="BE142" i="1"/>
  <c r="BD142" i="1"/>
  <c r="BF141" i="1"/>
  <c r="BE141" i="1"/>
  <c r="BD141" i="1"/>
  <c r="BF140" i="1"/>
  <c r="BE140" i="1"/>
  <c r="BD140" i="1"/>
  <c r="BF139" i="1"/>
  <c r="BE139" i="1"/>
  <c r="BD139" i="1"/>
  <c r="BF138" i="1"/>
  <c r="BE138" i="1"/>
  <c r="BD138" i="1"/>
  <c r="BF137" i="1"/>
  <c r="BE137" i="1"/>
  <c r="BD137" i="1"/>
  <c r="BF136" i="1"/>
  <c r="BE136" i="1"/>
  <c r="BD136" i="1"/>
  <c r="BF135" i="1"/>
  <c r="BE135" i="1"/>
  <c r="BD135" i="1"/>
  <c r="BF134" i="1"/>
  <c r="BE134" i="1"/>
  <c r="BD134" i="1"/>
  <c r="BF133" i="1"/>
  <c r="BE133" i="1"/>
  <c r="BD133" i="1"/>
  <c r="BF132" i="1"/>
  <c r="BD132" i="1"/>
  <c r="BF131" i="1"/>
  <c r="BD131" i="1"/>
  <c r="BF130" i="1"/>
  <c r="BD130" i="1"/>
  <c r="BF129" i="1"/>
  <c r="BD129" i="1"/>
  <c r="BF128" i="1"/>
  <c r="BE128" i="1"/>
  <c r="BD128" i="1"/>
  <c r="AW157" i="1"/>
  <c r="AV157" i="1"/>
  <c r="AW156" i="1"/>
  <c r="AV156" i="1"/>
  <c r="AW155" i="1"/>
  <c r="AV155" i="1"/>
  <c r="AW154" i="1"/>
  <c r="AV154" i="1"/>
  <c r="AW153" i="1"/>
  <c r="AV153" i="1"/>
  <c r="AW152" i="1"/>
  <c r="AV152" i="1"/>
  <c r="AW151" i="1"/>
  <c r="AV151" i="1"/>
  <c r="AW150" i="1"/>
  <c r="AV150" i="1"/>
  <c r="AW149" i="1"/>
  <c r="AV149" i="1"/>
  <c r="AW148" i="1"/>
  <c r="AV148" i="1"/>
  <c r="AW147" i="1"/>
  <c r="AV147" i="1"/>
  <c r="AW146" i="1"/>
  <c r="AV146" i="1"/>
  <c r="AW145" i="1"/>
  <c r="AV145" i="1"/>
  <c r="AW144" i="1"/>
  <c r="AV144" i="1"/>
  <c r="AW143" i="1"/>
  <c r="AV143" i="1"/>
  <c r="AW142" i="1"/>
  <c r="AV142" i="1"/>
  <c r="AW141" i="1"/>
  <c r="AV141" i="1"/>
  <c r="AW140" i="1"/>
  <c r="AV140" i="1"/>
  <c r="AW139" i="1"/>
  <c r="AV139" i="1"/>
  <c r="AW138" i="1"/>
  <c r="AV138" i="1"/>
  <c r="AW137" i="1"/>
  <c r="AV137" i="1"/>
  <c r="AW136" i="1"/>
  <c r="AV136" i="1"/>
  <c r="AW135" i="1"/>
  <c r="AV135" i="1"/>
  <c r="AW134" i="1"/>
  <c r="AV134" i="1"/>
  <c r="AW133" i="1"/>
  <c r="AV133" i="1"/>
  <c r="AW132" i="1"/>
  <c r="AV132" i="1"/>
  <c r="AW131" i="1"/>
  <c r="AV131" i="1"/>
  <c r="AW130" i="1"/>
  <c r="AV130" i="1"/>
  <c r="AW129" i="1"/>
  <c r="AV129" i="1"/>
  <c r="AW128" i="1"/>
  <c r="AV128" i="1"/>
  <c r="AW127" i="1"/>
  <c r="AW159" i="1" s="1"/>
  <c r="AV159" i="1"/>
  <c r="BI196" i="1" l="1"/>
  <c r="BF160" i="1"/>
  <c r="BD160" i="1"/>
  <c r="BE160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88" i="1"/>
  <c r="AW120" i="1" s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88" i="1"/>
  <c r="AV120" i="1" s="1"/>
  <c r="BF90" i="1"/>
  <c r="BF91" i="1"/>
  <c r="BF121" i="1" s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89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94" i="1"/>
  <c r="BE89" i="1"/>
  <c r="BE121" i="1" s="1"/>
  <c r="BD119" i="1"/>
  <c r="BD90" i="1"/>
  <c r="BD121" i="1" s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89" i="1"/>
  <c r="BK118" i="1" l="1"/>
  <c r="AM120" i="1"/>
  <c r="AL120" i="1"/>
  <c r="AL122" i="1" s="1"/>
  <c r="AP119" i="1"/>
  <c r="AO119" i="1"/>
  <c r="BV77" i="1" l="1"/>
  <c r="BV76" i="1"/>
  <c r="BV75" i="1"/>
  <c r="BP75" i="1"/>
  <c r="BV74" i="1"/>
  <c r="BP74" i="1"/>
  <c r="BV73" i="1"/>
  <c r="BP73" i="1"/>
  <c r="BV72" i="1"/>
  <c r="BP72" i="1"/>
  <c r="BV71" i="1"/>
  <c r="BV70" i="1"/>
  <c r="BV69" i="1"/>
  <c r="BP69" i="1"/>
  <c r="BW68" i="1"/>
  <c r="BV68" i="1"/>
  <c r="BP68" i="1"/>
  <c r="BV67" i="1"/>
  <c r="BP67" i="1"/>
  <c r="BV66" i="1"/>
  <c r="BP66" i="1"/>
  <c r="BP65" i="1"/>
  <c r="BV65" i="1"/>
  <c r="BV64" i="1"/>
  <c r="BV63" i="1"/>
  <c r="BV62" i="1"/>
  <c r="BP62" i="1"/>
  <c r="BV61" i="1"/>
  <c r="BP61" i="1"/>
  <c r="BV60" i="1"/>
  <c r="BP60" i="1"/>
  <c r="BV59" i="1"/>
  <c r="BV58" i="1"/>
  <c r="BP58" i="1"/>
  <c r="BK50" i="1" l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49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50" i="1"/>
  <c r="BF49" i="1"/>
  <c r="BE50" i="1"/>
  <c r="BE51" i="1"/>
  <c r="BE52" i="1"/>
  <c r="BE53" i="1"/>
  <c r="BE54" i="1"/>
  <c r="BE55" i="1"/>
  <c r="BE56" i="1"/>
  <c r="BE57" i="1"/>
  <c r="BE58" i="1"/>
  <c r="BE59" i="1"/>
  <c r="BE60" i="1"/>
  <c r="BE49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61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49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48" i="1"/>
  <c r="AP79" i="1" s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48" i="1"/>
  <c r="AM80" i="1"/>
  <c r="AL80" i="1"/>
  <c r="AI54" i="1"/>
  <c r="AI49" i="1"/>
  <c r="AI50" i="1"/>
  <c r="AI51" i="1"/>
  <c r="AI52" i="1"/>
  <c r="AI48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53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48" i="1"/>
  <c r="AE80" i="1"/>
  <c r="AD80" i="1"/>
  <c r="BL3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9" i="1"/>
  <c r="BG8" i="1"/>
  <c r="BG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7" i="1"/>
  <c r="BF39" i="1" s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7" i="1"/>
  <c r="AW39" i="1" s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7" i="1"/>
  <c r="AT38" i="1"/>
  <c r="AS38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M39" i="1"/>
  <c r="AL7" i="1"/>
  <c r="AO7" i="1" s="1"/>
  <c r="AO39" i="1" s="1"/>
  <c r="AI16" i="1"/>
  <c r="AI39" i="1" s="1"/>
  <c r="AH37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7" i="1"/>
  <c r="AE39" i="1"/>
  <c r="AD8" i="1"/>
  <c r="AD39" i="1" s="1"/>
  <c r="AP39" i="1" l="1"/>
  <c r="BE39" i="1"/>
  <c r="BG39" i="1" s="1"/>
  <c r="AI80" i="1"/>
  <c r="AW79" i="1"/>
  <c r="BE80" i="1"/>
  <c r="AD41" i="1"/>
  <c r="AV39" i="1"/>
  <c r="BL41" i="1"/>
  <c r="AH80" i="1"/>
  <c r="AO79" i="1"/>
  <c r="AV79" i="1"/>
  <c r="BD80" i="1"/>
  <c r="BF80" i="1"/>
  <c r="BK80" i="1"/>
  <c r="AH8" i="1"/>
  <c r="AH39" i="1" s="1"/>
  <c r="AL39" i="1"/>
  <c r="AD82" i="1"/>
  <c r="AL82" i="1"/>
  <c r="W76" i="1"/>
  <c r="T76" i="1"/>
  <c r="S76" i="1"/>
  <c r="R76" i="1"/>
  <c r="O76" i="1"/>
  <c r="N76" i="1"/>
  <c r="K76" i="1"/>
  <c r="J76" i="1"/>
  <c r="I76" i="1"/>
  <c r="E76" i="1"/>
  <c r="D76" i="1"/>
  <c r="D78" i="1" l="1"/>
  <c r="R78" i="1"/>
  <c r="N78" i="1"/>
  <c r="I78" i="1"/>
  <c r="E37" i="1"/>
  <c r="K37" i="1"/>
  <c r="J37" i="1"/>
  <c r="O37" i="1"/>
  <c r="N37" i="1"/>
  <c r="T37" i="1"/>
  <c r="S37" i="1"/>
  <c r="R37" i="1"/>
  <c r="R39" i="1" s="1"/>
  <c r="W37" i="1"/>
  <c r="N39" i="1" l="1"/>
  <c r="D6" i="1"/>
  <c r="D37" i="1" s="1"/>
  <c r="D39" i="1" s="1"/>
  <c r="I5" i="1"/>
  <c r="I37" i="1" s="1"/>
  <c r="I39" i="1" s="1"/>
</calcChain>
</file>

<file path=xl/comments1.xml><?xml version="1.0" encoding="utf-8"?>
<comments xmlns="http://schemas.openxmlformats.org/spreadsheetml/2006/main">
  <authors>
    <author>TESORERÍA4-PC</author>
  </authors>
  <commentList>
    <comment ref="BL167" authorId="0" shapeId="0">
      <text>
        <r>
          <rPr>
            <b/>
            <sz val="9"/>
            <color indexed="81"/>
            <rFont val="Tahoma"/>
            <family val="2"/>
          </rPr>
          <t>TESORERÍA4-PC:</t>
        </r>
        <r>
          <rPr>
            <sz val="9"/>
            <color indexed="81"/>
            <rFont val="Tahoma"/>
            <family val="2"/>
          </rPr>
          <t xml:space="preserve">
SE DESCONTO PAGO DE ALCALDIA EVORA 3212.16</t>
        </r>
      </text>
    </comment>
    <comment ref="BB218" authorId="0" shapeId="0">
      <text>
        <r>
          <rPr>
            <b/>
            <sz val="9"/>
            <color indexed="81"/>
            <rFont val="Tahoma"/>
            <family val="2"/>
          </rPr>
          <t>TESORERÍA4-PC:</t>
        </r>
        <r>
          <rPr>
            <sz val="9"/>
            <color indexed="81"/>
            <rFont val="Tahoma"/>
            <family val="2"/>
          </rPr>
          <t xml:space="preserve">
MONTO REAL 3507.10 SE LE DESCUENTA 600 POR PAGO DE IMPUESTO DEL SENIAT DESCONTADO DEL BIOPAGO DE EXPRESS POR ERROR..</t>
        </r>
      </text>
    </comment>
  </commentList>
</comments>
</file>

<file path=xl/sharedStrings.xml><?xml version="1.0" encoding="utf-8"?>
<sst xmlns="http://schemas.openxmlformats.org/spreadsheetml/2006/main" count="837" uniqueCount="135">
  <si>
    <t xml:space="preserve">fecha </t>
  </si>
  <si>
    <t xml:space="preserve">debito </t>
  </si>
  <si>
    <t xml:space="preserve">credito </t>
  </si>
  <si>
    <t xml:space="preserve">ticket </t>
  </si>
  <si>
    <t>bancrecer modelo</t>
  </si>
  <si>
    <t>bancrecer express</t>
  </si>
  <si>
    <t>biopago</t>
  </si>
  <si>
    <t>monedero</t>
  </si>
  <si>
    <t>biopago modelo</t>
  </si>
  <si>
    <t>banesco express</t>
  </si>
  <si>
    <t>pago movil</t>
  </si>
  <si>
    <t>TOTAL</t>
  </si>
  <si>
    <t xml:space="preserve">TOTAL </t>
  </si>
  <si>
    <t>tasa</t>
  </si>
  <si>
    <t xml:space="preserve">tasa </t>
  </si>
  <si>
    <t>credito</t>
  </si>
  <si>
    <t>total:</t>
  </si>
  <si>
    <t>debito</t>
  </si>
  <si>
    <t>total $ :</t>
  </si>
  <si>
    <t>total $:</t>
  </si>
  <si>
    <t>ticket</t>
  </si>
  <si>
    <t>total</t>
  </si>
  <si>
    <t>TASA</t>
  </si>
  <si>
    <t>DEBITO</t>
  </si>
  <si>
    <t>CREDITO</t>
  </si>
  <si>
    <t>TICKET</t>
  </si>
  <si>
    <t>BANESCO EXPRESS</t>
  </si>
  <si>
    <t>TOTAL $ :</t>
  </si>
  <si>
    <t>PAGO MOVIL</t>
  </si>
  <si>
    <t xml:space="preserve">PUNTO PRESTADO EVORA </t>
  </si>
  <si>
    <t>debito neto</t>
  </si>
  <si>
    <t>credito neto</t>
  </si>
  <si>
    <t>BANCRECER MODELO</t>
  </si>
  <si>
    <t>debito NETO</t>
  </si>
  <si>
    <t>credito NETO</t>
  </si>
  <si>
    <t xml:space="preserve">RELACION PUNTOS PRESTADOS EVORA </t>
  </si>
  <si>
    <t>RELACION PUNTOS PRESTADOS EVORA</t>
  </si>
  <si>
    <t xml:space="preserve">total </t>
  </si>
  <si>
    <t xml:space="preserve">total ambas </t>
  </si>
  <si>
    <t xml:space="preserve">total disponible </t>
  </si>
  <si>
    <t xml:space="preserve">tasa diaria </t>
  </si>
  <si>
    <t xml:space="preserve">Divisa </t>
  </si>
  <si>
    <t xml:space="preserve">TOTAL AMBAS </t>
  </si>
  <si>
    <t>divisa</t>
  </si>
  <si>
    <t>BANCRECER EVORA DICIEMBRE 2021</t>
  </si>
  <si>
    <t>EVORA</t>
  </si>
  <si>
    <t>BANCRECER EVORA NOVIEMBRE 2021</t>
  </si>
  <si>
    <t>EVORA NOVIEMBRE 2021</t>
  </si>
  <si>
    <t xml:space="preserve"> </t>
  </si>
  <si>
    <t>EVORA OCTUBRE 2021</t>
  </si>
  <si>
    <t>BANCRECER EVORA OCTUBRE 2021</t>
  </si>
  <si>
    <t>BANCRECER EVORA enero 2022</t>
  </si>
  <si>
    <t>BANCRECER EVORA FEBRERO 2022</t>
  </si>
  <si>
    <t>BANCAMIGA MODELO</t>
  </si>
  <si>
    <t>BANCRECER EVORAMARZO 2022</t>
  </si>
  <si>
    <t>BANCRECER EVORA abril 2022</t>
  </si>
  <si>
    <t>debito DESCUENTO</t>
  </si>
  <si>
    <t>credito DESCUENTO</t>
  </si>
  <si>
    <t>IGTF</t>
  </si>
  <si>
    <t>debito BRUTO</t>
  </si>
  <si>
    <t>credito BRUTO</t>
  </si>
  <si>
    <t>BANCAMIGA MODELO abril 2022</t>
  </si>
  <si>
    <t>BANESCO</t>
  </si>
  <si>
    <t>BIOPAGO MODELO</t>
  </si>
  <si>
    <t>MODELO BRUTO</t>
  </si>
  <si>
    <t>BIOPAGO BRUTO</t>
  </si>
  <si>
    <t>EFECTIVO</t>
  </si>
  <si>
    <t>DIVISAS</t>
  </si>
  <si>
    <t>TOTAL $</t>
  </si>
  <si>
    <t>DOLARES</t>
  </si>
  <si>
    <t>ZELLE</t>
  </si>
  <si>
    <t>PAIPAL</t>
  </si>
  <si>
    <t>BANCRECER EVORA</t>
  </si>
  <si>
    <t>PAGO MOIL BANESCO EXPRES</t>
  </si>
  <si>
    <t>BANCRECER EVORA MAYO 2022</t>
  </si>
  <si>
    <t>BANCAMIGA MODELO MAYO 2022</t>
  </si>
  <si>
    <t>debito C/DESC</t>
  </si>
  <si>
    <t>credito C/DESC</t>
  </si>
  <si>
    <t xml:space="preserve">FECHA </t>
  </si>
  <si>
    <t>DEBITO BRUTO</t>
  </si>
  <si>
    <t>CREDITO BRUTO</t>
  </si>
  <si>
    <t>DEBITO DESCUENTO</t>
  </si>
  <si>
    <t>CREDITO DESCUENTO</t>
  </si>
  <si>
    <t xml:space="preserve">TOTAL AMBOS </t>
  </si>
  <si>
    <t xml:space="preserve">TOTAL DISPONIBLE </t>
  </si>
  <si>
    <t>TASA DIA</t>
  </si>
  <si>
    <t xml:space="preserve">DIVISA </t>
  </si>
  <si>
    <t xml:space="preserve">BIOPAGO </t>
  </si>
  <si>
    <t xml:space="preserve">BIOPAGO BRUTO </t>
  </si>
  <si>
    <t>MONEDERO BRUTO</t>
  </si>
  <si>
    <t>BIOPAGO C/DESC</t>
  </si>
  <si>
    <t>MONEDERO C/DESC</t>
  </si>
  <si>
    <t xml:space="preserve">DEBITO BRUTO </t>
  </si>
  <si>
    <t>CREDITO C/DESC</t>
  </si>
  <si>
    <t>ELECTRON BRUTO</t>
  </si>
  <si>
    <t>DEBITO C/DESC</t>
  </si>
  <si>
    <t>ELECTRO C/DESC</t>
  </si>
  <si>
    <t xml:space="preserve">TASA </t>
  </si>
  <si>
    <t xml:space="preserve">TOTAL DIVISA </t>
  </si>
  <si>
    <t>BANCRECER EVORA junio 2022</t>
  </si>
  <si>
    <t>BANCAMIGA MODELO junio 2022</t>
  </si>
  <si>
    <t>efectivida</t>
  </si>
  <si>
    <t>efectivo</t>
  </si>
  <si>
    <t>dolares</t>
  </si>
  <si>
    <t>euro</t>
  </si>
  <si>
    <t xml:space="preserve">zelle </t>
  </si>
  <si>
    <t>paipal</t>
  </si>
  <si>
    <t>bancrecer evora</t>
  </si>
  <si>
    <t>bancamiga modelo</t>
  </si>
  <si>
    <t>banesco</t>
  </si>
  <si>
    <t>BANCRECER EVORA julio 2022</t>
  </si>
  <si>
    <t>BANCAMIGA MODELO julio 2022</t>
  </si>
  <si>
    <t>FECHA DE LIQUIDACION</t>
  </si>
  <si>
    <t>AL CAMBIO</t>
  </si>
  <si>
    <t>DIVISAS $</t>
  </si>
  <si>
    <t>EUROS</t>
  </si>
  <si>
    <t>PAYPAL</t>
  </si>
  <si>
    <t>MES</t>
  </si>
  <si>
    <t xml:space="preserve">JULIO </t>
  </si>
  <si>
    <t>FECHA ENTREGA</t>
  </si>
  <si>
    <t>RESPONSABLE</t>
  </si>
  <si>
    <t>KEYLA RANGEL</t>
  </si>
  <si>
    <t xml:space="preserve">EMPRESA: </t>
  </si>
  <si>
    <t>METODOS</t>
  </si>
  <si>
    <t>BANCO</t>
  </si>
  <si>
    <t xml:space="preserve">EMPRESA </t>
  </si>
  <si>
    <t>BRUTO</t>
  </si>
  <si>
    <t>NETO</t>
  </si>
  <si>
    <t>DÓLAR</t>
  </si>
  <si>
    <t>PUNTO DE VENTA</t>
  </si>
  <si>
    <t>BIOPAGO</t>
  </si>
  <si>
    <t>SAN PEDRO</t>
  </si>
  <si>
    <t>MODELO</t>
  </si>
  <si>
    <t>BANCAMIGA</t>
  </si>
  <si>
    <t>BANCRECER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</si>
</sst>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43" fontId="0" fillId="0" borderId="1" xfId="1" applyFont="1" applyBorder="1"/>
    <xf numFmtId="43" fontId="0" fillId="2" borderId="1" xfId="1" applyFont="1" applyFill="1" applyBorder="1"/>
    <xf numFmtId="14" fontId="0" fillId="3" borderId="1" xfId="0" applyNumberFormat="1" applyFill="1" applyBorder="1"/>
    <xf numFmtId="43" fontId="0" fillId="3" borderId="1" xfId="1" applyFont="1" applyFill="1" applyBorder="1"/>
    <xf numFmtId="0" fontId="0" fillId="3" borderId="1" xfId="0" applyFill="1" applyBorder="1"/>
    <xf numFmtId="14" fontId="0" fillId="0" borderId="1" xfId="1" applyNumberFormat="1" applyFont="1" applyBorder="1"/>
    <xf numFmtId="43" fontId="0" fillId="0" borderId="0" xfId="0" applyNumberFormat="1"/>
    <xf numFmtId="0" fontId="0" fillId="4" borderId="0" xfId="0" applyFill="1"/>
    <xf numFmtId="43" fontId="0" fillId="0" borderId="0" xfId="1" applyFont="1"/>
    <xf numFmtId="43" fontId="0" fillId="4" borderId="0" xfId="1" applyFont="1" applyFill="1"/>
    <xf numFmtId="43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2" fontId="0" fillId="0" borderId="1" xfId="0" applyNumberFormat="1" applyBorder="1"/>
    <xf numFmtId="43" fontId="0" fillId="0" borderId="1" xfId="0" applyNumberFormat="1" applyBorder="1"/>
    <xf numFmtId="0" fontId="0" fillId="7" borderId="0" xfId="0" applyFill="1"/>
    <xf numFmtId="164" fontId="0" fillId="0" borderId="1" xfId="0" applyNumberFormat="1" applyBorder="1"/>
    <xf numFmtId="0" fontId="0" fillId="5" borderId="0" xfId="0" applyFill="1"/>
    <xf numFmtId="0" fontId="0" fillId="6" borderId="0" xfId="0" applyFill="1"/>
    <xf numFmtId="2" fontId="0" fillId="2" borderId="0" xfId="0" applyNumberFormat="1" applyFill="1"/>
    <xf numFmtId="164" fontId="0" fillId="2" borderId="0" xfId="0" applyNumberFormat="1" applyFill="1"/>
    <xf numFmtId="43" fontId="0" fillId="2" borderId="1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1" xfId="1" applyFont="1" applyFill="1" applyBorder="1"/>
    <xf numFmtId="2" fontId="0" fillId="2" borderId="1" xfId="0" applyNumberFormat="1" applyFill="1" applyBorder="1"/>
    <xf numFmtId="43" fontId="0" fillId="2" borderId="1" xfId="0" applyNumberFormat="1" applyFill="1" applyBorder="1"/>
    <xf numFmtId="9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2" fontId="0" fillId="2" borderId="0" xfId="0" applyNumberFormat="1" applyFill="1" applyBorder="1"/>
    <xf numFmtId="0" fontId="0" fillId="2" borderId="0" xfId="0" applyFill="1" applyAlignment="1">
      <alignment horizontal="center"/>
    </xf>
    <xf numFmtId="43" fontId="0" fillId="8" borderId="0" xfId="1" applyFont="1" applyFill="1"/>
    <xf numFmtId="43" fontId="0" fillId="2" borderId="0" xfId="1" applyFont="1" applyFill="1" applyBorder="1"/>
    <xf numFmtId="14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wrapText="1"/>
    </xf>
    <xf numFmtId="43" fontId="0" fillId="8" borderId="1" xfId="1" applyFont="1" applyFill="1" applyBorder="1"/>
    <xf numFmtId="2" fontId="0" fillId="8" borderId="1" xfId="0" applyNumberFormat="1" applyFill="1" applyBorder="1"/>
    <xf numFmtId="2" fontId="0" fillId="8" borderId="3" xfId="0" applyNumberFormat="1" applyFill="1" applyBorder="1"/>
    <xf numFmtId="43" fontId="0" fillId="8" borderId="0" xfId="0" applyNumberFormat="1" applyFill="1"/>
    <xf numFmtId="43" fontId="0" fillId="8" borderId="3" xfId="1" applyFont="1" applyFill="1" applyBorder="1"/>
    <xf numFmtId="43" fontId="0" fillId="8" borderId="1" xfId="0" applyNumberFormat="1" applyFill="1" applyBorder="1"/>
    <xf numFmtId="0" fontId="0" fillId="2" borderId="0" xfId="0" applyFill="1" applyAlignment="1">
      <alignment horizontal="center"/>
    </xf>
    <xf numFmtId="43" fontId="0" fillId="2" borderId="3" xfId="0" applyNumberFormat="1" applyFill="1" applyBorder="1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43" fontId="0" fillId="9" borderId="1" xfId="1" applyFont="1" applyFill="1" applyBorder="1" applyAlignment="1">
      <alignment horizontal="center" wrapText="1"/>
    </xf>
    <xf numFmtId="0" fontId="0" fillId="9" borderId="1" xfId="0" applyFill="1" applyBorder="1"/>
    <xf numFmtId="9" fontId="0" fillId="9" borderId="1" xfId="0" applyNumberFormat="1" applyFill="1" applyBorder="1" applyAlignment="1">
      <alignment horizontal="center"/>
    </xf>
    <xf numFmtId="43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NumberFormat="1" applyFill="1" applyBorder="1"/>
    <xf numFmtId="0" fontId="0" fillId="0" borderId="1" xfId="0" applyNumberFormat="1" applyBorder="1"/>
    <xf numFmtId="0" fontId="0" fillId="0" borderId="1" xfId="1" applyNumberFormat="1" applyFont="1" applyBorder="1"/>
    <xf numFmtId="0" fontId="0" fillId="9" borderId="3" xfId="0" applyFill="1" applyBorder="1" applyAlignment="1">
      <alignment horizontal="center" wrapText="1"/>
    </xf>
    <xf numFmtId="0" fontId="0" fillId="10" borderId="0" xfId="0" applyFill="1"/>
    <xf numFmtId="43" fontId="0" fillId="10" borderId="0" xfId="1" applyFont="1" applyFill="1"/>
    <xf numFmtId="0" fontId="0" fillId="8" borderId="1" xfId="0" applyFill="1" applyBorder="1"/>
    <xf numFmtId="0" fontId="0" fillId="8" borderId="1" xfId="0" applyNumberFormat="1" applyFill="1" applyBorder="1"/>
    <xf numFmtId="0" fontId="0" fillId="8" borderId="1" xfId="1" applyNumberFormat="1" applyFont="1" applyFill="1" applyBorder="1"/>
    <xf numFmtId="0" fontId="0" fillId="3" borderId="1" xfId="1" applyNumberFormat="1" applyFont="1" applyFill="1" applyBorder="1"/>
    <xf numFmtId="0" fontId="4" fillId="11" borderId="1" xfId="0" applyFont="1" applyFill="1" applyBorder="1" applyAlignment="1" applyProtection="1">
      <alignment horizontal="center" vertical="center" wrapText="1"/>
    </xf>
    <xf numFmtId="0" fontId="4" fillId="12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Protection="1"/>
    <xf numFmtId="2" fontId="0" fillId="0" borderId="1" xfId="0" applyNumberFormat="1" applyBorder="1" applyProtection="1"/>
    <xf numFmtId="43" fontId="0" fillId="0" borderId="1" xfId="1" applyFont="1" applyBorder="1" applyProtection="1"/>
    <xf numFmtId="0" fontId="4" fillId="3" borderId="0" xfId="0" applyFont="1" applyFill="1" applyBorder="1" applyAlignment="1" applyProtection="1">
      <alignment horizontal="center" vertical="center" wrapText="1"/>
    </xf>
    <xf numFmtId="14" fontId="0" fillId="3" borderId="0" xfId="0" applyNumberFormat="1" applyFill="1" applyBorder="1" applyProtection="1"/>
    <xf numFmtId="2" fontId="0" fillId="3" borderId="0" xfId="0" applyNumberFormat="1" applyFill="1" applyBorder="1" applyProtection="1"/>
    <xf numFmtId="43" fontId="0" fillId="3" borderId="0" xfId="1" applyFont="1" applyFill="1" applyBorder="1" applyProtection="1"/>
    <xf numFmtId="43" fontId="0" fillId="3" borderId="0" xfId="1" applyFont="1" applyFill="1" applyBorder="1"/>
    <xf numFmtId="0" fontId="0" fillId="3" borderId="0" xfId="0" applyFill="1" applyBorder="1"/>
    <xf numFmtId="43" fontId="0" fillId="3" borderId="0" xfId="0" applyNumberFormat="1" applyFill="1" applyBorder="1"/>
    <xf numFmtId="0" fontId="5" fillId="0" borderId="0" xfId="0" applyFont="1"/>
    <xf numFmtId="0" fontId="0" fillId="0" borderId="2" xfId="0" applyBorder="1"/>
    <xf numFmtId="14" fontId="0" fillId="0" borderId="2" xfId="0" applyNumberFormat="1" applyBorder="1"/>
    <xf numFmtId="0" fontId="0" fillId="0" borderId="4" xfId="0" applyBorder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0" fillId="5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CD350"/>
  <sheetViews>
    <sheetView topLeftCell="AP273" workbookViewId="0">
      <selection activeCell="AZ264" sqref="AZ264"/>
    </sheetView>
  </sheetViews>
  <sheetFormatPr baseColWidth="10" defaultRowHeight="15" x14ac:dyDescent="0.25"/>
  <cols>
    <col min="4" max="4" width="18.42578125" customWidth="1"/>
    <col min="5" max="5" width="15" customWidth="1"/>
    <col min="6" max="6" width="12.5703125" bestFit="1" customWidth="1"/>
    <col min="9" max="9" width="18.140625" customWidth="1"/>
    <col min="10" max="10" width="14.42578125" customWidth="1"/>
    <col min="11" max="11" width="13.5703125" bestFit="1" customWidth="1"/>
    <col min="14" max="14" width="16.42578125" customWidth="1"/>
    <col min="15" max="15" width="16.140625" customWidth="1"/>
    <col min="18" max="18" width="16.28515625" bestFit="1" customWidth="1"/>
    <col min="19" max="20" width="14.5703125" bestFit="1" customWidth="1"/>
    <col min="23" max="23" width="15.140625" customWidth="1"/>
    <col min="30" max="30" width="17.7109375" customWidth="1"/>
    <col min="31" max="31" width="14.28515625" customWidth="1"/>
    <col min="32" max="32" width="15.42578125" customWidth="1"/>
    <col min="33" max="33" width="14.5703125" customWidth="1"/>
    <col min="34" max="34" width="13.5703125" customWidth="1"/>
    <col min="38" max="38" width="17.140625" customWidth="1"/>
    <col min="39" max="40" width="14.42578125" customWidth="1"/>
    <col min="44" max="44" width="10.85546875" customWidth="1"/>
    <col min="45" max="46" width="16.28515625" customWidth="1"/>
    <col min="47" max="47" width="15.42578125" customWidth="1"/>
    <col min="48" max="49" width="15" customWidth="1"/>
    <col min="50" max="50" width="14.5703125" bestFit="1" customWidth="1"/>
    <col min="51" max="51" width="11.42578125" customWidth="1"/>
    <col min="52" max="52" width="21.7109375" customWidth="1"/>
    <col min="53" max="53" width="18.28515625" customWidth="1"/>
    <col min="54" max="54" width="15.85546875" customWidth="1"/>
    <col min="55" max="55" width="15.5703125" customWidth="1"/>
    <col min="56" max="56" width="14.7109375" customWidth="1"/>
    <col min="57" max="57" width="14.28515625" customWidth="1"/>
    <col min="58" max="58" width="13.28515625" customWidth="1"/>
    <col min="59" max="59" width="15.5703125" customWidth="1"/>
    <col min="60" max="60" width="13" customWidth="1"/>
    <col min="61" max="61" width="10.85546875" customWidth="1"/>
    <col min="62" max="62" width="14.85546875" customWidth="1"/>
    <col min="63" max="63" width="12.7109375" customWidth="1"/>
    <col min="64" max="64" width="14.28515625" customWidth="1"/>
    <col min="65" max="65" width="13.7109375" customWidth="1"/>
    <col min="67" max="67" width="14.5703125" customWidth="1"/>
    <col min="68" max="68" width="17.28515625" customWidth="1"/>
    <col min="69" max="69" width="17" customWidth="1"/>
    <col min="70" max="70" width="16.7109375" customWidth="1"/>
    <col min="71" max="71" width="15.28515625" customWidth="1"/>
    <col min="74" max="74" width="16.28515625" bestFit="1" customWidth="1"/>
    <col min="75" max="75" width="14" customWidth="1"/>
    <col min="76" max="76" width="16.5703125" customWidth="1"/>
    <col min="77" max="77" width="13.42578125" customWidth="1"/>
    <col min="78" max="78" width="16.42578125" customWidth="1"/>
    <col min="80" max="80" width="16" customWidth="1"/>
    <col min="81" max="81" width="15.42578125" customWidth="1"/>
  </cols>
  <sheetData>
    <row r="3" spans="3:77" x14ac:dyDescent="0.25">
      <c r="C3" s="98" t="s">
        <v>4</v>
      </c>
      <c r="D3" s="98"/>
      <c r="E3" s="98"/>
      <c r="F3" s="98"/>
      <c r="H3" s="98" t="s">
        <v>5</v>
      </c>
      <c r="I3" s="98"/>
      <c r="J3" s="98"/>
      <c r="K3" s="98"/>
      <c r="M3" s="100" t="s">
        <v>8</v>
      </c>
      <c r="N3" s="100"/>
      <c r="O3" s="100"/>
      <c r="Q3" s="95" t="s">
        <v>9</v>
      </c>
      <c r="R3" s="95"/>
      <c r="S3" s="95"/>
      <c r="T3" s="5"/>
      <c r="V3" s="100" t="s">
        <v>9</v>
      </c>
      <c r="W3" s="100"/>
      <c r="AE3" s="95" t="s">
        <v>29</v>
      </c>
      <c r="AF3" s="95"/>
      <c r="AM3" s="95" t="s">
        <v>29</v>
      </c>
      <c r="AN3" s="95"/>
      <c r="AT3" s="95" t="s">
        <v>29</v>
      </c>
      <c r="AU3" s="95"/>
      <c r="BB3" s="101" t="s">
        <v>29</v>
      </c>
      <c r="BC3" s="101"/>
    </row>
    <row r="4" spans="3:77" x14ac:dyDescent="0.25">
      <c r="C4" s="3" t="s">
        <v>0</v>
      </c>
      <c r="D4" s="3" t="s">
        <v>1</v>
      </c>
      <c r="E4" s="3" t="s">
        <v>2</v>
      </c>
      <c r="F4" s="3" t="s">
        <v>13</v>
      </c>
      <c r="H4" s="4" t="s">
        <v>0</v>
      </c>
      <c r="I4" s="4" t="s">
        <v>1</v>
      </c>
      <c r="J4" s="4" t="s">
        <v>2</v>
      </c>
      <c r="K4" s="3" t="s">
        <v>14</v>
      </c>
      <c r="M4" s="4" t="s">
        <v>0</v>
      </c>
      <c r="N4" s="4" t="s">
        <v>6</v>
      </c>
      <c r="O4" s="4" t="s">
        <v>7</v>
      </c>
      <c r="Q4" s="1" t="s">
        <v>0</v>
      </c>
      <c r="R4" s="1" t="s">
        <v>1</v>
      </c>
      <c r="S4" s="1" t="s">
        <v>2</v>
      </c>
      <c r="T4" s="1" t="s">
        <v>3</v>
      </c>
      <c r="V4" s="7" t="s">
        <v>0</v>
      </c>
      <c r="W4" s="7" t="s">
        <v>10</v>
      </c>
      <c r="BC4" s="102"/>
      <c r="BD4" s="102"/>
      <c r="BE4" s="102"/>
      <c r="BJ4" s="101" t="s">
        <v>29</v>
      </c>
      <c r="BK4" s="101"/>
    </row>
    <row r="5" spans="3:77" x14ac:dyDescent="0.25">
      <c r="C5" s="8">
        <v>44317</v>
      </c>
      <c r="D5" s="9">
        <v>566810137.75657499</v>
      </c>
      <c r="E5" s="10"/>
      <c r="F5" s="9">
        <v>2835000</v>
      </c>
      <c r="H5" s="8">
        <v>44317</v>
      </c>
      <c r="I5" s="9">
        <f>790140092.75+767019298.85</f>
        <v>1557159391.5999999</v>
      </c>
      <c r="J5" s="9">
        <v>6648247.2000000002</v>
      </c>
      <c r="K5" s="9">
        <v>2835000</v>
      </c>
      <c r="M5" s="2">
        <v>44317</v>
      </c>
      <c r="N5" s="6">
        <v>64069486.737275004</v>
      </c>
      <c r="O5" s="6">
        <v>30405529.856550001</v>
      </c>
      <c r="Q5" s="2">
        <v>44317</v>
      </c>
      <c r="R5" s="6">
        <v>427310815.47654998</v>
      </c>
      <c r="S5" s="1"/>
      <c r="T5" s="6"/>
      <c r="V5" s="11">
        <v>44317</v>
      </c>
      <c r="W5" s="6">
        <v>21132538</v>
      </c>
      <c r="AC5" s="98" t="s">
        <v>4</v>
      </c>
      <c r="AD5" s="98"/>
      <c r="AE5" s="98"/>
      <c r="AF5" s="98"/>
      <c r="AH5" s="99" t="s">
        <v>4</v>
      </c>
      <c r="AI5" s="99"/>
      <c r="AK5" s="98" t="s">
        <v>5</v>
      </c>
      <c r="AL5" s="98"/>
      <c r="AM5" s="98"/>
      <c r="AN5" s="98"/>
      <c r="AO5" s="99" t="s">
        <v>5</v>
      </c>
      <c r="AP5" s="99"/>
      <c r="AR5" s="94" t="s">
        <v>8</v>
      </c>
      <c r="AS5" s="94"/>
      <c r="AT5" s="94"/>
      <c r="AU5" s="25"/>
      <c r="AV5" s="99" t="s">
        <v>8</v>
      </c>
      <c r="AW5" s="99"/>
      <c r="AZ5" s="97" t="s">
        <v>9</v>
      </c>
      <c r="BA5" s="97"/>
      <c r="BB5" s="97"/>
      <c r="BC5" s="97"/>
      <c r="BD5" s="26"/>
      <c r="BE5" s="97" t="s">
        <v>9</v>
      </c>
      <c r="BF5" s="97"/>
      <c r="BG5" s="97"/>
      <c r="BI5" s="102"/>
      <c r="BJ5" s="102"/>
      <c r="BP5" t="s">
        <v>4</v>
      </c>
      <c r="BW5" t="s">
        <v>5</v>
      </c>
    </row>
    <row r="6" spans="3:77" x14ac:dyDescent="0.25">
      <c r="C6" s="2">
        <v>44318</v>
      </c>
      <c r="D6" s="6">
        <f>171778885.182+7831503.72</f>
        <v>179610388.90200001</v>
      </c>
      <c r="E6" s="1"/>
      <c r="F6" s="9">
        <v>2835000</v>
      </c>
      <c r="H6" s="2">
        <v>44318</v>
      </c>
      <c r="I6" s="6">
        <v>270443962.16000003</v>
      </c>
      <c r="J6" s="1"/>
      <c r="K6" s="9">
        <v>2835000</v>
      </c>
      <c r="M6" s="2">
        <v>44318</v>
      </c>
      <c r="N6" s="1">
        <v>0</v>
      </c>
      <c r="O6" s="6">
        <v>13018969.09</v>
      </c>
      <c r="Q6" s="2">
        <v>44318</v>
      </c>
      <c r="R6" s="6">
        <v>1373387658.04</v>
      </c>
      <c r="S6" s="6">
        <v>112271692.7</v>
      </c>
      <c r="T6" s="6"/>
      <c r="V6" s="11">
        <v>44318</v>
      </c>
      <c r="W6" s="6">
        <v>73346013.969999999</v>
      </c>
      <c r="AC6" s="3" t="s">
        <v>0</v>
      </c>
      <c r="AD6" s="3" t="s">
        <v>1</v>
      </c>
      <c r="AE6" s="3" t="s">
        <v>2</v>
      </c>
      <c r="AF6" s="3" t="s">
        <v>13</v>
      </c>
      <c r="AH6" s="3" t="s">
        <v>1</v>
      </c>
      <c r="AI6" s="3" t="s">
        <v>15</v>
      </c>
      <c r="AK6" s="4" t="s">
        <v>0</v>
      </c>
      <c r="AL6" s="4" t="s">
        <v>1</v>
      </c>
      <c r="AM6" s="4" t="s">
        <v>2</v>
      </c>
      <c r="AN6" s="3" t="s">
        <v>14</v>
      </c>
      <c r="AO6" s="3" t="s">
        <v>1</v>
      </c>
      <c r="AP6" s="3" t="s">
        <v>15</v>
      </c>
      <c r="AR6" s="4" t="s">
        <v>0</v>
      </c>
      <c r="AS6" s="4" t="s">
        <v>6</v>
      </c>
      <c r="AT6" s="4" t="s">
        <v>7</v>
      </c>
      <c r="AU6" s="3" t="s">
        <v>13</v>
      </c>
      <c r="AV6" s="3" t="s">
        <v>17</v>
      </c>
      <c r="AW6" s="3" t="s">
        <v>15</v>
      </c>
      <c r="AZ6" s="4" t="s">
        <v>0</v>
      </c>
      <c r="BA6" s="4" t="s">
        <v>1</v>
      </c>
      <c r="BB6" s="4" t="s">
        <v>2</v>
      </c>
      <c r="BC6" s="4" t="s">
        <v>3</v>
      </c>
      <c r="BD6" s="3" t="s">
        <v>13</v>
      </c>
      <c r="BE6" s="3" t="s">
        <v>17</v>
      </c>
      <c r="BF6" s="3" t="s">
        <v>15</v>
      </c>
      <c r="BG6" s="3" t="s">
        <v>20</v>
      </c>
      <c r="BI6" s="26" t="s">
        <v>0</v>
      </c>
      <c r="BJ6" s="26" t="s">
        <v>10</v>
      </c>
      <c r="BK6" s="26"/>
    </row>
    <row r="7" spans="3:77" x14ac:dyDescent="0.25">
      <c r="C7" s="2">
        <v>44319</v>
      </c>
      <c r="D7" s="6">
        <v>31589127.478124999</v>
      </c>
      <c r="E7" s="1"/>
      <c r="F7" s="9">
        <v>2835000</v>
      </c>
      <c r="H7" s="2">
        <v>44319</v>
      </c>
      <c r="I7" s="6">
        <v>135423984.06</v>
      </c>
      <c r="J7" s="1"/>
      <c r="K7" s="9">
        <v>2835000</v>
      </c>
      <c r="M7" s="2">
        <v>44319</v>
      </c>
      <c r="N7" s="6">
        <v>8565584.625</v>
      </c>
      <c r="O7" s="1"/>
      <c r="Q7" s="2">
        <v>44319</v>
      </c>
      <c r="R7" s="6">
        <v>1220981820.5699999</v>
      </c>
      <c r="S7" s="1"/>
      <c r="T7" s="6">
        <v>9623263.6199999992</v>
      </c>
      <c r="V7" s="11">
        <v>44319</v>
      </c>
      <c r="W7" s="6">
        <v>12174907.5</v>
      </c>
      <c r="AC7" s="8">
        <v>44317</v>
      </c>
      <c r="AD7" s="9">
        <v>566810137.75657499</v>
      </c>
      <c r="AE7" s="10"/>
      <c r="AF7" s="9">
        <v>2835000</v>
      </c>
      <c r="AH7" s="21">
        <f>AD7/AF7</f>
        <v>199.93302919103175</v>
      </c>
      <c r="AI7" s="1"/>
      <c r="AK7" s="8">
        <v>44317</v>
      </c>
      <c r="AL7" s="9">
        <f>790140092.75+767019298.85</f>
        <v>1557159391.5999999</v>
      </c>
      <c r="AM7" s="9">
        <v>6648247.2000000002</v>
      </c>
      <c r="AN7" s="9">
        <v>2835000</v>
      </c>
      <c r="AO7" s="21">
        <f>AL7/AN7</f>
        <v>549.26257199294525</v>
      </c>
      <c r="AP7" s="24">
        <f>AM7/AN7</f>
        <v>2.3450607407407409</v>
      </c>
      <c r="AR7" s="2">
        <v>44317</v>
      </c>
      <c r="AS7" s="6">
        <v>64069486.737275004</v>
      </c>
      <c r="AT7" s="6">
        <v>30405529.856550001</v>
      </c>
      <c r="AU7" s="9">
        <v>2835000</v>
      </c>
      <c r="AV7" s="21">
        <f>AS7/AU7</f>
        <v>22.599466221261025</v>
      </c>
      <c r="AW7" s="21">
        <f>AT7/AU7</f>
        <v>10.725054623121693</v>
      </c>
      <c r="AZ7" s="2">
        <v>44317</v>
      </c>
      <c r="BA7" s="6">
        <v>427310815.47654998</v>
      </c>
      <c r="BB7" s="1"/>
      <c r="BC7" s="6"/>
      <c r="BD7" s="9">
        <v>2835000</v>
      </c>
      <c r="BE7" s="21">
        <f>BA7/BD7</f>
        <v>150.72691903934745</v>
      </c>
      <c r="BF7" s="22">
        <f>BB7/BD7</f>
        <v>0</v>
      </c>
      <c r="BG7" s="1">
        <f>BC7/BD7</f>
        <v>0</v>
      </c>
      <c r="BI7" s="97" t="s">
        <v>9</v>
      </c>
      <c r="BJ7" s="97"/>
      <c r="BK7" s="26"/>
      <c r="BO7" s="3" t="s">
        <v>0</v>
      </c>
      <c r="BP7" s="3" t="s">
        <v>30</v>
      </c>
      <c r="BQ7" s="3" t="s">
        <v>31</v>
      </c>
      <c r="BR7" s="3" t="s">
        <v>1</v>
      </c>
      <c r="BS7" s="3" t="s">
        <v>2</v>
      </c>
      <c r="BU7" s="3" t="s">
        <v>0</v>
      </c>
      <c r="BV7" s="3" t="s">
        <v>1</v>
      </c>
      <c r="BW7" s="3" t="s">
        <v>2</v>
      </c>
      <c r="BX7" s="3" t="s">
        <v>1</v>
      </c>
      <c r="BY7" s="3" t="s">
        <v>2</v>
      </c>
    </row>
    <row r="8" spans="3:77" x14ac:dyDescent="0.25">
      <c r="C8" s="2">
        <v>44320</v>
      </c>
      <c r="D8" s="6">
        <v>311646659.29000002</v>
      </c>
      <c r="E8" s="1"/>
      <c r="F8" s="9">
        <v>2835000</v>
      </c>
      <c r="H8" s="2">
        <v>44320</v>
      </c>
      <c r="I8" s="6">
        <v>411078211.52999997</v>
      </c>
      <c r="J8" s="6">
        <v>3143892.8017241377</v>
      </c>
      <c r="K8" s="9">
        <v>2835000</v>
      </c>
      <c r="M8" s="2">
        <v>44320</v>
      </c>
      <c r="N8" s="6">
        <v>3215819.1</v>
      </c>
      <c r="O8" s="6">
        <v>20615493.48</v>
      </c>
      <c r="Q8" s="2">
        <v>44320</v>
      </c>
      <c r="R8" s="6">
        <v>821169017.36000001</v>
      </c>
      <c r="S8" s="6">
        <v>93836260.349999994</v>
      </c>
      <c r="T8" s="6">
        <v>70352481.150000006</v>
      </c>
      <c r="V8" s="11">
        <v>44320</v>
      </c>
      <c r="W8" s="6">
        <v>12729150</v>
      </c>
      <c r="AC8" s="2">
        <v>44318</v>
      </c>
      <c r="AD8" s="6">
        <f>171778885.182+7831503.72</f>
        <v>179610388.90200001</v>
      </c>
      <c r="AE8" s="1"/>
      <c r="AF8" s="9">
        <v>2835000</v>
      </c>
      <c r="AH8" s="21">
        <f t="shared" ref="AH8:AH37" si="0">AD8/AF8</f>
        <v>63.354634533333339</v>
      </c>
      <c r="AI8" s="1"/>
      <c r="AK8" s="2">
        <v>44318</v>
      </c>
      <c r="AL8" s="6">
        <v>270443962.16000003</v>
      </c>
      <c r="AM8" s="1"/>
      <c r="AN8" s="9">
        <v>2835000</v>
      </c>
      <c r="AO8" s="21">
        <f t="shared" ref="AO8:AO36" si="1">AL8/AN8</f>
        <v>95.394695647266317</v>
      </c>
      <c r="AP8" s="24">
        <f t="shared" ref="AP8:AP36" si="2">AM8/AN8</f>
        <v>0</v>
      </c>
      <c r="AR8" s="2">
        <v>44318</v>
      </c>
      <c r="AS8" s="1">
        <v>0</v>
      </c>
      <c r="AT8" s="6">
        <v>13018969.09</v>
      </c>
      <c r="AU8" s="9">
        <v>2835000</v>
      </c>
      <c r="AV8" s="21">
        <f t="shared" ref="AV8:AV37" si="3">AS8/AU8</f>
        <v>0</v>
      </c>
      <c r="AW8" s="21">
        <f t="shared" ref="AW8:AW37" si="4">AT8/AU8</f>
        <v>4.5922289559082889</v>
      </c>
      <c r="AZ8" s="2">
        <v>44318</v>
      </c>
      <c r="BA8" s="6">
        <v>1373387658.04</v>
      </c>
      <c r="BB8" s="6">
        <v>112271692.7</v>
      </c>
      <c r="BC8" s="6"/>
      <c r="BD8" s="9">
        <v>2835000</v>
      </c>
      <c r="BE8" s="21">
        <f t="shared" ref="BE8:BE37" si="5">BA8/BD8</f>
        <v>484.44009101940031</v>
      </c>
      <c r="BF8" s="22">
        <f t="shared" ref="BF8:BF37" si="6">BB8/BD8</f>
        <v>39.602008007054678</v>
      </c>
      <c r="BG8" s="1">
        <f t="shared" ref="BG8" si="7">BC8/BD8</f>
        <v>0</v>
      </c>
      <c r="BI8" s="7" t="s">
        <v>0</v>
      </c>
      <c r="BJ8" s="7" t="s">
        <v>10</v>
      </c>
      <c r="BK8" s="29" t="s">
        <v>13</v>
      </c>
      <c r="BL8" s="4" t="s">
        <v>10</v>
      </c>
      <c r="BO8" s="8">
        <v>44317</v>
      </c>
      <c r="BP8" s="9">
        <v>571093337.78999996</v>
      </c>
      <c r="BQ8" s="10"/>
      <c r="BR8" s="9">
        <v>566810137.75657499</v>
      </c>
      <c r="BS8" s="10"/>
      <c r="BU8" s="8">
        <v>44317</v>
      </c>
      <c r="BV8" s="9">
        <v>1557159391.5999999</v>
      </c>
      <c r="BW8" s="9">
        <v>6648247.2000000002</v>
      </c>
      <c r="BX8" s="9">
        <v>1557159391.5999999</v>
      </c>
      <c r="BY8" s="10">
        <v>6648247.2000000002</v>
      </c>
    </row>
    <row r="9" spans="3:77" x14ac:dyDescent="0.25">
      <c r="C9" s="2">
        <v>44321</v>
      </c>
      <c r="D9" s="6">
        <v>779289881.87</v>
      </c>
      <c r="E9" s="1"/>
      <c r="F9" s="6">
        <v>2870000</v>
      </c>
      <c r="H9" s="2">
        <v>44321</v>
      </c>
      <c r="I9" s="6">
        <v>1124314814.0799999</v>
      </c>
      <c r="J9" s="6">
        <v>16734301.962758619</v>
      </c>
      <c r="K9" s="6">
        <v>2870000</v>
      </c>
      <c r="M9" s="2">
        <v>44321</v>
      </c>
      <c r="N9" s="6">
        <v>21924161.239999998</v>
      </c>
      <c r="O9" s="6">
        <v>54838611.25</v>
      </c>
      <c r="Q9" s="2">
        <v>44321</v>
      </c>
      <c r="R9" s="6">
        <v>7782256.4199999999</v>
      </c>
      <c r="S9" s="1"/>
      <c r="T9" s="6"/>
      <c r="V9" s="11">
        <v>44321</v>
      </c>
      <c r="W9" s="6"/>
      <c r="AC9" s="2">
        <v>44319</v>
      </c>
      <c r="AD9" s="6">
        <v>31589127.478124999</v>
      </c>
      <c r="AE9" s="1"/>
      <c r="AF9" s="9">
        <v>2835000</v>
      </c>
      <c r="AH9" s="21">
        <f t="shared" si="0"/>
        <v>11.142549375</v>
      </c>
      <c r="AI9" s="1"/>
      <c r="AK9" s="2">
        <v>44319</v>
      </c>
      <c r="AL9" s="6">
        <v>135423984.06</v>
      </c>
      <c r="AM9" s="1"/>
      <c r="AN9" s="9">
        <v>2835000</v>
      </c>
      <c r="AO9" s="21">
        <f t="shared" si="1"/>
        <v>47.768601079365084</v>
      </c>
      <c r="AP9" s="24">
        <f t="shared" si="2"/>
        <v>0</v>
      </c>
      <c r="AR9" s="2">
        <v>44319</v>
      </c>
      <c r="AS9" s="6">
        <v>8565584.625</v>
      </c>
      <c r="AT9" s="1"/>
      <c r="AU9" s="9">
        <v>2835000</v>
      </c>
      <c r="AV9" s="21">
        <f t="shared" si="3"/>
        <v>3.0213702380952383</v>
      </c>
      <c r="AW9" s="21">
        <f t="shared" si="4"/>
        <v>0</v>
      </c>
      <c r="AZ9" s="2">
        <v>44319</v>
      </c>
      <c r="BA9" s="6">
        <v>1220981820.5699999</v>
      </c>
      <c r="BB9" s="1"/>
      <c r="BC9" s="6">
        <v>9623263.6199999992</v>
      </c>
      <c r="BD9" s="9">
        <v>2835000</v>
      </c>
      <c r="BE9" s="21">
        <f t="shared" si="5"/>
        <v>430.68141819047617</v>
      </c>
      <c r="BF9" s="22">
        <f t="shared" si="6"/>
        <v>0</v>
      </c>
      <c r="BG9" s="24">
        <f>BC9/BD9</f>
        <v>3.3944492486772484</v>
      </c>
      <c r="BI9" s="11">
        <v>44317</v>
      </c>
      <c r="BJ9" s="6">
        <v>21132538</v>
      </c>
      <c r="BK9" s="9">
        <v>2835000</v>
      </c>
      <c r="BL9" s="24">
        <f>BJ9/BK9</f>
        <v>7.4541580246913579</v>
      </c>
      <c r="BO9" s="2">
        <v>44318</v>
      </c>
      <c r="BP9" s="6">
        <v>180967646.25</v>
      </c>
      <c r="BQ9" s="1"/>
      <c r="BR9" s="6">
        <v>179610388.90200001</v>
      </c>
      <c r="BS9" s="1"/>
      <c r="BU9" s="2">
        <v>44318</v>
      </c>
      <c r="BV9" s="6">
        <v>272487619.30000001</v>
      </c>
      <c r="BW9" s="1"/>
      <c r="BX9" s="6">
        <v>270443962.16000003</v>
      </c>
      <c r="BY9" s="1"/>
    </row>
    <row r="10" spans="3:77" x14ac:dyDescent="0.25">
      <c r="C10" s="2">
        <v>44322</v>
      </c>
      <c r="D10" s="6">
        <v>716158327</v>
      </c>
      <c r="E10" s="1"/>
      <c r="F10" s="6">
        <v>2870000</v>
      </c>
      <c r="H10" s="2">
        <v>44322</v>
      </c>
      <c r="I10" s="6">
        <v>1148312558.0999999</v>
      </c>
      <c r="J10" s="1"/>
      <c r="K10" s="6">
        <v>2870000</v>
      </c>
      <c r="M10" s="2">
        <v>44322</v>
      </c>
      <c r="N10" s="6">
        <v>13110960.73</v>
      </c>
      <c r="O10" s="6">
        <v>23446284.559999999</v>
      </c>
      <c r="Q10" s="2">
        <v>44322</v>
      </c>
      <c r="R10" s="6">
        <v>8581155</v>
      </c>
      <c r="S10" s="1"/>
      <c r="T10" s="6">
        <v>8680603.5</v>
      </c>
      <c r="V10" s="11">
        <v>44322</v>
      </c>
      <c r="W10" s="6">
        <v>5200440</v>
      </c>
      <c r="AC10" s="2">
        <v>44320</v>
      </c>
      <c r="AD10" s="6">
        <v>311646659.29000002</v>
      </c>
      <c r="AE10" s="1"/>
      <c r="AF10" s="9">
        <v>2835000</v>
      </c>
      <c r="AH10" s="21">
        <f t="shared" si="0"/>
        <v>109.92827488183423</v>
      </c>
      <c r="AI10" s="1"/>
      <c r="AK10" s="2">
        <v>44320</v>
      </c>
      <c r="AL10" s="6">
        <v>411078211.52999997</v>
      </c>
      <c r="AM10" s="6">
        <v>3143892.8017241377</v>
      </c>
      <c r="AN10" s="9">
        <v>2835000</v>
      </c>
      <c r="AO10" s="21">
        <f t="shared" si="1"/>
        <v>145.00113281481481</v>
      </c>
      <c r="AP10" s="24">
        <f t="shared" si="2"/>
        <v>1.108956896551724</v>
      </c>
      <c r="AR10" s="2">
        <v>44320</v>
      </c>
      <c r="AS10" s="6">
        <v>3215819.1</v>
      </c>
      <c r="AT10" s="6">
        <v>20615493.48</v>
      </c>
      <c r="AU10" s="9">
        <v>2835000</v>
      </c>
      <c r="AV10" s="21">
        <f t="shared" si="3"/>
        <v>1.1343277248677248</v>
      </c>
      <c r="AW10" s="21">
        <f t="shared" si="4"/>
        <v>7.2717790052910054</v>
      </c>
      <c r="AZ10" s="2">
        <v>44320</v>
      </c>
      <c r="BA10" s="6">
        <v>821169017.36000001</v>
      </c>
      <c r="BB10" s="6">
        <v>93836260.349999994</v>
      </c>
      <c r="BC10" s="6">
        <v>70352481.150000006</v>
      </c>
      <c r="BD10" s="9">
        <v>2835000</v>
      </c>
      <c r="BE10" s="21">
        <f t="shared" si="5"/>
        <v>289.65397437742507</v>
      </c>
      <c r="BF10" s="22">
        <f t="shared" si="6"/>
        <v>33.099209999999999</v>
      </c>
      <c r="BG10" s="24">
        <f t="shared" ref="BG10:BG37" si="8">BC10/BD10</f>
        <v>24.815690000000004</v>
      </c>
      <c r="BI10" s="11">
        <v>44318</v>
      </c>
      <c r="BJ10" s="6">
        <v>73346013.969999999</v>
      </c>
      <c r="BK10" s="9">
        <v>2835000</v>
      </c>
      <c r="BL10" s="24">
        <f t="shared" ref="BL10:BL38" si="9">BJ10/BK10</f>
        <v>25.871609865961197</v>
      </c>
      <c r="BO10" s="2">
        <v>44319</v>
      </c>
      <c r="BP10" s="6">
        <v>31827836.25</v>
      </c>
      <c r="BQ10" s="1"/>
      <c r="BR10" s="6">
        <v>31589127.478124999</v>
      </c>
      <c r="BS10" s="1"/>
      <c r="BU10" s="2">
        <v>44319</v>
      </c>
      <c r="BV10" s="6">
        <v>136447339.09999999</v>
      </c>
      <c r="BW10" s="1"/>
      <c r="BX10" s="6">
        <v>135423984.06</v>
      </c>
      <c r="BY10" s="1"/>
    </row>
    <row r="11" spans="3:77" x14ac:dyDescent="0.25">
      <c r="C11" s="2">
        <v>44323</v>
      </c>
      <c r="D11" s="6">
        <v>735503307.75</v>
      </c>
      <c r="E11" s="1"/>
      <c r="F11" s="6">
        <v>2870000</v>
      </c>
      <c r="H11" s="2">
        <v>44323</v>
      </c>
      <c r="I11" s="6">
        <v>1657418840.5</v>
      </c>
      <c r="J11" s="6">
        <v>1817198.2758620689</v>
      </c>
      <c r="K11" s="6">
        <v>2870000</v>
      </c>
      <c r="M11" s="2">
        <v>44323</v>
      </c>
      <c r="N11" s="6">
        <v>49887454.909999996</v>
      </c>
      <c r="O11" s="6">
        <v>58625308.600000001</v>
      </c>
      <c r="Q11" s="2">
        <v>44323</v>
      </c>
      <c r="R11" s="6">
        <v>40593617.225000001</v>
      </c>
      <c r="S11" s="1"/>
      <c r="T11" s="6">
        <v>7384507.6749999998</v>
      </c>
      <c r="V11" s="11">
        <v>44323</v>
      </c>
      <c r="W11" s="6">
        <v>3616200</v>
      </c>
      <c r="AC11" s="2">
        <v>44321</v>
      </c>
      <c r="AD11" s="6">
        <v>779289881.87</v>
      </c>
      <c r="AE11" s="1"/>
      <c r="AF11" s="6">
        <v>2870000</v>
      </c>
      <c r="AH11" s="21">
        <f t="shared" si="0"/>
        <v>271.52957556445995</v>
      </c>
      <c r="AI11" s="1"/>
      <c r="AK11" s="2">
        <v>44321</v>
      </c>
      <c r="AL11" s="6">
        <v>1124314814.0799999</v>
      </c>
      <c r="AM11" s="6">
        <v>16734301.962758619</v>
      </c>
      <c r="AN11" s="6">
        <v>2870000</v>
      </c>
      <c r="AO11" s="21">
        <f t="shared" si="1"/>
        <v>391.74732197909407</v>
      </c>
      <c r="AP11" s="24">
        <f t="shared" si="2"/>
        <v>5.8307672344106685</v>
      </c>
      <c r="AR11" s="2">
        <v>44321</v>
      </c>
      <c r="AS11" s="6">
        <v>21924161.239999998</v>
      </c>
      <c r="AT11" s="6">
        <v>54838611.25</v>
      </c>
      <c r="AU11" s="6">
        <v>2870000</v>
      </c>
      <c r="AV11" s="21">
        <f t="shared" si="3"/>
        <v>7.639080571428571</v>
      </c>
      <c r="AW11" s="21">
        <f t="shared" si="4"/>
        <v>19.10753005226481</v>
      </c>
      <c r="AZ11" s="2">
        <v>44321</v>
      </c>
      <c r="BA11" s="6">
        <v>7782256.4199999999</v>
      </c>
      <c r="BB11" s="1"/>
      <c r="BC11" s="6"/>
      <c r="BD11" s="6">
        <v>2870000</v>
      </c>
      <c r="BE11" s="21">
        <f t="shared" si="5"/>
        <v>2.7115876027874566</v>
      </c>
      <c r="BF11" s="22">
        <f t="shared" si="6"/>
        <v>0</v>
      </c>
      <c r="BG11" s="24">
        <f t="shared" si="8"/>
        <v>0</v>
      </c>
      <c r="BI11" s="11">
        <v>44319</v>
      </c>
      <c r="BJ11" s="6">
        <v>12174907.5</v>
      </c>
      <c r="BK11" s="9">
        <v>2835000</v>
      </c>
      <c r="BL11" s="24">
        <f t="shared" si="9"/>
        <v>4.2945000000000002</v>
      </c>
      <c r="BO11" s="2">
        <v>44320</v>
      </c>
      <c r="BP11" s="6">
        <v>314001671.82999998</v>
      </c>
      <c r="BQ11" s="1"/>
      <c r="BR11" s="6">
        <v>311646659.29000002</v>
      </c>
      <c r="BS11" s="1"/>
      <c r="BU11" s="2">
        <v>44320</v>
      </c>
      <c r="BV11" s="6">
        <v>414184596</v>
      </c>
      <c r="BW11" s="1"/>
      <c r="BX11" s="6">
        <v>411078211.52999997</v>
      </c>
      <c r="BY11" s="1">
        <v>3143892.8017241377</v>
      </c>
    </row>
    <row r="12" spans="3:77" x14ac:dyDescent="0.25">
      <c r="C12" s="2">
        <v>44324</v>
      </c>
      <c r="D12" s="6">
        <v>804700201.36000001</v>
      </c>
      <c r="E12" s="1"/>
      <c r="F12" s="6">
        <v>2870000</v>
      </c>
      <c r="H12" s="2">
        <v>44324</v>
      </c>
      <c r="I12" s="6">
        <v>1852027866.8099999</v>
      </c>
      <c r="J12" s="6">
        <v>9558710.0699999984</v>
      </c>
      <c r="K12" s="6">
        <v>2870000</v>
      </c>
      <c r="M12" s="2">
        <v>44324</v>
      </c>
      <c r="N12" s="6">
        <v>27992875.34</v>
      </c>
      <c r="O12" s="1">
        <v>26624451.5</v>
      </c>
      <c r="Q12" s="2">
        <v>44324</v>
      </c>
      <c r="R12" s="1">
        <v>0</v>
      </c>
      <c r="S12" s="1">
        <v>0</v>
      </c>
      <c r="T12" s="6">
        <v>0</v>
      </c>
      <c r="V12" s="11">
        <v>44324</v>
      </c>
      <c r="W12" s="6">
        <v>1300000</v>
      </c>
      <c r="AC12" s="2">
        <v>44322</v>
      </c>
      <c r="AD12" s="6">
        <v>716158327</v>
      </c>
      <c r="AE12" s="1"/>
      <c r="AF12" s="6">
        <v>2870000</v>
      </c>
      <c r="AH12" s="21">
        <f t="shared" si="0"/>
        <v>249.5325181184669</v>
      </c>
      <c r="AI12" s="1"/>
      <c r="AK12" s="2">
        <v>44322</v>
      </c>
      <c r="AL12" s="6">
        <v>1148312558.0999999</v>
      </c>
      <c r="AM12" s="1"/>
      <c r="AN12" s="6">
        <v>2870000</v>
      </c>
      <c r="AO12" s="21">
        <f t="shared" si="1"/>
        <v>400.10890526132403</v>
      </c>
      <c r="AP12" s="24">
        <f t="shared" si="2"/>
        <v>0</v>
      </c>
      <c r="AR12" s="2">
        <v>44322</v>
      </c>
      <c r="AS12" s="6">
        <v>13110960.73</v>
      </c>
      <c r="AT12" s="6">
        <v>23446284.559999999</v>
      </c>
      <c r="AU12" s="6">
        <v>2870000</v>
      </c>
      <c r="AV12" s="21">
        <f t="shared" si="3"/>
        <v>4.5682790000000004</v>
      </c>
      <c r="AW12" s="21">
        <f t="shared" si="4"/>
        <v>8.16943712891986</v>
      </c>
      <c r="AZ12" s="2">
        <v>44322</v>
      </c>
      <c r="BA12" s="6">
        <v>8581155</v>
      </c>
      <c r="BB12" s="1"/>
      <c r="BC12" s="6">
        <v>8680603.5</v>
      </c>
      <c r="BD12" s="6">
        <v>2870000</v>
      </c>
      <c r="BE12" s="21">
        <f t="shared" si="5"/>
        <v>2.9899494773519164</v>
      </c>
      <c r="BF12" s="22">
        <f t="shared" si="6"/>
        <v>0</v>
      </c>
      <c r="BG12" s="24">
        <f t="shared" si="8"/>
        <v>3.0246005226480834</v>
      </c>
      <c r="BI12" s="11">
        <v>44320</v>
      </c>
      <c r="BJ12" s="6">
        <v>12729150</v>
      </c>
      <c r="BK12" s="9">
        <v>2835000</v>
      </c>
      <c r="BL12" s="24">
        <f t="shared" si="9"/>
        <v>4.49</v>
      </c>
      <c r="BO12" s="2">
        <v>44321</v>
      </c>
      <c r="BP12" s="6">
        <v>785178722.28999996</v>
      </c>
      <c r="BQ12" s="1"/>
      <c r="BR12" s="6">
        <v>779289881.87</v>
      </c>
      <c r="BS12" s="1"/>
      <c r="BU12" s="2">
        <v>44321</v>
      </c>
      <c r="BV12" s="6">
        <v>1132810895.8</v>
      </c>
      <c r="BW12" s="1"/>
      <c r="BX12" s="6">
        <v>1124314814.0799999</v>
      </c>
      <c r="BY12" s="1">
        <v>16734301.962758619</v>
      </c>
    </row>
    <row r="13" spans="3:77" x14ac:dyDescent="0.25">
      <c r="C13" s="2">
        <v>44325</v>
      </c>
      <c r="D13" s="6">
        <v>667221968.33000004</v>
      </c>
      <c r="E13" s="1"/>
      <c r="F13" s="6">
        <v>2870000</v>
      </c>
      <c r="H13" s="2">
        <v>44325</v>
      </c>
      <c r="I13" s="6">
        <v>1421631910</v>
      </c>
      <c r="J13" s="6">
        <v>2520146.48</v>
      </c>
      <c r="K13" s="6">
        <v>2870000</v>
      </c>
      <c r="M13" s="2">
        <v>44325</v>
      </c>
      <c r="N13" s="6">
        <v>15760883.720000001</v>
      </c>
      <c r="O13" s="6">
        <v>10103146.970000001</v>
      </c>
      <c r="Q13" s="2">
        <v>44325</v>
      </c>
      <c r="R13" s="6">
        <v>52259838.579999998</v>
      </c>
      <c r="S13" s="6">
        <v>73611370.349999994</v>
      </c>
      <c r="T13" s="6">
        <v>8998005</v>
      </c>
      <c r="V13" s="11">
        <v>44325</v>
      </c>
      <c r="W13" s="6">
        <v>34301515.350000001</v>
      </c>
      <c r="AC13" s="2">
        <v>44323</v>
      </c>
      <c r="AD13" s="6">
        <v>735503307.75</v>
      </c>
      <c r="AE13" s="1"/>
      <c r="AF13" s="6">
        <v>2870000</v>
      </c>
      <c r="AH13" s="21">
        <f t="shared" si="0"/>
        <v>256.2729295296167</v>
      </c>
      <c r="AI13" s="1"/>
      <c r="AK13" s="2">
        <v>44323</v>
      </c>
      <c r="AL13" s="6">
        <v>1657418840.5</v>
      </c>
      <c r="AM13" s="6">
        <v>1817198.2758620689</v>
      </c>
      <c r="AN13" s="6">
        <v>2870000</v>
      </c>
      <c r="AO13" s="21">
        <f t="shared" si="1"/>
        <v>577.49785383275264</v>
      </c>
      <c r="AP13" s="24">
        <f t="shared" si="2"/>
        <v>0.63317013096239338</v>
      </c>
      <c r="AR13" s="2">
        <v>44323</v>
      </c>
      <c r="AS13" s="6">
        <v>49887454.909999996</v>
      </c>
      <c r="AT13" s="6">
        <v>58625308.600000001</v>
      </c>
      <c r="AU13" s="6">
        <v>2870000</v>
      </c>
      <c r="AV13" s="21">
        <f t="shared" si="3"/>
        <v>17.382388470383273</v>
      </c>
      <c r="AW13" s="21">
        <f t="shared" si="4"/>
        <v>20.426936794425089</v>
      </c>
      <c r="AZ13" s="2">
        <v>44323</v>
      </c>
      <c r="BA13" s="6">
        <v>40593617.225000001</v>
      </c>
      <c r="BB13" s="1"/>
      <c r="BC13" s="6">
        <v>7384507.6749999998</v>
      </c>
      <c r="BD13" s="6">
        <v>2870000</v>
      </c>
      <c r="BE13" s="21">
        <f t="shared" si="5"/>
        <v>14.1441175</v>
      </c>
      <c r="BF13" s="22">
        <f t="shared" si="6"/>
        <v>0</v>
      </c>
      <c r="BG13" s="24">
        <f t="shared" si="8"/>
        <v>2.5729991898954703</v>
      </c>
      <c r="BI13" s="11">
        <v>44321</v>
      </c>
      <c r="BJ13" s="6"/>
      <c r="BK13" s="6">
        <v>2870000</v>
      </c>
      <c r="BL13" s="24">
        <f t="shared" si="9"/>
        <v>0</v>
      </c>
      <c r="BO13" s="2">
        <v>44322</v>
      </c>
      <c r="BP13" s="6">
        <v>721570102.76999998</v>
      </c>
      <c r="BQ13" s="1"/>
      <c r="BR13" s="6">
        <v>716158327</v>
      </c>
      <c r="BS13" s="1"/>
      <c r="BU13" s="2">
        <v>44322</v>
      </c>
      <c r="BV13" s="6">
        <v>1156989982.97</v>
      </c>
      <c r="BW13" s="1"/>
      <c r="BX13" s="6">
        <v>1148312558.0999999</v>
      </c>
      <c r="BY13" s="1"/>
    </row>
    <row r="14" spans="3:77" x14ac:dyDescent="0.25">
      <c r="C14" s="2">
        <v>44326</v>
      </c>
      <c r="D14" s="6">
        <v>492027037.64999998</v>
      </c>
      <c r="E14" s="6">
        <v>171010990.00999999</v>
      </c>
      <c r="F14" s="6">
        <v>2870000</v>
      </c>
      <c r="H14" s="2">
        <v>44326</v>
      </c>
      <c r="I14" s="6">
        <v>965356771.13999999</v>
      </c>
      <c r="J14" s="1"/>
      <c r="K14" s="6">
        <v>2870000</v>
      </c>
      <c r="M14" s="2">
        <v>44326</v>
      </c>
      <c r="N14" s="6">
        <v>22263963.260000002</v>
      </c>
      <c r="O14" s="6">
        <v>60104493.990000002</v>
      </c>
      <c r="Q14" s="2">
        <v>44326</v>
      </c>
      <c r="R14" s="6">
        <v>39414686.030000001</v>
      </c>
      <c r="S14" s="1"/>
      <c r="T14" s="6"/>
      <c r="V14" s="11">
        <v>44326</v>
      </c>
      <c r="W14" s="6">
        <v>10766632.800000001</v>
      </c>
      <c r="AC14" s="2">
        <v>44324</v>
      </c>
      <c r="AD14" s="6">
        <v>804700201.36000001</v>
      </c>
      <c r="AE14" s="1"/>
      <c r="AF14" s="6">
        <v>2870000</v>
      </c>
      <c r="AH14" s="21">
        <f t="shared" si="0"/>
        <v>280.38334542160277</v>
      </c>
      <c r="AI14" s="1"/>
      <c r="AK14" s="2">
        <v>44324</v>
      </c>
      <c r="AL14" s="6">
        <v>1852027866.8099999</v>
      </c>
      <c r="AM14" s="6">
        <v>9558710.0699999984</v>
      </c>
      <c r="AN14" s="6">
        <v>2870000</v>
      </c>
      <c r="AO14" s="21">
        <f t="shared" si="1"/>
        <v>645.30587693728216</v>
      </c>
      <c r="AP14" s="24">
        <f t="shared" si="2"/>
        <v>3.3305609999999994</v>
      </c>
      <c r="AR14" s="2">
        <v>44324</v>
      </c>
      <c r="AS14" s="6">
        <v>27992875.34</v>
      </c>
      <c r="AT14" s="1">
        <v>26624451.5</v>
      </c>
      <c r="AU14" s="6">
        <v>2870000</v>
      </c>
      <c r="AV14" s="21">
        <f t="shared" si="3"/>
        <v>9.7536151010452965</v>
      </c>
      <c r="AW14" s="21">
        <f t="shared" si="4"/>
        <v>9.2768123693379785</v>
      </c>
      <c r="AZ14" s="2">
        <v>44324</v>
      </c>
      <c r="BA14" s="1">
        <v>0</v>
      </c>
      <c r="BB14" s="1">
        <v>0</v>
      </c>
      <c r="BC14" s="6">
        <v>0</v>
      </c>
      <c r="BD14" s="6">
        <v>2870000</v>
      </c>
      <c r="BE14" s="21">
        <f t="shared" si="5"/>
        <v>0</v>
      </c>
      <c r="BF14" s="22">
        <f t="shared" si="6"/>
        <v>0</v>
      </c>
      <c r="BG14" s="24">
        <f t="shared" si="8"/>
        <v>0</v>
      </c>
      <c r="BI14" s="11">
        <v>44322</v>
      </c>
      <c r="BJ14" s="6">
        <v>5200440</v>
      </c>
      <c r="BK14" s="6">
        <v>2870000</v>
      </c>
      <c r="BL14" s="24">
        <f t="shared" si="9"/>
        <v>1.8120000000000001</v>
      </c>
      <c r="BO14" s="2">
        <v>44323</v>
      </c>
      <c r="BP14" s="6">
        <v>741061267.25</v>
      </c>
      <c r="BQ14" s="1"/>
      <c r="BR14" s="6">
        <v>735503307.75</v>
      </c>
      <c r="BS14" s="1"/>
      <c r="BU14" s="2">
        <v>44323</v>
      </c>
      <c r="BV14" s="6">
        <v>1669943416.1199999</v>
      </c>
      <c r="BW14" s="1"/>
      <c r="BX14" s="6">
        <v>1657418840.5</v>
      </c>
      <c r="BY14" s="1">
        <v>1817198.2758620689</v>
      </c>
    </row>
    <row r="15" spans="3:77" x14ac:dyDescent="0.25">
      <c r="C15" s="2">
        <v>44327</v>
      </c>
      <c r="D15" s="6">
        <v>255128746.59999999</v>
      </c>
      <c r="E15" s="1"/>
      <c r="F15" s="6">
        <v>2850000</v>
      </c>
      <c r="H15" s="2">
        <v>44327</v>
      </c>
      <c r="I15" s="6">
        <v>1401088599.6600001</v>
      </c>
      <c r="J15" s="1"/>
      <c r="K15" s="6">
        <v>2850000</v>
      </c>
      <c r="M15" s="2">
        <v>44327</v>
      </c>
      <c r="N15" s="6">
        <v>26485052.559999999</v>
      </c>
      <c r="O15" s="6">
        <v>13605621.789999999</v>
      </c>
      <c r="Q15" s="2">
        <v>44327</v>
      </c>
      <c r="R15" s="1"/>
      <c r="S15" s="1"/>
      <c r="T15" s="6">
        <v>4299510</v>
      </c>
      <c r="V15" s="11">
        <v>44327</v>
      </c>
      <c r="W15" s="6">
        <v>19627380</v>
      </c>
      <c r="AC15" s="2">
        <v>44325</v>
      </c>
      <c r="AD15" s="6">
        <v>667221968.33000004</v>
      </c>
      <c r="AE15" s="1"/>
      <c r="AF15" s="6">
        <v>2870000</v>
      </c>
      <c r="AH15" s="21">
        <f t="shared" si="0"/>
        <v>232.4815220662021</v>
      </c>
      <c r="AI15" s="1"/>
      <c r="AK15" s="2">
        <v>44325</v>
      </c>
      <c r="AL15" s="6">
        <v>1421631910</v>
      </c>
      <c r="AM15" s="6">
        <v>2520146.48</v>
      </c>
      <c r="AN15" s="6">
        <v>2870000</v>
      </c>
      <c r="AO15" s="21">
        <f t="shared" si="1"/>
        <v>495.34212891986061</v>
      </c>
      <c r="AP15" s="24">
        <f t="shared" si="2"/>
        <v>0.87809981881533106</v>
      </c>
      <c r="AR15" s="2">
        <v>44325</v>
      </c>
      <c r="AS15" s="6">
        <v>15760883.720000001</v>
      </c>
      <c r="AT15" s="6">
        <v>10103146.970000001</v>
      </c>
      <c r="AU15" s="6">
        <v>2870000</v>
      </c>
      <c r="AV15" s="21">
        <f t="shared" si="3"/>
        <v>5.4915971149825786</v>
      </c>
      <c r="AW15" s="21">
        <f t="shared" si="4"/>
        <v>3.5202602682926831</v>
      </c>
      <c r="AZ15" s="2">
        <v>44325</v>
      </c>
      <c r="BA15" s="6">
        <v>52259838.579999998</v>
      </c>
      <c r="BB15" s="6">
        <v>73611370.349999994</v>
      </c>
      <c r="BC15" s="6">
        <v>8998005</v>
      </c>
      <c r="BD15" s="6">
        <v>2870000</v>
      </c>
      <c r="BE15" s="21">
        <f t="shared" si="5"/>
        <v>18.209002989547038</v>
      </c>
      <c r="BF15" s="22">
        <f t="shared" si="6"/>
        <v>25.648561097560975</v>
      </c>
      <c r="BG15" s="24">
        <f t="shared" si="8"/>
        <v>3.1351933797909406</v>
      </c>
      <c r="BI15" s="11">
        <v>44323</v>
      </c>
      <c r="BJ15" s="6">
        <v>3616200</v>
      </c>
      <c r="BK15" s="6">
        <v>2870000</v>
      </c>
      <c r="BL15" s="24">
        <f t="shared" si="9"/>
        <v>1.26</v>
      </c>
      <c r="BO15" s="2">
        <v>44324</v>
      </c>
      <c r="BP15" s="6">
        <v>810781059.29999995</v>
      </c>
      <c r="BQ15" s="1"/>
      <c r="BR15" s="6">
        <v>804700201.36000001</v>
      </c>
      <c r="BS15" s="1"/>
      <c r="BU15" s="2">
        <v>44324</v>
      </c>
      <c r="BV15" s="6">
        <v>1866023039.6099999</v>
      </c>
      <c r="BW15" s="1"/>
      <c r="BX15" s="6">
        <v>1852027866.8099999</v>
      </c>
      <c r="BY15" s="1">
        <v>9558710.0699999984</v>
      </c>
    </row>
    <row r="16" spans="3:77" x14ac:dyDescent="0.25">
      <c r="C16" s="2">
        <v>44328</v>
      </c>
      <c r="D16" s="6">
        <v>467701484.30000001</v>
      </c>
      <c r="E16" s="1"/>
      <c r="F16" s="6">
        <v>2850000</v>
      </c>
      <c r="H16" s="2">
        <v>44328</v>
      </c>
      <c r="I16" s="6">
        <v>1103843133.99</v>
      </c>
      <c r="J16" s="1"/>
      <c r="K16" s="6">
        <v>2850000</v>
      </c>
      <c r="M16" s="2">
        <v>44328</v>
      </c>
      <c r="N16" s="6">
        <v>27196116.899999999</v>
      </c>
      <c r="O16" s="6">
        <v>14375119.550000001</v>
      </c>
      <c r="Q16" s="2">
        <v>44328</v>
      </c>
      <c r="R16" s="1"/>
      <c r="S16" s="1"/>
      <c r="T16" s="6">
        <v>13218164.630000001</v>
      </c>
      <c r="V16" s="11">
        <v>44328</v>
      </c>
      <c r="W16" s="6">
        <v>38453625</v>
      </c>
      <c r="AC16" s="2">
        <v>44326</v>
      </c>
      <c r="AD16" s="6">
        <v>492027037.64999998</v>
      </c>
      <c r="AE16" s="6">
        <v>171010990.00999999</v>
      </c>
      <c r="AF16" s="6">
        <v>2870000</v>
      </c>
      <c r="AH16" s="21">
        <f t="shared" si="0"/>
        <v>171.43799221254355</v>
      </c>
      <c r="AI16" s="22">
        <f>AE16/2870000</f>
        <v>59.585710804878047</v>
      </c>
      <c r="AK16" s="2">
        <v>44326</v>
      </c>
      <c r="AL16" s="6">
        <v>965356771.13999999</v>
      </c>
      <c r="AM16" s="1"/>
      <c r="AN16" s="6">
        <v>2870000</v>
      </c>
      <c r="AO16" s="21">
        <f t="shared" si="1"/>
        <v>336.36124429965156</v>
      </c>
      <c r="AP16" s="24">
        <f t="shared" si="2"/>
        <v>0</v>
      </c>
      <c r="AR16" s="2">
        <v>44326</v>
      </c>
      <c r="AS16" s="6">
        <v>22263963.260000002</v>
      </c>
      <c r="AT16" s="6">
        <v>60104493.990000002</v>
      </c>
      <c r="AU16" s="6">
        <v>2870000</v>
      </c>
      <c r="AV16" s="21">
        <f t="shared" si="3"/>
        <v>7.757478487804879</v>
      </c>
      <c r="AW16" s="21">
        <f t="shared" si="4"/>
        <v>20.942332400696866</v>
      </c>
      <c r="AZ16" s="2">
        <v>44326</v>
      </c>
      <c r="BA16" s="6">
        <v>39414686.030000001</v>
      </c>
      <c r="BB16" s="1"/>
      <c r="BC16" s="6"/>
      <c r="BD16" s="6">
        <v>2870000</v>
      </c>
      <c r="BE16" s="21">
        <f t="shared" si="5"/>
        <v>13.733340080139373</v>
      </c>
      <c r="BF16" s="22">
        <f t="shared" si="6"/>
        <v>0</v>
      </c>
      <c r="BG16" s="24">
        <f t="shared" si="8"/>
        <v>0</v>
      </c>
      <c r="BI16" s="11">
        <v>44324</v>
      </c>
      <c r="BJ16" s="6">
        <v>1300000</v>
      </c>
      <c r="BK16" s="6">
        <v>2870000</v>
      </c>
      <c r="BL16" s="24">
        <f t="shared" si="9"/>
        <v>0.45296167247386759</v>
      </c>
      <c r="BO16" s="2">
        <v>44325</v>
      </c>
      <c r="BP16" s="6">
        <v>672263947.94000006</v>
      </c>
      <c r="BQ16" s="1"/>
      <c r="BR16" s="6">
        <v>667221968.33000004</v>
      </c>
      <c r="BS16" s="1"/>
      <c r="BU16" s="2">
        <v>44325</v>
      </c>
      <c r="BV16" s="6">
        <v>1432374720.48</v>
      </c>
      <c r="BW16" s="1"/>
      <c r="BX16" s="6">
        <v>1421631910</v>
      </c>
      <c r="BY16" s="1">
        <v>2520146.48</v>
      </c>
    </row>
    <row r="17" spans="3:77" x14ac:dyDescent="0.25">
      <c r="C17" s="2">
        <v>44329</v>
      </c>
      <c r="D17" s="6">
        <v>538477825.84000003</v>
      </c>
      <c r="E17" s="1"/>
      <c r="F17" s="6">
        <v>2930000</v>
      </c>
      <c r="H17" s="2">
        <v>44329</v>
      </c>
      <c r="I17" s="6">
        <v>1179760081.5</v>
      </c>
      <c r="J17" s="1"/>
      <c r="K17" s="6">
        <v>2930000</v>
      </c>
      <c r="M17" s="2">
        <v>44329</v>
      </c>
      <c r="N17" s="6">
        <v>41742626.25</v>
      </c>
      <c r="O17" s="6">
        <v>33502539.050000001</v>
      </c>
      <c r="Q17" s="2">
        <v>44329</v>
      </c>
      <c r="R17" s="1"/>
      <c r="S17" s="6">
        <v>306398568.02999997</v>
      </c>
      <c r="T17" s="6"/>
      <c r="V17" s="11">
        <v>44329</v>
      </c>
      <c r="W17" s="6">
        <v>525654</v>
      </c>
      <c r="AC17" s="2">
        <v>44327</v>
      </c>
      <c r="AD17" s="6">
        <v>255128746.59999999</v>
      </c>
      <c r="AE17" s="1"/>
      <c r="AF17" s="6">
        <v>2850000</v>
      </c>
      <c r="AH17" s="21">
        <f t="shared" si="0"/>
        <v>89.51885845614035</v>
      </c>
      <c r="AI17" s="1"/>
      <c r="AK17" s="2">
        <v>44327</v>
      </c>
      <c r="AL17" s="6">
        <v>1401088599.6600001</v>
      </c>
      <c r="AM17" s="1"/>
      <c r="AN17" s="6">
        <v>2850000</v>
      </c>
      <c r="AO17" s="21">
        <f t="shared" si="1"/>
        <v>491.61003496842108</v>
      </c>
      <c r="AP17" s="24">
        <f t="shared" si="2"/>
        <v>0</v>
      </c>
      <c r="AR17" s="2">
        <v>44327</v>
      </c>
      <c r="AS17" s="6">
        <v>26485052.559999999</v>
      </c>
      <c r="AT17" s="6">
        <v>13605621.789999999</v>
      </c>
      <c r="AU17" s="6">
        <v>2850000</v>
      </c>
      <c r="AV17" s="21">
        <f t="shared" si="3"/>
        <v>9.293000898245614</v>
      </c>
      <c r="AW17" s="21">
        <f t="shared" si="4"/>
        <v>4.7739023824561402</v>
      </c>
      <c r="AZ17" s="2">
        <v>44327</v>
      </c>
      <c r="BA17" s="1"/>
      <c r="BB17" s="1"/>
      <c r="BC17" s="6">
        <v>4299510</v>
      </c>
      <c r="BD17" s="6">
        <v>2850000</v>
      </c>
      <c r="BE17" s="21">
        <f t="shared" si="5"/>
        <v>0</v>
      </c>
      <c r="BF17" s="22">
        <f t="shared" si="6"/>
        <v>0</v>
      </c>
      <c r="BG17" s="24">
        <f t="shared" si="8"/>
        <v>1.5085999999999999</v>
      </c>
      <c r="BI17" s="11">
        <v>44325</v>
      </c>
      <c r="BJ17" s="6">
        <v>34301515.350000001</v>
      </c>
      <c r="BK17" s="6">
        <v>2870000</v>
      </c>
      <c r="BL17" s="24">
        <f t="shared" si="9"/>
        <v>11.951747508710802</v>
      </c>
      <c r="BO17" s="2">
        <v>44326</v>
      </c>
      <c r="BP17" s="6">
        <v>495745126.10000002</v>
      </c>
      <c r="BQ17" s="6">
        <v>183508555.41999999</v>
      </c>
      <c r="BR17" s="6">
        <v>492027037.64999998</v>
      </c>
      <c r="BS17" s="6">
        <v>171010990.00999999</v>
      </c>
      <c r="BU17" s="2">
        <v>44326</v>
      </c>
      <c r="BV17" s="6">
        <v>972651658.58000004</v>
      </c>
      <c r="BW17" s="6"/>
      <c r="BX17" s="6">
        <v>965356771.13999999</v>
      </c>
      <c r="BY17" s="6"/>
    </row>
    <row r="18" spans="3:77" x14ac:dyDescent="0.25">
      <c r="C18" s="2">
        <v>44330</v>
      </c>
      <c r="D18" s="6">
        <v>768455301.97000003</v>
      </c>
      <c r="E18" s="1"/>
      <c r="F18" s="6">
        <v>2980000</v>
      </c>
      <c r="H18" s="2">
        <v>44330</v>
      </c>
      <c r="I18" s="6">
        <v>2028661870.04</v>
      </c>
      <c r="J18" s="1"/>
      <c r="K18" s="6">
        <v>2980000</v>
      </c>
      <c r="M18" s="2">
        <v>44330</v>
      </c>
      <c r="N18" s="6">
        <v>44684833.240000002</v>
      </c>
      <c r="O18" s="6">
        <v>29491394.859999999</v>
      </c>
      <c r="Q18" s="2">
        <v>44330</v>
      </c>
      <c r="R18" s="1"/>
      <c r="S18" s="1"/>
      <c r="T18" s="6"/>
      <c r="V18" s="11">
        <v>44330</v>
      </c>
      <c r="W18" s="6"/>
      <c r="AC18" s="2">
        <v>44328</v>
      </c>
      <c r="AD18" s="6">
        <v>467701484.30000001</v>
      </c>
      <c r="AE18" s="1"/>
      <c r="AF18" s="6">
        <v>2850000</v>
      </c>
      <c r="AH18" s="21">
        <f t="shared" si="0"/>
        <v>164.10578396491229</v>
      </c>
      <c r="AI18" s="1"/>
      <c r="AK18" s="2">
        <v>44328</v>
      </c>
      <c r="AL18" s="6">
        <v>1103843133.99</v>
      </c>
      <c r="AM18" s="1"/>
      <c r="AN18" s="6">
        <v>2850000</v>
      </c>
      <c r="AO18" s="21">
        <f t="shared" si="1"/>
        <v>387.31338034736842</v>
      </c>
      <c r="AP18" s="24">
        <f t="shared" si="2"/>
        <v>0</v>
      </c>
      <c r="AR18" s="2">
        <v>44328</v>
      </c>
      <c r="AS18" s="6">
        <v>27196116.899999999</v>
      </c>
      <c r="AT18" s="6">
        <v>14375119.550000001</v>
      </c>
      <c r="AU18" s="6">
        <v>2850000</v>
      </c>
      <c r="AV18" s="21">
        <f t="shared" si="3"/>
        <v>9.5424971578947364</v>
      </c>
      <c r="AW18" s="21">
        <f t="shared" si="4"/>
        <v>5.0439015964912279</v>
      </c>
      <c r="AZ18" s="2">
        <v>44328</v>
      </c>
      <c r="BA18" s="1"/>
      <c r="BB18" s="1"/>
      <c r="BC18" s="6">
        <v>13218164.630000001</v>
      </c>
      <c r="BD18" s="6">
        <v>2850000</v>
      </c>
      <c r="BE18" s="21">
        <f t="shared" si="5"/>
        <v>0</v>
      </c>
      <c r="BF18" s="22">
        <f t="shared" si="6"/>
        <v>0</v>
      </c>
      <c r="BG18" s="24">
        <f t="shared" si="8"/>
        <v>4.6379525017543859</v>
      </c>
      <c r="BI18" s="11">
        <v>44326</v>
      </c>
      <c r="BJ18" s="6">
        <v>10766632.800000001</v>
      </c>
      <c r="BK18" s="6">
        <v>2870000</v>
      </c>
      <c r="BL18" s="24">
        <f t="shared" si="9"/>
        <v>3.7514400000000001</v>
      </c>
      <c r="BO18" s="2">
        <v>44327</v>
      </c>
      <c r="BP18" s="6">
        <v>257056671.63999999</v>
      </c>
      <c r="BQ18" s="1"/>
      <c r="BR18" s="6">
        <v>255128746.59999999</v>
      </c>
      <c r="BS18" s="1"/>
      <c r="BU18" s="2">
        <v>44327</v>
      </c>
      <c r="BV18" s="6">
        <v>1411676170.9400001</v>
      </c>
      <c r="BW18" s="1">
        <v>62183822.25</v>
      </c>
      <c r="BX18" s="6">
        <v>1401088599.6600001</v>
      </c>
      <c r="BY18" s="1"/>
    </row>
    <row r="19" spans="3:77" x14ac:dyDescent="0.25">
      <c r="C19" s="2">
        <v>44331</v>
      </c>
      <c r="D19" s="6">
        <v>1045521534.5</v>
      </c>
      <c r="E19" s="1"/>
      <c r="F19" s="6">
        <v>2980000</v>
      </c>
      <c r="H19" s="2">
        <v>44331</v>
      </c>
      <c r="I19" s="6">
        <v>1807763540.9100001</v>
      </c>
      <c r="J19" s="1"/>
      <c r="K19" s="6">
        <v>2980000</v>
      </c>
      <c r="M19" s="2">
        <v>44331</v>
      </c>
      <c r="N19" s="6">
        <v>84817228.799999997</v>
      </c>
      <c r="O19" s="6">
        <v>8845300</v>
      </c>
      <c r="Q19" s="2">
        <v>44331</v>
      </c>
      <c r="R19" s="6">
        <v>23587495.359999999</v>
      </c>
      <c r="S19" s="1"/>
      <c r="T19" s="6">
        <v>23235080.050000001</v>
      </c>
      <c r="V19" s="11">
        <v>44331</v>
      </c>
      <c r="W19" s="6">
        <v>39831042.960000001</v>
      </c>
      <c r="AC19" s="2">
        <v>44329</v>
      </c>
      <c r="AD19" s="6">
        <v>538477825.84000003</v>
      </c>
      <c r="AE19" s="1"/>
      <c r="AF19" s="6">
        <v>2930000</v>
      </c>
      <c r="AH19" s="21">
        <f t="shared" si="0"/>
        <v>183.78082793174062</v>
      </c>
      <c r="AI19" s="1"/>
      <c r="AK19" s="2">
        <v>44329</v>
      </c>
      <c r="AL19" s="6">
        <v>1179760081.5</v>
      </c>
      <c r="AM19" s="1"/>
      <c r="AN19" s="6">
        <v>2930000</v>
      </c>
      <c r="AO19" s="21">
        <f t="shared" si="1"/>
        <v>402.64849197952219</v>
      </c>
      <c r="AP19" s="24">
        <f t="shared" si="2"/>
        <v>0</v>
      </c>
      <c r="AR19" s="2">
        <v>44329</v>
      </c>
      <c r="AS19" s="6">
        <v>41742626.25</v>
      </c>
      <c r="AT19" s="6">
        <v>33502539.050000001</v>
      </c>
      <c r="AU19" s="6">
        <v>2930000</v>
      </c>
      <c r="AV19" s="21">
        <f t="shared" si="3"/>
        <v>14.246630119453926</v>
      </c>
      <c r="AW19" s="21">
        <f t="shared" si="4"/>
        <v>11.43431366894198</v>
      </c>
      <c r="AZ19" s="2">
        <v>44329</v>
      </c>
      <c r="BA19" s="1"/>
      <c r="BB19" s="6">
        <v>306398568.02999997</v>
      </c>
      <c r="BC19" s="6"/>
      <c r="BD19" s="6">
        <v>2930000</v>
      </c>
      <c r="BE19" s="21">
        <f t="shared" si="5"/>
        <v>0</v>
      </c>
      <c r="BF19" s="22">
        <f t="shared" si="6"/>
        <v>104.57289011262797</v>
      </c>
      <c r="BG19" s="24">
        <f t="shared" si="8"/>
        <v>0</v>
      </c>
      <c r="BI19" s="11">
        <v>44327</v>
      </c>
      <c r="BJ19" s="6">
        <v>19627380</v>
      </c>
      <c r="BK19" s="6">
        <v>2850000</v>
      </c>
      <c r="BL19" s="24">
        <f t="shared" si="9"/>
        <v>6.8868</v>
      </c>
      <c r="BO19" s="2">
        <v>44328</v>
      </c>
      <c r="BP19" s="6">
        <v>471235752.44</v>
      </c>
      <c r="BQ19" s="1"/>
      <c r="BR19" s="6">
        <v>467701484.30000001</v>
      </c>
      <c r="BS19" s="1"/>
      <c r="BU19" s="2">
        <v>44328</v>
      </c>
      <c r="BV19" s="6">
        <v>1112184517.8699999</v>
      </c>
      <c r="BW19" s="1"/>
      <c r="BX19" s="6">
        <v>1103843133.99</v>
      </c>
      <c r="BY19" s="1"/>
    </row>
    <row r="20" spans="3:77" x14ac:dyDescent="0.25">
      <c r="C20" s="2">
        <v>44332</v>
      </c>
      <c r="D20" s="6">
        <v>563171261.63</v>
      </c>
      <c r="E20" s="1"/>
      <c r="F20" s="6">
        <v>2980000</v>
      </c>
      <c r="H20" s="2">
        <v>44332</v>
      </c>
      <c r="I20" s="6">
        <v>1597657512.4100001</v>
      </c>
      <c r="J20" s="1"/>
      <c r="K20" s="6">
        <v>2980000</v>
      </c>
      <c r="M20" s="2">
        <v>44332</v>
      </c>
      <c r="N20" s="6">
        <v>66057035.25</v>
      </c>
      <c r="O20" s="6">
        <v>9256655.6999999993</v>
      </c>
      <c r="Q20" s="2">
        <v>44332</v>
      </c>
      <c r="R20" s="6">
        <v>80960581.590000004</v>
      </c>
      <c r="S20" s="6">
        <v>3749686.32</v>
      </c>
      <c r="T20" s="6">
        <v>35428964.229999997</v>
      </c>
      <c r="V20" s="11">
        <v>44332</v>
      </c>
      <c r="W20" s="6">
        <v>0</v>
      </c>
      <c r="AC20" s="2">
        <v>44330</v>
      </c>
      <c r="AD20" s="6">
        <v>768455301.97000003</v>
      </c>
      <c r="AE20" s="1"/>
      <c r="AF20" s="6">
        <v>2980000</v>
      </c>
      <c r="AH20" s="21">
        <f t="shared" si="0"/>
        <v>257.87090670134228</v>
      </c>
      <c r="AI20" s="1"/>
      <c r="AK20" s="2">
        <v>44330</v>
      </c>
      <c r="AL20" s="6">
        <v>2028661870.04</v>
      </c>
      <c r="AM20" s="1"/>
      <c r="AN20" s="6">
        <v>2980000</v>
      </c>
      <c r="AO20" s="21">
        <f t="shared" si="1"/>
        <v>680.75901679194635</v>
      </c>
      <c r="AP20" s="24">
        <f t="shared" si="2"/>
        <v>0</v>
      </c>
      <c r="AR20" s="2">
        <v>44330</v>
      </c>
      <c r="AS20" s="6">
        <v>44684833.240000002</v>
      </c>
      <c r="AT20" s="6">
        <v>29491394.859999999</v>
      </c>
      <c r="AU20" s="6">
        <v>2980000</v>
      </c>
      <c r="AV20" s="21">
        <f t="shared" si="3"/>
        <v>14.994910483221478</v>
      </c>
      <c r="AW20" s="21">
        <f t="shared" si="4"/>
        <v>9.8964412281879195</v>
      </c>
      <c r="AZ20" s="2">
        <v>44330</v>
      </c>
      <c r="BA20" s="1"/>
      <c r="BB20" s="1"/>
      <c r="BC20" s="6"/>
      <c r="BD20" s="6">
        <v>2980000</v>
      </c>
      <c r="BE20" s="21">
        <f t="shared" si="5"/>
        <v>0</v>
      </c>
      <c r="BF20" s="22">
        <f t="shared" si="6"/>
        <v>0</v>
      </c>
      <c r="BG20" s="24">
        <f t="shared" si="8"/>
        <v>0</v>
      </c>
      <c r="BI20" s="11">
        <v>44328</v>
      </c>
      <c r="BJ20" s="6">
        <v>38453625</v>
      </c>
      <c r="BK20" s="6">
        <v>2850000</v>
      </c>
      <c r="BL20" s="24">
        <f t="shared" si="9"/>
        <v>13.4925</v>
      </c>
      <c r="BO20" s="2">
        <v>44329</v>
      </c>
      <c r="BP20" s="6">
        <v>542546927.79999995</v>
      </c>
      <c r="BQ20" s="1"/>
      <c r="BR20" s="6">
        <v>538477825.84000003</v>
      </c>
      <c r="BS20" s="1"/>
      <c r="BU20" s="2">
        <v>44329</v>
      </c>
      <c r="BV20" s="6">
        <v>1188675145.0899999</v>
      </c>
      <c r="BW20" s="1"/>
      <c r="BX20" s="6">
        <v>1179760081.5</v>
      </c>
      <c r="BY20" s="1"/>
    </row>
    <row r="21" spans="3:77" x14ac:dyDescent="0.25">
      <c r="C21" s="2">
        <v>44333</v>
      </c>
      <c r="D21" s="6">
        <v>99049116.409999996</v>
      </c>
      <c r="E21" s="1"/>
      <c r="F21" s="6">
        <v>2980000</v>
      </c>
      <c r="H21" s="2">
        <v>44333</v>
      </c>
      <c r="I21" s="6">
        <v>1005890327.77</v>
      </c>
      <c r="J21" s="1"/>
      <c r="K21" s="6">
        <v>2980000</v>
      </c>
      <c r="M21" s="2">
        <v>44333</v>
      </c>
      <c r="N21" s="6">
        <v>5974292.1900000004</v>
      </c>
      <c r="O21" s="6">
        <v>76419846.200000003</v>
      </c>
      <c r="Q21" s="2">
        <v>44333</v>
      </c>
      <c r="R21" s="6">
        <v>24754347.440000001</v>
      </c>
      <c r="S21" s="1"/>
      <c r="T21" s="6"/>
      <c r="V21" s="11">
        <v>44333</v>
      </c>
      <c r="W21" s="6">
        <v>20772603.079999998</v>
      </c>
      <c r="AC21" s="2">
        <v>44331</v>
      </c>
      <c r="AD21" s="6">
        <v>1045521534.5</v>
      </c>
      <c r="AE21" s="1"/>
      <c r="AF21" s="6">
        <v>2980000</v>
      </c>
      <c r="AH21" s="21">
        <f t="shared" si="0"/>
        <v>350.84615251677855</v>
      </c>
      <c r="AI21" s="1"/>
      <c r="AK21" s="2">
        <v>44331</v>
      </c>
      <c r="AL21" s="6">
        <v>1807763540.9100001</v>
      </c>
      <c r="AM21" s="1"/>
      <c r="AN21" s="6">
        <v>2980000</v>
      </c>
      <c r="AO21" s="21">
        <f t="shared" si="1"/>
        <v>606.6320607080537</v>
      </c>
      <c r="AP21" s="24">
        <f t="shared" si="2"/>
        <v>0</v>
      </c>
      <c r="AR21" s="2">
        <v>44331</v>
      </c>
      <c r="AS21" s="6">
        <v>84817228.799999997</v>
      </c>
      <c r="AT21" s="6">
        <v>8845300</v>
      </c>
      <c r="AU21" s="6">
        <v>2980000</v>
      </c>
      <c r="AV21" s="21">
        <f t="shared" si="3"/>
        <v>28.46215731543624</v>
      </c>
      <c r="AW21" s="21">
        <f t="shared" si="4"/>
        <v>2.9682214765100672</v>
      </c>
      <c r="AZ21" s="2">
        <v>44331</v>
      </c>
      <c r="BA21" s="6">
        <v>23587495.359999999</v>
      </c>
      <c r="BB21" s="1"/>
      <c r="BC21" s="6">
        <v>23235080.050000001</v>
      </c>
      <c r="BD21" s="6">
        <v>2980000</v>
      </c>
      <c r="BE21" s="21">
        <f t="shared" si="5"/>
        <v>7.9152668993288593</v>
      </c>
      <c r="BF21" s="22">
        <f t="shared" si="6"/>
        <v>0</v>
      </c>
      <c r="BG21" s="24">
        <f t="shared" si="8"/>
        <v>7.7970067281879194</v>
      </c>
      <c r="BI21" s="11">
        <v>44329</v>
      </c>
      <c r="BJ21" s="6">
        <v>525654</v>
      </c>
      <c r="BK21" s="6">
        <v>2930000</v>
      </c>
      <c r="BL21" s="24">
        <f t="shared" si="9"/>
        <v>0.17940409556313994</v>
      </c>
      <c r="BO21" s="2">
        <v>44330</v>
      </c>
      <c r="BP21" s="6">
        <v>774262268.99000001</v>
      </c>
      <c r="BQ21" s="1"/>
      <c r="BR21" s="6">
        <v>768455301.97000003</v>
      </c>
      <c r="BS21" s="1"/>
      <c r="BU21" s="2">
        <v>44330</v>
      </c>
      <c r="BV21" s="6">
        <v>2043991808.5999999</v>
      </c>
      <c r="BW21" s="1"/>
      <c r="BX21" s="6">
        <v>2028661870.04</v>
      </c>
      <c r="BY21" s="1"/>
    </row>
    <row r="22" spans="3:77" x14ac:dyDescent="0.25">
      <c r="C22" s="2">
        <v>44334</v>
      </c>
      <c r="D22" s="6">
        <v>472009836.02999997</v>
      </c>
      <c r="E22" s="1"/>
      <c r="F22" s="6">
        <v>2970000</v>
      </c>
      <c r="H22" s="2">
        <v>44334</v>
      </c>
      <c r="I22" s="6">
        <v>873293520.13</v>
      </c>
      <c r="J22" s="1"/>
      <c r="K22" s="6">
        <v>2970000</v>
      </c>
      <c r="M22" s="2">
        <v>44334</v>
      </c>
      <c r="N22" s="6">
        <v>43694171.57</v>
      </c>
      <c r="O22" s="6">
        <v>83787430.090000004</v>
      </c>
      <c r="Q22" s="2">
        <v>44334</v>
      </c>
      <c r="R22" s="6">
        <v>210763315.83000001</v>
      </c>
      <c r="S22" s="1"/>
      <c r="T22" s="6"/>
      <c r="V22" s="11">
        <v>44334</v>
      </c>
      <c r="W22" s="6">
        <v>0</v>
      </c>
      <c r="AC22" s="2">
        <v>44332</v>
      </c>
      <c r="AD22" s="6">
        <v>563171261.63</v>
      </c>
      <c r="AE22" s="1"/>
      <c r="AF22" s="6">
        <v>2980000</v>
      </c>
      <c r="AH22" s="21">
        <f t="shared" si="0"/>
        <v>188.98364484228188</v>
      </c>
      <c r="AI22" s="1"/>
      <c r="AK22" s="2">
        <v>44332</v>
      </c>
      <c r="AL22" s="6">
        <v>1597657512.4100001</v>
      </c>
      <c r="AM22" s="1"/>
      <c r="AN22" s="6">
        <v>2980000</v>
      </c>
      <c r="AO22" s="21">
        <f t="shared" si="1"/>
        <v>536.12668201677855</v>
      </c>
      <c r="AP22" s="24">
        <f t="shared" si="2"/>
        <v>0</v>
      </c>
      <c r="AR22" s="2">
        <v>44332</v>
      </c>
      <c r="AS22" s="6">
        <v>66057035.25</v>
      </c>
      <c r="AT22" s="6">
        <v>9256655.6999999993</v>
      </c>
      <c r="AU22" s="6">
        <v>2980000</v>
      </c>
      <c r="AV22" s="21">
        <f t="shared" si="3"/>
        <v>22.166790352348993</v>
      </c>
      <c r="AW22" s="21">
        <f t="shared" si="4"/>
        <v>3.1062603020134225</v>
      </c>
      <c r="AZ22" s="2">
        <v>44332</v>
      </c>
      <c r="BA22" s="6">
        <v>80960581.590000004</v>
      </c>
      <c r="BB22" s="6">
        <v>3749686.32</v>
      </c>
      <c r="BC22" s="6">
        <v>35428964.229999997</v>
      </c>
      <c r="BD22" s="6">
        <v>2980000</v>
      </c>
      <c r="BE22" s="21">
        <f t="shared" si="5"/>
        <v>27.167980399328862</v>
      </c>
      <c r="BF22" s="22">
        <f t="shared" si="6"/>
        <v>1.258284</v>
      </c>
      <c r="BG22" s="24">
        <f t="shared" si="8"/>
        <v>11.888914171140938</v>
      </c>
      <c r="BI22" s="11">
        <v>44330</v>
      </c>
      <c r="BJ22" s="6"/>
      <c r="BK22" s="6">
        <v>2980000</v>
      </c>
      <c r="BL22" s="24">
        <f t="shared" si="9"/>
        <v>0</v>
      </c>
      <c r="BO22" s="2">
        <v>44331</v>
      </c>
      <c r="BP22" s="6">
        <v>1053422201.01</v>
      </c>
      <c r="BQ22" s="1"/>
      <c r="BR22" s="6">
        <v>1045521534.5</v>
      </c>
      <c r="BS22" s="1"/>
      <c r="BU22" s="2">
        <v>44331</v>
      </c>
      <c r="BV22" s="6">
        <v>1821424222.5799999</v>
      </c>
      <c r="BW22" s="1"/>
      <c r="BX22" s="6">
        <v>1807763540.9100001</v>
      </c>
      <c r="BY22" s="1"/>
    </row>
    <row r="23" spans="3:77" x14ac:dyDescent="0.25">
      <c r="C23" s="2">
        <v>44335</v>
      </c>
      <c r="D23" s="6">
        <v>709427906.52999997</v>
      </c>
      <c r="E23" s="1"/>
      <c r="F23" s="6">
        <v>3000000</v>
      </c>
      <c r="H23" s="2">
        <v>44335</v>
      </c>
      <c r="I23" s="6">
        <v>1166324402.3699999</v>
      </c>
      <c r="J23" s="1"/>
      <c r="K23" s="6">
        <v>3000000</v>
      </c>
      <c r="M23" s="2">
        <v>44335</v>
      </c>
      <c r="N23" s="6">
        <v>7746958.75</v>
      </c>
      <c r="O23" s="6">
        <v>91821996.489999995</v>
      </c>
      <c r="Q23" s="2">
        <v>44335</v>
      </c>
      <c r="R23" s="6">
        <v>21406736.25</v>
      </c>
      <c r="S23" s="1"/>
      <c r="T23" s="6"/>
      <c r="V23" s="11">
        <v>44335</v>
      </c>
      <c r="W23" s="6">
        <v>16519942.17</v>
      </c>
      <c r="AC23" s="2">
        <v>44333</v>
      </c>
      <c r="AD23" s="6">
        <v>99049116.409999996</v>
      </c>
      <c r="AE23" s="1"/>
      <c r="AF23" s="6">
        <v>2980000</v>
      </c>
      <c r="AH23" s="21">
        <f t="shared" si="0"/>
        <v>33.237958526845638</v>
      </c>
      <c r="AI23" s="1"/>
      <c r="AK23" s="2">
        <v>44333</v>
      </c>
      <c r="AL23" s="6">
        <v>1005890327.77</v>
      </c>
      <c r="AM23" s="1"/>
      <c r="AN23" s="6">
        <v>2980000</v>
      </c>
      <c r="AO23" s="21">
        <f t="shared" si="1"/>
        <v>337.54708985570471</v>
      </c>
      <c r="AP23" s="24">
        <f t="shared" si="2"/>
        <v>0</v>
      </c>
      <c r="AR23" s="2">
        <v>44333</v>
      </c>
      <c r="AS23" s="6">
        <v>5974292.1900000004</v>
      </c>
      <c r="AT23" s="6">
        <v>76419846.200000003</v>
      </c>
      <c r="AU23" s="6">
        <v>2980000</v>
      </c>
      <c r="AV23" s="21">
        <f t="shared" si="3"/>
        <v>2.0047960369127518</v>
      </c>
      <c r="AW23" s="21">
        <f t="shared" si="4"/>
        <v>25.644243691275168</v>
      </c>
      <c r="AZ23" s="2">
        <v>44333</v>
      </c>
      <c r="BA23" s="6">
        <v>24754347.440000001</v>
      </c>
      <c r="BB23" s="1"/>
      <c r="BC23" s="6"/>
      <c r="BD23" s="6">
        <v>2980000</v>
      </c>
      <c r="BE23" s="21">
        <f t="shared" si="5"/>
        <v>8.3068280000000012</v>
      </c>
      <c r="BF23" s="22">
        <f t="shared" si="6"/>
        <v>0</v>
      </c>
      <c r="BG23" s="24">
        <f t="shared" si="8"/>
        <v>0</v>
      </c>
      <c r="BI23" s="11">
        <v>44331</v>
      </c>
      <c r="BJ23" s="6">
        <v>39831042.960000001</v>
      </c>
      <c r="BK23" s="6">
        <v>2980000</v>
      </c>
      <c r="BL23" s="24">
        <f t="shared" si="9"/>
        <v>13.366121798657719</v>
      </c>
      <c r="BO23" s="2">
        <v>44332</v>
      </c>
      <c r="BP23" s="6">
        <v>567426963.86000001</v>
      </c>
      <c r="BQ23" s="1"/>
      <c r="BR23" s="6">
        <v>563171261.63</v>
      </c>
      <c r="BS23" s="1"/>
      <c r="BU23" s="2">
        <v>44332</v>
      </c>
      <c r="BV23" s="6">
        <v>1609730491.0899999</v>
      </c>
      <c r="BW23" s="1"/>
      <c r="BX23" s="6">
        <v>1597657512.4100001</v>
      </c>
      <c r="BY23" s="1"/>
    </row>
    <row r="24" spans="3:77" x14ac:dyDescent="0.25">
      <c r="C24" s="2">
        <v>44336</v>
      </c>
      <c r="D24" s="6">
        <v>851139791.86000001</v>
      </c>
      <c r="E24" s="1"/>
      <c r="F24" s="6">
        <v>3050000</v>
      </c>
      <c r="H24" s="2">
        <v>44336</v>
      </c>
      <c r="I24" s="6">
        <v>801703699.14999998</v>
      </c>
      <c r="J24" s="1"/>
      <c r="K24" s="6">
        <v>3050000</v>
      </c>
      <c r="M24" s="2">
        <v>44336</v>
      </c>
      <c r="N24" s="6">
        <v>8873049.25</v>
      </c>
      <c r="O24" s="6">
        <v>218195406.31999999</v>
      </c>
      <c r="Q24" s="2">
        <v>44336</v>
      </c>
      <c r="R24" s="1">
        <v>27074848.170000002</v>
      </c>
      <c r="S24" s="1"/>
      <c r="T24" s="6">
        <v>5523534.4500000002</v>
      </c>
      <c r="V24" s="11">
        <v>44336</v>
      </c>
      <c r="W24" s="6">
        <v>21863223.5</v>
      </c>
      <c r="AC24" s="2">
        <v>44334</v>
      </c>
      <c r="AD24" s="6">
        <v>472009836.02999997</v>
      </c>
      <c r="AE24" s="1"/>
      <c r="AF24" s="6">
        <v>2970000</v>
      </c>
      <c r="AH24" s="21">
        <f t="shared" si="0"/>
        <v>158.9258707171717</v>
      </c>
      <c r="AI24" s="1"/>
      <c r="AK24" s="2">
        <v>44334</v>
      </c>
      <c r="AL24" s="6">
        <v>873293520.13</v>
      </c>
      <c r="AM24" s="1"/>
      <c r="AN24" s="6">
        <v>2970000</v>
      </c>
      <c r="AO24" s="21">
        <f t="shared" si="1"/>
        <v>294.03822226599328</v>
      </c>
      <c r="AP24" s="24">
        <f t="shared" si="2"/>
        <v>0</v>
      </c>
      <c r="AR24" s="2">
        <v>44334</v>
      </c>
      <c r="AS24" s="6">
        <v>43694171.57</v>
      </c>
      <c r="AT24" s="6">
        <v>83787430.090000004</v>
      </c>
      <c r="AU24" s="6">
        <v>2970000</v>
      </c>
      <c r="AV24" s="21">
        <f t="shared" si="3"/>
        <v>14.71184227946128</v>
      </c>
      <c r="AW24" s="21">
        <f t="shared" si="4"/>
        <v>28.211255922558923</v>
      </c>
      <c r="AZ24" s="2">
        <v>44334</v>
      </c>
      <c r="BA24" s="6">
        <v>210763315.83000001</v>
      </c>
      <c r="BB24" s="1"/>
      <c r="BC24" s="6"/>
      <c r="BD24" s="6">
        <v>2970000</v>
      </c>
      <c r="BE24" s="21">
        <f t="shared" si="5"/>
        <v>70.964079404040405</v>
      </c>
      <c r="BF24" s="22">
        <f t="shared" si="6"/>
        <v>0</v>
      </c>
      <c r="BG24" s="24">
        <f t="shared" si="8"/>
        <v>0</v>
      </c>
      <c r="BI24" s="11">
        <v>44332</v>
      </c>
      <c r="BJ24" s="6">
        <v>0</v>
      </c>
      <c r="BK24" s="6">
        <v>2980000</v>
      </c>
      <c r="BL24" s="24">
        <f t="shared" si="9"/>
        <v>0</v>
      </c>
      <c r="BO24" s="2">
        <v>44333</v>
      </c>
      <c r="BP24" s="6">
        <v>99797598.400000006</v>
      </c>
      <c r="BQ24" s="1"/>
      <c r="BR24" s="6">
        <v>99049116.409999996</v>
      </c>
      <c r="BS24" s="1"/>
      <c r="BU24" s="2">
        <v>44333</v>
      </c>
      <c r="BV24" s="6">
        <v>1013491514.13</v>
      </c>
      <c r="BW24" s="1"/>
      <c r="BX24" s="6">
        <v>1005890327.77</v>
      </c>
      <c r="BY24" s="1"/>
    </row>
    <row r="25" spans="3:77" x14ac:dyDescent="0.25">
      <c r="C25" s="2">
        <v>44337</v>
      </c>
      <c r="D25" s="6">
        <v>1299856420.6400001</v>
      </c>
      <c r="E25" s="1"/>
      <c r="F25" s="6">
        <v>3100000</v>
      </c>
      <c r="H25" s="2">
        <v>44337</v>
      </c>
      <c r="I25" s="6">
        <v>1670765052.77</v>
      </c>
      <c r="J25" s="6">
        <v>3552467.93</v>
      </c>
      <c r="K25" s="6">
        <v>3100000</v>
      </c>
      <c r="M25" s="2">
        <v>44337</v>
      </c>
      <c r="N25" s="6">
        <v>29308689.760000002</v>
      </c>
      <c r="O25" s="6">
        <v>45270723.130000003</v>
      </c>
      <c r="Q25" s="2">
        <v>44337</v>
      </c>
      <c r="R25" s="6">
        <v>3076750</v>
      </c>
      <c r="S25" s="6">
        <v>8066097.7000000002</v>
      </c>
      <c r="T25" s="6">
        <v>27486699.940000001</v>
      </c>
      <c r="V25" s="11">
        <v>44337</v>
      </c>
      <c r="W25" s="6">
        <v>23338040</v>
      </c>
      <c r="AC25" s="2">
        <v>44335</v>
      </c>
      <c r="AD25" s="6">
        <v>709427906.52999997</v>
      </c>
      <c r="AE25" s="1"/>
      <c r="AF25" s="6">
        <v>3000000</v>
      </c>
      <c r="AH25" s="21">
        <f t="shared" si="0"/>
        <v>236.47596884333333</v>
      </c>
      <c r="AI25" s="1"/>
      <c r="AK25" s="2">
        <v>44335</v>
      </c>
      <c r="AL25" s="6">
        <v>1166324402.3699999</v>
      </c>
      <c r="AM25" s="1"/>
      <c r="AN25" s="6">
        <v>3000000</v>
      </c>
      <c r="AO25" s="21">
        <f t="shared" si="1"/>
        <v>388.77480078999997</v>
      </c>
      <c r="AP25" s="24">
        <f t="shared" si="2"/>
        <v>0</v>
      </c>
      <c r="AR25" s="2">
        <v>44335</v>
      </c>
      <c r="AS25" s="6">
        <v>7746958.75</v>
      </c>
      <c r="AT25" s="6">
        <v>91821996.489999995</v>
      </c>
      <c r="AU25" s="6">
        <v>3000000</v>
      </c>
      <c r="AV25" s="21">
        <f t="shared" si="3"/>
        <v>2.5823195833333332</v>
      </c>
      <c r="AW25" s="21">
        <f t="shared" si="4"/>
        <v>30.607332163333332</v>
      </c>
      <c r="AZ25" s="2">
        <v>44335</v>
      </c>
      <c r="BA25" s="6">
        <v>21406736.25</v>
      </c>
      <c r="BB25" s="1"/>
      <c r="BC25" s="6"/>
      <c r="BD25" s="6">
        <v>3000000</v>
      </c>
      <c r="BE25" s="21">
        <f t="shared" si="5"/>
        <v>7.1355787499999996</v>
      </c>
      <c r="BF25" s="22">
        <f t="shared" si="6"/>
        <v>0</v>
      </c>
      <c r="BG25" s="24">
        <f t="shared" si="8"/>
        <v>0</v>
      </c>
      <c r="BI25" s="11">
        <v>44333</v>
      </c>
      <c r="BJ25" s="6">
        <v>20772603.079999998</v>
      </c>
      <c r="BK25" s="6">
        <v>2980000</v>
      </c>
      <c r="BL25" s="24">
        <f t="shared" si="9"/>
        <v>6.9706721744966433</v>
      </c>
      <c r="BO25" s="2">
        <v>44334</v>
      </c>
      <c r="BP25" s="6">
        <v>475576660.94999999</v>
      </c>
      <c r="BQ25" s="1"/>
      <c r="BR25" s="6">
        <v>472009836.02999997</v>
      </c>
      <c r="BS25" s="1"/>
      <c r="BU25" s="2">
        <v>44334</v>
      </c>
      <c r="BV25" s="6">
        <v>879892715.5</v>
      </c>
      <c r="BW25" s="1"/>
      <c r="BX25" s="6">
        <v>873293520.13</v>
      </c>
      <c r="BY25" s="1"/>
    </row>
    <row r="26" spans="3:77" x14ac:dyDescent="0.25">
      <c r="C26" s="2">
        <v>44338</v>
      </c>
      <c r="D26" s="6">
        <v>636786230.13</v>
      </c>
      <c r="E26" s="1"/>
      <c r="F26" s="6">
        <v>3100000</v>
      </c>
      <c r="H26" s="2">
        <v>44338</v>
      </c>
      <c r="I26" s="6">
        <v>2081215341.98</v>
      </c>
      <c r="J26" s="1"/>
      <c r="K26" s="6">
        <v>3100000</v>
      </c>
      <c r="M26" s="2">
        <v>44338</v>
      </c>
      <c r="N26" s="1">
        <v>0</v>
      </c>
      <c r="O26" s="6">
        <v>146660835.46000001</v>
      </c>
      <c r="Q26" s="2">
        <v>44338</v>
      </c>
      <c r="R26" s="6">
        <v>804093780.34000003</v>
      </c>
      <c r="S26" s="1"/>
      <c r="T26" s="6">
        <v>22466551.57</v>
      </c>
      <c r="V26" s="11">
        <v>44338</v>
      </c>
      <c r="W26" s="6">
        <v>0</v>
      </c>
      <c r="AC26" s="2">
        <v>44336</v>
      </c>
      <c r="AD26" s="6">
        <v>851139791.86000001</v>
      </c>
      <c r="AE26" s="1"/>
      <c r="AF26" s="6">
        <v>3050000</v>
      </c>
      <c r="AH26" s="21">
        <f t="shared" si="0"/>
        <v>279.06222683934425</v>
      </c>
      <c r="AI26" s="1"/>
      <c r="AK26" s="2">
        <v>44336</v>
      </c>
      <c r="AL26" s="6">
        <v>801703699.14999998</v>
      </c>
      <c r="AM26" s="1"/>
      <c r="AN26" s="6">
        <v>3050000</v>
      </c>
      <c r="AO26" s="21">
        <f t="shared" si="1"/>
        <v>262.853671852459</v>
      </c>
      <c r="AP26" s="24">
        <f t="shared" si="2"/>
        <v>0</v>
      </c>
      <c r="AR26" s="2">
        <v>44336</v>
      </c>
      <c r="AS26" s="6">
        <v>8873049.25</v>
      </c>
      <c r="AT26" s="6">
        <v>218195406.31999999</v>
      </c>
      <c r="AU26" s="6">
        <v>3050000</v>
      </c>
      <c r="AV26" s="21">
        <f t="shared" si="3"/>
        <v>2.9091964754098361</v>
      </c>
      <c r="AW26" s="21">
        <f t="shared" si="4"/>
        <v>71.539477481967211</v>
      </c>
      <c r="AZ26" s="2">
        <v>44336</v>
      </c>
      <c r="BA26" s="6">
        <v>27074848.170000002</v>
      </c>
      <c r="BB26" s="1"/>
      <c r="BC26" s="6">
        <v>5523534.4500000002</v>
      </c>
      <c r="BD26" s="6">
        <v>3050000</v>
      </c>
      <c r="BE26" s="21">
        <f t="shared" si="5"/>
        <v>8.8769994000000008</v>
      </c>
      <c r="BF26" s="22">
        <f t="shared" si="6"/>
        <v>0</v>
      </c>
      <c r="BG26" s="24">
        <f t="shared" si="8"/>
        <v>1.8109949016393443</v>
      </c>
      <c r="BI26" s="11">
        <v>44334</v>
      </c>
      <c r="BJ26" s="6">
        <v>0</v>
      </c>
      <c r="BK26" s="6">
        <v>2970000</v>
      </c>
      <c r="BL26" s="24">
        <f t="shared" si="9"/>
        <v>0</v>
      </c>
      <c r="BO26" s="2">
        <v>44335</v>
      </c>
      <c r="BP26" s="6">
        <v>714788822.70000005</v>
      </c>
      <c r="BQ26" s="1"/>
      <c r="BR26" s="6">
        <v>709427906.52999997</v>
      </c>
      <c r="BS26" s="1"/>
      <c r="BU26" s="2">
        <v>44335</v>
      </c>
      <c r="BV26" s="6">
        <v>1175137936</v>
      </c>
      <c r="BW26" s="1"/>
      <c r="BX26" s="6">
        <v>1166324402.3699999</v>
      </c>
      <c r="BY26" s="1"/>
    </row>
    <row r="27" spans="3:77" x14ac:dyDescent="0.25">
      <c r="C27" s="2">
        <v>44339</v>
      </c>
      <c r="D27" s="6">
        <v>514079385.63</v>
      </c>
      <c r="E27" s="1"/>
      <c r="F27" s="6">
        <v>3100000</v>
      </c>
      <c r="H27" s="2">
        <v>44339</v>
      </c>
      <c r="I27" s="6">
        <v>1935026906.23</v>
      </c>
      <c r="J27" s="1"/>
      <c r="K27" s="6">
        <v>3100000</v>
      </c>
      <c r="M27" s="2">
        <v>44339</v>
      </c>
      <c r="N27" s="6">
        <v>40708356.280000001</v>
      </c>
      <c r="O27" s="6">
        <v>69619027.760000005</v>
      </c>
      <c r="Q27" s="2">
        <v>44339</v>
      </c>
      <c r="R27" s="6">
        <v>2506669.91</v>
      </c>
      <c r="S27" s="1"/>
      <c r="T27" s="6"/>
      <c r="V27" s="11">
        <v>44339</v>
      </c>
      <c r="W27" s="6">
        <v>18683589.5</v>
      </c>
      <c r="AC27" s="2">
        <v>44337</v>
      </c>
      <c r="AD27" s="6">
        <v>1299856420.6400001</v>
      </c>
      <c r="AE27" s="1"/>
      <c r="AF27" s="6">
        <v>3100000</v>
      </c>
      <c r="AH27" s="21">
        <f t="shared" si="0"/>
        <v>419.30852278709682</v>
      </c>
      <c r="AI27" s="1"/>
      <c r="AK27" s="2">
        <v>44337</v>
      </c>
      <c r="AL27" s="6">
        <v>1670765052.77</v>
      </c>
      <c r="AM27" s="6">
        <v>3552467.93</v>
      </c>
      <c r="AN27" s="6">
        <v>3100000</v>
      </c>
      <c r="AO27" s="21">
        <f t="shared" si="1"/>
        <v>538.95646863548382</v>
      </c>
      <c r="AP27" s="24">
        <f t="shared" si="2"/>
        <v>1.1459573967741936</v>
      </c>
      <c r="AR27" s="2">
        <v>44337</v>
      </c>
      <c r="AS27" s="6">
        <v>29308689.760000002</v>
      </c>
      <c r="AT27" s="6">
        <v>45270723.130000003</v>
      </c>
      <c r="AU27" s="6">
        <v>3100000</v>
      </c>
      <c r="AV27" s="21">
        <f t="shared" si="3"/>
        <v>9.4544160516129043</v>
      </c>
      <c r="AW27" s="21">
        <f t="shared" si="4"/>
        <v>14.60345907419355</v>
      </c>
      <c r="AZ27" s="2">
        <v>44337</v>
      </c>
      <c r="BA27" s="6">
        <v>3076750</v>
      </c>
      <c r="BB27" s="6">
        <v>8066097.7000000002</v>
      </c>
      <c r="BC27" s="6">
        <v>27486699.940000001</v>
      </c>
      <c r="BD27" s="6">
        <v>3100000</v>
      </c>
      <c r="BE27" s="21">
        <f t="shared" si="5"/>
        <v>0.99250000000000005</v>
      </c>
      <c r="BF27" s="22">
        <f t="shared" si="6"/>
        <v>2.6019670000000001</v>
      </c>
      <c r="BG27" s="24">
        <f t="shared" si="8"/>
        <v>8.8666774000000004</v>
      </c>
      <c r="BI27" s="11">
        <v>44335</v>
      </c>
      <c r="BJ27" s="6">
        <v>16519942.17</v>
      </c>
      <c r="BK27" s="6">
        <v>3000000</v>
      </c>
      <c r="BL27" s="24">
        <f t="shared" si="9"/>
        <v>5.5066473900000004</v>
      </c>
      <c r="BO27" s="2">
        <v>44336</v>
      </c>
      <c r="BP27" s="6">
        <v>857571578.70000005</v>
      </c>
      <c r="BQ27" s="1"/>
      <c r="BR27" s="6">
        <v>851139791.86000001</v>
      </c>
      <c r="BS27" s="1"/>
      <c r="BU27" s="2">
        <v>44336</v>
      </c>
      <c r="BV27" s="6">
        <v>807761913.5</v>
      </c>
      <c r="BW27" s="1"/>
      <c r="BX27" s="6">
        <v>801703699.14999998</v>
      </c>
      <c r="BY27" s="1"/>
    </row>
    <row r="28" spans="3:77" x14ac:dyDescent="0.25">
      <c r="C28" s="2">
        <v>44340</v>
      </c>
      <c r="D28" s="6">
        <v>315538126.91000003</v>
      </c>
      <c r="E28" s="1"/>
      <c r="F28" s="6">
        <v>3100000</v>
      </c>
      <c r="H28" s="2">
        <v>44340</v>
      </c>
      <c r="I28" s="6">
        <v>965836353.25</v>
      </c>
      <c r="J28" s="1"/>
      <c r="K28" s="6">
        <v>3100000</v>
      </c>
      <c r="M28" s="2">
        <v>44340</v>
      </c>
      <c r="N28" s="6">
        <v>36450210.479999997</v>
      </c>
      <c r="O28" s="6">
        <v>28656541.960000001</v>
      </c>
      <c r="Q28" s="2">
        <v>44340</v>
      </c>
      <c r="R28" s="6">
        <v>17045195</v>
      </c>
      <c r="S28" s="6">
        <v>29300747.289999999</v>
      </c>
      <c r="T28" s="6">
        <v>1630677.5</v>
      </c>
      <c r="V28" s="11">
        <v>44340</v>
      </c>
      <c r="W28" s="6">
        <v>0</v>
      </c>
      <c r="AC28" s="2">
        <v>44338</v>
      </c>
      <c r="AD28" s="6">
        <v>636786230.13</v>
      </c>
      <c r="AE28" s="1"/>
      <c r="AF28" s="6">
        <v>3100000</v>
      </c>
      <c r="AH28" s="21">
        <f t="shared" si="0"/>
        <v>205.41491294516129</v>
      </c>
      <c r="AI28" s="1"/>
      <c r="AK28" s="2">
        <v>44338</v>
      </c>
      <c r="AL28" s="6">
        <v>2081215341.98</v>
      </c>
      <c r="AM28" s="1"/>
      <c r="AN28" s="6">
        <v>3100000</v>
      </c>
      <c r="AO28" s="21">
        <f t="shared" si="1"/>
        <v>671.35978773548391</v>
      </c>
      <c r="AP28" s="24">
        <f t="shared" si="2"/>
        <v>0</v>
      </c>
      <c r="AR28" s="2">
        <v>44338</v>
      </c>
      <c r="AS28" s="1">
        <v>0</v>
      </c>
      <c r="AT28" s="6">
        <v>146660835.46000001</v>
      </c>
      <c r="AU28" s="6">
        <v>3100000</v>
      </c>
      <c r="AV28" s="21">
        <f t="shared" si="3"/>
        <v>0</v>
      </c>
      <c r="AW28" s="21">
        <f t="shared" si="4"/>
        <v>47.30994692258065</v>
      </c>
      <c r="AZ28" s="2">
        <v>44338</v>
      </c>
      <c r="BA28" s="6">
        <v>804093780.34000003</v>
      </c>
      <c r="BB28" s="1"/>
      <c r="BC28" s="6">
        <v>22466551.57</v>
      </c>
      <c r="BD28" s="6">
        <v>3100000</v>
      </c>
      <c r="BE28" s="21">
        <f t="shared" si="5"/>
        <v>259.3850904322581</v>
      </c>
      <c r="BF28" s="22">
        <f t="shared" si="6"/>
        <v>0</v>
      </c>
      <c r="BG28" s="24">
        <f t="shared" si="8"/>
        <v>7.2472747000000002</v>
      </c>
      <c r="BI28" s="11">
        <v>44336</v>
      </c>
      <c r="BJ28" s="6">
        <v>21863223.5</v>
      </c>
      <c r="BK28" s="6">
        <v>3050000</v>
      </c>
      <c r="BL28" s="24">
        <f t="shared" si="9"/>
        <v>7.1682699999999997</v>
      </c>
      <c r="BO28" s="2">
        <v>44337</v>
      </c>
      <c r="BP28" s="6">
        <v>1309679013.24</v>
      </c>
      <c r="BQ28" s="1"/>
      <c r="BR28" s="6">
        <v>1299856420.6400001</v>
      </c>
      <c r="BS28" s="1"/>
      <c r="BU28" s="2">
        <v>44337</v>
      </c>
      <c r="BV28" s="6">
        <v>1683390481.3800001</v>
      </c>
      <c r="BW28" s="6">
        <v>3812084</v>
      </c>
      <c r="BX28" s="6">
        <v>1670765052.77</v>
      </c>
      <c r="BY28" s="6">
        <v>3552467.93</v>
      </c>
    </row>
    <row r="29" spans="3:77" x14ac:dyDescent="0.25">
      <c r="C29" s="2">
        <v>44341</v>
      </c>
      <c r="D29" s="6">
        <v>660965243.02999997</v>
      </c>
      <c r="E29" s="1"/>
      <c r="F29" s="6">
        <v>3100000</v>
      </c>
      <c r="H29" s="2">
        <v>44341</v>
      </c>
      <c r="I29" s="6">
        <v>1196621487.7</v>
      </c>
      <c r="J29" s="6">
        <v>80073420.549999997</v>
      </c>
      <c r="K29" s="6">
        <v>3100000</v>
      </c>
      <c r="M29" s="2">
        <v>44341</v>
      </c>
      <c r="N29" s="6">
        <v>799955</v>
      </c>
      <c r="O29" s="6">
        <v>64015151.969999999</v>
      </c>
      <c r="Q29" s="2">
        <v>44341</v>
      </c>
      <c r="R29" s="6">
        <v>7513823.4800000004</v>
      </c>
      <c r="S29" s="1"/>
      <c r="T29" s="6">
        <v>3161360.63</v>
      </c>
      <c r="V29" s="11">
        <v>44341</v>
      </c>
      <c r="W29" s="6">
        <v>25795100</v>
      </c>
      <c r="AC29" s="2">
        <v>44339</v>
      </c>
      <c r="AD29" s="6">
        <v>514079385.63</v>
      </c>
      <c r="AE29" s="1"/>
      <c r="AF29" s="6">
        <v>3100000</v>
      </c>
      <c r="AH29" s="21">
        <f t="shared" si="0"/>
        <v>165.83205988064515</v>
      </c>
      <c r="AI29" s="1"/>
      <c r="AK29" s="2">
        <v>44339</v>
      </c>
      <c r="AL29" s="6">
        <v>1935026906.23</v>
      </c>
      <c r="AM29" s="1"/>
      <c r="AN29" s="6">
        <v>3100000</v>
      </c>
      <c r="AO29" s="21">
        <f t="shared" si="1"/>
        <v>624.20222781612904</v>
      </c>
      <c r="AP29" s="24">
        <f t="shared" si="2"/>
        <v>0</v>
      </c>
      <c r="AR29" s="2">
        <v>44339</v>
      </c>
      <c r="AS29" s="6">
        <v>40708356.280000001</v>
      </c>
      <c r="AT29" s="6">
        <v>69619027.760000005</v>
      </c>
      <c r="AU29" s="6">
        <v>3100000</v>
      </c>
      <c r="AV29" s="21">
        <f t="shared" si="3"/>
        <v>13.131727832258065</v>
      </c>
      <c r="AW29" s="21">
        <f t="shared" si="4"/>
        <v>22.457750890322583</v>
      </c>
      <c r="AZ29" s="2">
        <v>44339</v>
      </c>
      <c r="BA29" s="6">
        <v>2506669.91</v>
      </c>
      <c r="BB29" s="1"/>
      <c r="BC29" s="6"/>
      <c r="BD29" s="6">
        <v>3100000</v>
      </c>
      <c r="BE29" s="21">
        <f t="shared" si="5"/>
        <v>0.80860319677419357</v>
      </c>
      <c r="BF29" s="22">
        <f t="shared" si="6"/>
        <v>0</v>
      </c>
      <c r="BG29" s="24">
        <f t="shared" si="8"/>
        <v>0</v>
      </c>
      <c r="BI29" s="11">
        <v>44337</v>
      </c>
      <c r="BJ29" s="6">
        <v>23338040</v>
      </c>
      <c r="BK29" s="6">
        <v>3100000</v>
      </c>
      <c r="BL29" s="24">
        <f t="shared" si="9"/>
        <v>7.5284000000000004</v>
      </c>
      <c r="BO29" s="2">
        <v>44338</v>
      </c>
      <c r="BP29" s="6">
        <v>641598216.75999999</v>
      </c>
      <c r="BQ29" s="1"/>
      <c r="BR29" s="6">
        <v>636786230.13</v>
      </c>
      <c r="BS29" s="1"/>
      <c r="BU29" s="2">
        <v>44338</v>
      </c>
      <c r="BV29" s="6">
        <v>2096942410.0599999</v>
      </c>
      <c r="BW29" s="6">
        <v>1749936</v>
      </c>
      <c r="BX29" s="6">
        <v>2081215341.98</v>
      </c>
      <c r="BY29" s="6">
        <v>1630759.32</v>
      </c>
    </row>
    <row r="30" spans="3:77" x14ac:dyDescent="0.25">
      <c r="C30" s="2">
        <v>44342</v>
      </c>
      <c r="D30" s="6">
        <v>1161283440</v>
      </c>
      <c r="E30" s="1"/>
      <c r="F30" s="6">
        <v>3100000</v>
      </c>
      <c r="H30" s="2">
        <v>44342</v>
      </c>
      <c r="I30" s="6">
        <v>657451820.96000004</v>
      </c>
      <c r="J30" s="1"/>
      <c r="K30" s="6">
        <v>3100000</v>
      </c>
      <c r="M30" s="2">
        <v>44342</v>
      </c>
      <c r="N30" s="6">
        <v>21284877.100000001</v>
      </c>
      <c r="O30" s="6">
        <v>42518569.100000001</v>
      </c>
      <c r="Q30" s="2">
        <v>44342</v>
      </c>
      <c r="R30" s="6">
        <v>91321537.810000002</v>
      </c>
      <c r="S30" s="1"/>
      <c r="T30" s="6">
        <v>10761925.630000001</v>
      </c>
      <c r="V30" s="11">
        <v>44342</v>
      </c>
      <c r="W30" s="6">
        <v>0</v>
      </c>
      <c r="AC30" s="2">
        <v>44340</v>
      </c>
      <c r="AD30" s="6">
        <v>315538126.91000003</v>
      </c>
      <c r="AE30" s="1"/>
      <c r="AF30" s="6">
        <v>3100000</v>
      </c>
      <c r="AH30" s="21">
        <f t="shared" si="0"/>
        <v>101.78649255161291</v>
      </c>
      <c r="AI30" s="1"/>
      <c r="AK30" s="2">
        <v>44340</v>
      </c>
      <c r="AL30" s="6">
        <v>965836353.25</v>
      </c>
      <c r="AM30" s="1"/>
      <c r="AN30" s="6">
        <v>3100000</v>
      </c>
      <c r="AO30" s="21">
        <f t="shared" si="1"/>
        <v>311.56011395161289</v>
      </c>
      <c r="AP30" s="24">
        <f t="shared" si="2"/>
        <v>0</v>
      </c>
      <c r="AR30" s="2">
        <v>44340</v>
      </c>
      <c r="AS30" s="6">
        <v>36450210.479999997</v>
      </c>
      <c r="AT30" s="6">
        <v>28656541.960000001</v>
      </c>
      <c r="AU30" s="6">
        <v>3100000</v>
      </c>
      <c r="AV30" s="21">
        <f t="shared" si="3"/>
        <v>11.758132412903224</v>
      </c>
      <c r="AW30" s="21">
        <f t="shared" si="4"/>
        <v>9.2440457935483877</v>
      </c>
      <c r="AZ30" s="2">
        <v>44340</v>
      </c>
      <c r="BA30" s="6">
        <v>17045195</v>
      </c>
      <c r="BB30" s="6">
        <v>29300747.289999999</v>
      </c>
      <c r="BC30" s="6">
        <v>1630677.5</v>
      </c>
      <c r="BD30" s="6">
        <v>3100000</v>
      </c>
      <c r="BE30" s="21">
        <f t="shared" si="5"/>
        <v>5.4984500000000001</v>
      </c>
      <c r="BF30" s="22">
        <f t="shared" si="6"/>
        <v>9.451853964516129</v>
      </c>
      <c r="BG30" s="24">
        <f t="shared" si="8"/>
        <v>0.52602499999999996</v>
      </c>
      <c r="BI30" s="11">
        <v>44338</v>
      </c>
      <c r="BJ30" s="6">
        <v>0</v>
      </c>
      <c r="BK30" s="6">
        <v>3100000</v>
      </c>
      <c r="BL30" s="24">
        <f t="shared" si="9"/>
        <v>0</v>
      </c>
      <c r="BO30" s="2">
        <v>44339</v>
      </c>
      <c r="BP30" s="6">
        <v>516964116.5</v>
      </c>
      <c r="BQ30" s="1"/>
      <c r="BR30" s="6">
        <v>514079385.63</v>
      </c>
      <c r="BS30" s="1"/>
      <c r="BU30" s="2">
        <v>44339</v>
      </c>
      <c r="BV30" s="6">
        <v>1949649275.8</v>
      </c>
      <c r="BW30" s="1"/>
      <c r="BX30" s="6">
        <v>1935026906.23</v>
      </c>
      <c r="BY30" s="1"/>
    </row>
    <row r="31" spans="3:77" x14ac:dyDescent="0.25">
      <c r="C31" s="2">
        <v>44343</v>
      </c>
      <c r="D31" s="6">
        <v>940545459.70000005</v>
      </c>
      <c r="E31" s="1"/>
      <c r="F31" s="6">
        <v>3100000</v>
      </c>
      <c r="H31" s="2">
        <v>44343</v>
      </c>
      <c r="I31" s="6">
        <v>1119283492.25</v>
      </c>
      <c r="J31" s="1"/>
      <c r="K31" s="6">
        <v>3100000</v>
      </c>
      <c r="M31" s="2">
        <v>44343</v>
      </c>
      <c r="N31" s="6">
        <v>205253960.28</v>
      </c>
      <c r="O31" s="6">
        <v>130795066.45999999</v>
      </c>
      <c r="Q31" s="2">
        <v>44343</v>
      </c>
      <c r="R31" s="1"/>
      <c r="S31" s="1"/>
      <c r="T31" s="6"/>
      <c r="V31" s="11">
        <v>44343</v>
      </c>
      <c r="W31" s="6">
        <v>3100000</v>
      </c>
      <c r="AC31" s="2">
        <v>44341</v>
      </c>
      <c r="AD31" s="6">
        <v>660965243.02999997</v>
      </c>
      <c r="AE31" s="1"/>
      <c r="AF31" s="6">
        <v>3100000</v>
      </c>
      <c r="AH31" s="21">
        <f t="shared" si="0"/>
        <v>213.21459452580643</v>
      </c>
      <c r="AI31" s="1"/>
      <c r="AK31" s="2">
        <v>44341</v>
      </c>
      <c r="AL31" s="6">
        <v>1196621487.7</v>
      </c>
      <c r="AM31" s="6">
        <v>80073420.549999997</v>
      </c>
      <c r="AN31" s="6">
        <v>3100000</v>
      </c>
      <c r="AO31" s="21">
        <f t="shared" si="1"/>
        <v>386.00693151612904</v>
      </c>
      <c r="AP31" s="24">
        <f t="shared" si="2"/>
        <v>25.830135661290321</v>
      </c>
      <c r="AR31" s="2">
        <v>44341</v>
      </c>
      <c r="AS31" s="6">
        <v>799955</v>
      </c>
      <c r="AT31" s="6">
        <v>64015151.969999999</v>
      </c>
      <c r="AU31" s="6">
        <v>3100000</v>
      </c>
      <c r="AV31" s="21">
        <f t="shared" si="3"/>
        <v>0.25805</v>
      </c>
      <c r="AW31" s="21">
        <f t="shared" si="4"/>
        <v>20.650049022580646</v>
      </c>
      <c r="AZ31" s="2">
        <v>44341</v>
      </c>
      <c r="BA31" s="6">
        <v>7513823.4800000004</v>
      </c>
      <c r="BB31" s="1"/>
      <c r="BC31" s="6">
        <v>3161360.63</v>
      </c>
      <c r="BD31" s="6">
        <v>3100000</v>
      </c>
      <c r="BE31" s="21">
        <f t="shared" si="5"/>
        <v>2.4238140258064518</v>
      </c>
      <c r="BF31" s="22">
        <f t="shared" si="6"/>
        <v>0</v>
      </c>
      <c r="BG31" s="24">
        <f t="shared" si="8"/>
        <v>1.0197937516129032</v>
      </c>
      <c r="BI31" s="11">
        <v>44339</v>
      </c>
      <c r="BJ31" s="6">
        <v>18683589.5</v>
      </c>
      <c r="BK31" s="6">
        <v>3100000</v>
      </c>
      <c r="BL31" s="24">
        <f t="shared" si="9"/>
        <v>6.02696435483871</v>
      </c>
      <c r="BO31" s="2">
        <v>44340</v>
      </c>
      <c r="BP31" s="6">
        <v>317922546</v>
      </c>
      <c r="BQ31" s="1"/>
      <c r="BR31" s="6">
        <v>315538126.91000003</v>
      </c>
      <c r="BS31" s="1"/>
      <c r="BU31" s="2">
        <v>44340</v>
      </c>
      <c r="BV31" s="6">
        <v>973134864.74000001</v>
      </c>
      <c r="BW31" s="1"/>
      <c r="BX31" s="6">
        <v>965836353.25</v>
      </c>
      <c r="BY31" s="1"/>
    </row>
    <row r="32" spans="3:77" x14ac:dyDescent="0.25">
      <c r="C32" s="2">
        <v>44344</v>
      </c>
      <c r="D32" s="6">
        <v>1617455509.29</v>
      </c>
      <c r="E32" s="1"/>
      <c r="F32" s="6">
        <v>3100000</v>
      </c>
      <c r="H32" s="2">
        <v>44344</v>
      </c>
      <c r="I32" s="6">
        <v>1932637127.8099999</v>
      </c>
      <c r="J32" s="1"/>
      <c r="K32" s="6">
        <v>3100000</v>
      </c>
      <c r="M32" s="2">
        <v>44344</v>
      </c>
      <c r="N32" s="6">
        <v>38021596.149999999</v>
      </c>
      <c r="O32" s="6">
        <v>117727043.39</v>
      </c>
      <c r="Q32" s="2">
        <v>44344</v>
      </c>
      <c r="R32" s="1"/>
      <c r="S32" s="1"/>
      <c r="T32" s="6">
        <v>3779787.38</v>
      </c>
      <c r="V32" s="11">
        <v>44344</v>
      </c>
      <c r="W32" s="6">
        <v>40903012</v>
      </c>
      <c r="AC32" s="2">
        <v>44342</v>
      </c>
      <c r="AD32" s="6">
        <v>1161283440</v>
      </c>
      <c r="AE32" s="1"/>
      <c r="AF32" s="6">
        <v>3100000</v>
      </c>
      <c r="AH32" s="21">
        <f t="shared" si="0"/>
        <v>374.60756129032256</v>
      </c>
      <c r="AI32" s="1"/>
      <c r="AK32" s="2">
        <v>44342</v>
      </c>
      <c r="AL32" s="6">
        <v>657451820.96000004</v>
      </c>
      <c r="AM32" s="1"/>
      <c r="AN32" s="6">
        <v>3100000</v>
      </c>
      <c r="AO32" s="21">
        <f t="shared" si="1"/>
        <v>212.08123256774195</v>
      </c>
      <c r="AP32" s="24">
        <f t="shared" si="2"/>
        <v>0</v>
      </c>
      <c r="AR32" s="2">
        <v>44342</v>
      </c>
      <c r="AS32" s="6">
        <v>21284877.100000001</v>
      </c>
      <c r="AT32" s="6">
        <v>42518569.100000001</v>
      </c>
      <c r="AU32" s="6">
        <v>3100000</v>
      </c>
      <c r="AV32" s="21">
        <f t="shared" si="3"/>
        <v>6.8660893870967747</v>
      </c>
      <c r="AW32" s="21">
        <f t="shared" si="4"/>
        <v>13.715667451612903</v>
      </c>
      <c r="AZ32" s="2">
        <v>44342</v>
      </c>
      <c r="BA32" s="6">
        <v>91321537.810000002</v>
      </c>
      <c r="BB32" s="1"/>
      <c r="BC32" s="6">
        <v>10761925.630000001</v>
      </c>
      <c r="BD32" s="6">
        <v>3100000</v>
      </c>
      <c r="BE32" s="21">
        <f t="shared" si="5"/>
        <v>29.45856058387097</v>
      </c>
      <c r="BF32" s="22">
        <f t="shared" si="6"/>
        <v>0</v>
      </c>
      <c r="BG32" s="24">
        <f t="shared" si="8"/>
        <v>3.471588912903226</v>
      </c>
      <c r="BI32" s="11">
        <v>44340</v>
      </c>
      <c r="BJ32" s="6">
        <v>0</v>
      </c>
      <c r="BK32" s="6">
        <v>3100000</v>
      </c>
      <c r="BL32" s="24">
        <f t="shared" si="9"/>
        <v>0</v>
      </c>
      <c r="BO32" s="2">
        <v>44341</v>
      </c>
      <c r="BP32" s="6">
        <v>665959942.60000002</v>
      </c>
      <c r="BQ32" s="1"/>
      <c r="BR32" s="6">
        <v>660965243.02999997</v>
      </c>
      <c r="BS32" s="1"/>
      <c r="BU32" s="2">
        <v>44341</v>
      </c>
      <c r="BV32" s="6">
        <v>1205663967.46</v>
      </c>
      <c r="BW32" s="6">
        <v>85925224.640000001</v>
      </c>
      <c r="BX32" s="6">
        <v>1196621487.7</v>
      </c>
      <c r="BY32" s="1">
        <v>80073420.549999997</v>
      </c>
    </row>
    <row r="33" spans="3:77" x14ac:dyDescent="0.25">
      <c r="C33" s="2">
        <v>44345</v>
      </c>
      <c r="D33" s="6">
        <v>1335808138.1099999</v>
      </c>
      <c r="E33" s="1"/>
      <c r="F33" s="6">
        <v>3100000</v>
      </c>
      <c r="H33" s="2">
        <v>44345</v>
      </c>
      <c r="I33" s="6">
        <v>2062506893.79</v>
      </c>
      <c r="J33" s="1"/>
      <c r="K33" s="6">
        <v>3100000</v>
      </c>
      <c r="M33" s="2">
        <v>44345</v>
      </c>
      <c r="N33" s="6">
        <v>28047005.890000001</v>
      </c>
      <c r="O33" s="6">
        <v>40195222.020000003</v>
      </c>
      <c r="Q33" s="2">
        <v>44345</v>
      </c>
      <c r="R33" s="6">
        <v>9917903.6300000008</v>
      </c>
      <c r="S33" s="6">
        <v>9509035.1400000006</v>
      </c>
      <c r="T33" s="6">
        <v>4536237.13</v>
      </c>
      <c r="V33" s="11">
        <v>44345</v>
      </c>
      <c r="W33" s="6">
        <v>11175500</v>
      </c>
      <c r="AC33" s="2">
        <v>44343</v>
      </c>
      <c r="AD33" s="6">
        <v>940545459.70000005</v>
      </c>
      <c r="AE33" s="1"/>
      <c r="AF33" s="6">
        <v>3100000</v>
      </c>
      <c r="AH33" s="21">
        <f t="shared" si="0"/>
        <v>303.4017611935484</v>
      </c>
      <c r="AI33" s="1"/>
      <c r="AK33" s="2">
        <v>44343</v>
      </c>
      <c r="AL33" s="6">
        <v>1119283492.25</v>
      </c>
      <c r="AM33" s="1"/>
      <c r="AN33" s="6">
        <v>3100000</v>
      </c>
      <c r="AO33" s="21">
        <f t="shared" si="1"/>
        <v>361.05919104838711</v>
      </c>
      <c r="AP33" s="24">
        <f t="shared" si="2"/>
        <v>0</v>
      </c>
      <c r="AR33" s="2">
        <v>44343</v>
      </c>
      <c r="AS33" s="6">
        <v>205253960.28</v>
      </c>
      <c r="AT33" s="6">
        <v>130795066.45999999</v>
      </c>
      <c r="AU33" s="6">
        <v>3100000</v>
      </c>
      <c r="AV33" s="21">
        <f t="shared" si="3"/>
        <v>66.210954929032255</v>
      </c>
      <c r="AW33" s="21">
        <f t="shared" si="4"/>
        <v>42.191956922580644</v>
      </c>
      <c r="AZ33" s="2">
        <v>44343</v>
      </c>
      <c r="BA33" s="1"/>
      <c r="BB33" s="1"/>
      <c r="BC33" s="6"/>
      <c r="BD33" s="6">
        <v>3100000</v>
      </c>
      <c r="BE33" s="21">
        <f t="shared" si="5"/>
        <v>0</v>
      </c>
      <c r="BF33" s="22">
        <f t="shared" si="6"/>
        <v>0</v>
      </c>
      <c r="BG33" s="24">
        <f t="shared" si="8"/>
        <v>0</v>
      </c>
      <c r="BI33" s="11">
        <v>44341</v>
      </c>
      <c r="BJ33" s="6">
        <v>25795100</v>
      </c>
      <c r="BK33" s="6">
        <v>3100000</v>
      </c>
      <c r="BL33" s="24">
        <f t="shared" si="9"/>
        <v>8.3209999999999997</v>
      </c>
      <c r="BO33" s="2">
        <v>44342</v>
      </c>
      <c r="BP33" s="6">
        <v>662419970.74000001</v>
      </c>
      <c r="BQ33" s="6"/>
      <c r="BR33" s="6">
        <v>657451820.96000004</v>
      </c>
      <c r="BS33" s="1"/>
      <c r="BU33" s="2">
        <v>44342</v>
      </c>
      <c r="BV33" s="6">
        <v>1170058885.6400001</v>
      </c>
      <c r="BW33" s="1"/>
      <c r="BX33" s="6">
        <v>1161283440</v>
      </c>
      <c r="BY33" s="1"/>
    </row>
    <row r="34" spans="3:77" x14ac:dyDescent="0.25">
      <c r="C34" s="2">
        <v>44346</v>
      </c>
      <c r="D34" s="6">
        <v>770722934.25999999</v>
      </c>
      <c r="E34" s="1"/>
      <c r="F34" s="6">
        <v>3100000</v>
      </c>
      <c r="H34" s="2">
        <v>44346</v>
      </c>
      <c r="I34" s="6">
        <v>1448434596.8199999</v>
      </c>
      <c r="J34" s="1"/>
      <c r="K34" s="6">
        <v>3100000</v>
      </c>
      <c r="M34" s="2">
        <v>44346</v>
      </c>
      <c r="N34" s="6">
        <v>79840306.75</v>
      </c>
      <c r="O34" s="6">
        <v>120540379.7</v>
      </c>
      <c r="Q34" s="2">
        <v>44346</v>
      </c>
      <c r="R34" s="6">
        <v>22183269.039999999</v>
      </c>
      <c r="S34" s="1"/>
      <c r="T34" s="6"/>
      <c r="V34" s="11">
        <v>44346</v>
      </c>
      <c r="W34" s="1">
        <v>0</v>
      </c>
      <c r="AC34" s="2">
        <v>44344</v>
      </c>
      <c r="AD34" s="6">
        <v>1617455509.29</v>
      </c>
      <c r="AE34" s="1"/>
      <c r="AF34" s="6">
        <v>3100000</v>
      </c>
      <c r="AH34" s="21">
        <f t="shared" si="0"/>
        <v>521.75984170645165</v>
      </c>
      <c r="AI34" s="1"/>
      <c r="AK34" s="2">
        <v>44344</v>
      </c>
      <c r="AL34" s="6">
        <v>1932637127.8099999</v>
      </c>
      <c r="AM34" s="1"/>
      <c r="AN34" s="6">
        <v>3100000</v>
      </c>
      <c r="AO34" s="21">
        <f t="shared" si="1"/>
        <v>623.43133155161286</v>
      </c>
      <c r="AP34" s="24">
        <f t="shared" si="2"/>
        <v>0</v>
      </c>
      <c r="AR34" s="2">
        <v>44344</v>
      </c>
      <c r="AS34" s="6">
        <v>38021596.149999999</v>
      </c>
      <c r="AT34" s="6">
        <v>117727043.39</v>
      </c>
      <c r="AU34" s="6">
        <v>3100000</v>
      </c>
      <c r="AV34" s="21">
        <f t="shared" si="3"/>
        <v>12.265031016129031</v>
      </c>
      <c r="AW34" s="21">
        <f t="shared" si="4"/>
        <v>37.976465609677419</v>
      </c>
      <c r="AZ34" s="2">
        <v>44344</v>
      </c>
      <c r="BA34" s="1"/>
      <c r="BB34" s="1"/>
      <c r="BC34" s="6">
        <v>3779787.38</v>
      </c>
      <c r="BD34" s="6">
        <v>3100000</v>
      </c>
      <c r="BE34" s="21">
        <f t="shared" si="5"/>
        <v>0</v>
      </c>
      <c r="BF34" s="22">
        <f t="shared" si="6"/>
        <v>0</v>
      </c>
      <c r="BG34" s="24">
        <f t="shared" si="8"/>
        <v>1.2192862516129033</v>
      </c>
      <c r="BI34" s="11">
        <v>44342</v>
      </c>
      <c r="BJ34" s="6">
        <v>0</v>
      </c>
      <c r="BK34" s="6">
        <v>3100000</v>
      </c>
      <c r="BL34" s="24">
        <f t="shared" si="9"/>
        <v>0</v>
      </c>
      <c r="BO34" s="2">
        <v>44343</v>
      </c>
      <c r="BP34" s="6">
        <v>947652856.12</v>
      </c>
      <c r="BQ34" s="1"/>
      <c r="BR34" s="6">
        <v>940545459.70000005</v>
      </c>
      <c r="BS34" s="1"/>
      <c r="BU34" s="2">
        <v>44343</v>
      </c>
      <c r="BV34" s="6">
        <v>1127741553.9000001</v>
      </c>
      <c r="BW34" s="1"/>
      <c r="BX34" s="6">
        <v>1119283492.25</v>
      </c>
      <c r="BY34" s="1"/>
    </row>
    <row r="35" spans="3:77" x14ac:dyDescent="0.25">
      <c r="C35" s="2">
        <v>44347</v>
      </c>
      <c r="D35" s="6">
        <v>567262823.37</v>
      </c>
      <c r="E35" s="1"/>
      <c r="F35" s="1"/>
      <c r="H35" s="2">
        <v>44347</v>
      </c>
      <c r="I35" s="6">
        <v>1470463505.1400001</v>
      </c>
      <c r="J35" s="1"/>
      <c r="K35" s="1"/>
      <c r="M35" s="2">
        <v>44347</v>
      </c>
      <c r="N35" s="6">
        <v>43189311.609999999</v>
      </c>
      <c r="O35" s="6">
        <v>102640810.97</v>
      </c>
      <c r="Q35" s="2">
        <v>44347</v>
      </c>
      <c r="R35" s="6">
        <v>4562204.88</v>
      </c>
      <c r="S35" s="6">
        <v>27643686.120000001</v>
      </c>
      <c r="T35" s="6"/>
      <c r="V35" s="11">
        <v>44347</v>
      </c>
      <c r="W35" s="6">
        <v>19743995</v>
      </c>
      <c r="AC35" s="2">
        <v>44345</v>
      </c>
      <c r="AD35" s="6">
        <v>1335808138.1099999</v>
      </c>
      <c r="AE35" s="1"/>
      <c r="AF35" s="6">
        <v>3100000</v>
      </c>
      <c r="AH35" s="21">
        <f t="shared" si="0"/>
        <v>430.90585100322579</v>
      </c>
      <c r="AI35" s="1"/>
      <c r="AK35" s="2">
        <v>44345</v>
      </c>
      <c r="AL35" s="6">
        <v>2062506893.79</v>
      </c>
      <c r="AM35" s="1"/>
      <c r="AN35" s="6">
        <v>3100000</v>
      </c>
      <c r="AO35" s="21">
        <f t="shared" si="1"/>
        <v>665.32480444838711</v>
      </c>
      <c r="AP35" s="24">
        <f t="shared" si="2"/>
        <v>0</v>
      </c>
      <c r="AR35" s="2">
        <v>44345</v>
      </c>
      <c r="AS35" s="6">
        <v>28047005.890000001</v>
      </c>
      <c r="AT35" s="6">
        <v>40195222.020000003</v>
      </c>
      <c r="AU35" s="6">
        <v>3100000</v>
      </c>
      <c r="AV35" s="21">
        <f t="shared" si="3"/>
        <v>9.0474212548387101</v>
      </c>
      <c r="AW35" s="21">
        <f t="shared" si="4"/>
        <v>12.966200651612905</v>
      </c>
      <c r="AZ35" s="2">
        <v>44345</v>
      </c>
      <c r="BA35" s="6">
        <v>9917903.6300000008</v>
      </c>
      <c r="BB35" s="6">
        <v>9509035.1400000006</v>
      </c>
      <c r="BC35" s="6">
        <v>4536237.13</v>
      </c>
      <c r="BD35" s="6">
        <v>3100000</v>
      </c>
      <c r="BE35" s="21">
        <f t="shared" si="5"/>
        <v>3.1993237516129036</v>
      </c>
      <c r="BF35" s="22">
        <f t="shared" si="6"/>
        <v>3.0674306903225808</v>
      </c>
      <c r="BG35" s="24">
        <f t="shared" si="8"/>
        <v>1.4633023000000001</v>
      </c>
      <c r="BI35" s="11">
        <v>44343</v>
      </c>
      <c r="BJ35" s="6">
        <v>3100000</v>
      </c>
      <c r="BK35" s="6">
        <v>3100000</v>
      </c>
      <c r="BL35" s="24">
        <f t="shared" si="9"/>
        <v>1</v>
      </c>
      <c r="BO35" s="2">
        <v>44344</v>
      </c>
      <c r="BP35" s="6">
        <v>1629678095</v>
      </c>
      <c r="BQ35" s="1"/>
      <c r="BR35" s="6">
        <v>1617455509.29</v>
      </c>
      <c r="BS35" s="1"/>
      <c r="BU35" s="2">
        <v>44344</v>
      </c>
      <c r="BV35" s="6">
        <v>1947241438.5999999</v>
      </c>
      <c r="BW35" s="1"/>
      <c r="BX35" s="6">
        <v>1932637127.8099999</v>
      </c>
      <c r="BY35" s="1"/>
    </row>
    <row r="36" spans="3:77" x14ac:dyDescent="0.25">
      <c r="T36" s="14"/>
      <c r="AC36" s="2">
        <v>44346</v>
      </c>
      <c r="AD36" s="6">
        <v>770722934.25999999</v>
      </c>
      <c r="AE36" s="1"/>
      <c r="AF36" s="6">
        <v>3100000</v>
      </c>
      <c r="AH36" s="21">
        <f t="shared" si="0"/>
        <v>248.62030137419356</v>
      </c>
      <c r="AI36" s="1"/>
      <c r="AK36" s="2">
        <v>44346</v>
      </c>
      <c r="AL36" s="6">
        <v>1448434596.8199999</v>
      </c>
      <c r="AM36" s="1"/>
      <c r="AN36" s="6">
        <v>3100000</v>
      </c>
      <c r="AO36" s="21">
        <f t="shared" si="1"/>
        <v>467.23696671612902</v>
      </c>
      <c r="AP36" s="24">
        <f t="shared" si="2"/>
        <v>0</v>
      </c>
      <c r="AR36" s="2">
        <v>44346</v>
      </c>
      <c r="AS36" s="6">
        <v>79840306.75</v>
      </c>
      <c r="AT36" s="6">
        <v>120540379.7</v>
      </c>
      <c r="AU36" s="6">
        <v>3100000</v>
      </c>
      <c r="AV36" s="21">
        <f t="shared" si="3"/>
        <v>25.754937661290324</v>
      </c>
      <c r="AW36" s="21">
        <f t="shared" si="4"/>
        <v>38.883993451612902</v>
      </c>
      <c r="AZ36" s="2">
        <v>44346</v>
      </c>
      <c r="BA36" s="6">
        <v>22183269.039999999</v>
      </c>
      <c r="BB36" s="1"/>
      <c r="BC36" s="6"/>
      <c r="BD36" s="6">
        <v>3100000</v>
      </c>
      <c r="BE36" s="21">
        <f t="shared" si="5"/>
        <v>7.1558932387096768</v>
      </c>
      <c r="BF36" s="22">
        <f t="shared" si="6"/>
        <v>0</v>
      </c>
      <c r="BG36" s="24">
        <f t="shared" si="8"/>
        <v>0</v>
      </c>
      <c r="BI36" s="11">
        <v>44344</v>
      </c>
      <c r="BJ36" s="6">
        <v>40903012</v>
      </c>
      <c r="BK36" s="6">
        <v>3100000</v>
      </c>
      <c r="BL36" s="24">
        <f t="shared" si="9"/>
        <v>13.194520000000001</v>
      </c>
      <c r="BO36" s="2">
        <v>44345</v>
      </c>
      <c r="BP36" s="6">
        <v>1345902406.46</v>
      </c>
      <c r="BQ36" s="1"/>
      <c r="BR36" s="6">
        <v>1335808138.1099999</v>
      </c>
      <c r="BS36" s="1"/>
      <c r="BU36" s="2">
        <v>44345</v>
      </c>
      <c r="BV36" s="6">
        <v>2078092588.2</v>
      </c>
      <c r="BW36" s="1"/>
      <c r="BX36" s="6">
        <v>2062506893.79</v>
      </c>
      <c r="BY36" s="1"/>
    </row>
    <row r="37" spans="3:77" x14ac:dyDescent="0.25">
      <c r="C37" s="15" t="s">
        <v>11</v>
      </c>
      <c r="D37" s="12">
        <f>SUM(D5:D36)</f>
        <v>20874943554.126698</v>
      </c>
      <c r="E37" s="14">
        <f>SUM(E5:E36)</f>
        <v>171010990.00999999</v>
      </c>
      <c r="H37" s="13" t="s">
        <v>12</v>
      </c>
      <c r="I37" s="12">
        <f>SUM(I5:I36)</f>
        <v>40049397576.610001</v>
      </c>
      <c r="J37" s="12">
        <f>SUM(J5:J36)</f>
        <v>124048385.27034482</v>
      </c>
      <c r="K37" s="14">
        <f>SUM(K5:K36)</f>
        <v>89130000</v>
      </c>
      <c r="M37" s="13" t="s">
        <v>11</v>
      </c>
      <c r="N37" s="12">
        <f>SUM(N5:N36)</f>
        <v>1106966823.722275</v>
      </c>
      <c r="O37" s="12">
        <f>SUM(O5:O36)</f>
        <v>1785722971.2665503</v>
      </c>
      <c r="Q37" s="13" t="s">
        <v>11</v>
      </c>
      <c r="R37" s="12">
        <f>SUM(R5:R36)</f>
        <v>5342249323.431551</v>
      </c>
      <c r="S37" s="14">
        <f>SUM(S5:S36)</f>
        <v>664387144</v>
      </c>
      <c r="T37" s="14">
        <f>SUM(T5:T36)</f>
        <v>260567354.08499995</v>
      </c>
      <c r="V37" s="13" t="s">
        <v>11</v>
      </c>
      <c r="W37" s="12">
        <f>SUM(W5:W36)</f>
        <v>474900104.82999998</v>
      </c>
      <c r="AC37" s="2">
        <v>44347</v>
      </c>
      <c r="AD37" s="6">
        <v>567262823.37</v>
      </c>
      <c r="AE37" s="1"/>
      <c r="AF37" s="6">
        <v>3100000</v>
      </c>
      <c r="AH37" s="21">
        <f t="shared" si="0"/>
        <v>182.98800753870967</v>
      </c>
      <c r="AI37" s="1"/>
      <c r="AK37" s="2">
        <v>44347</v>
      </c>
      <c r="AL37" s="6">
        <v>1470463505.1400001</v>
      </c>
      <c r="AM37" s="1"/>
      <c r="AN37" s="1"/>
      <c r="AO37" s="1"/>
      <c r="AP37" s="1"/>
      <c r="AR37" s="2">
        <v>44347</v>
      </c>
      <c r="AS37" s="6">
        <v>43189311.609999999</v>
      </c>
      <c r="AT37" s="6">
        <v>102640810.97</v>
      </c>
      <c r="AU37" s="9">
        <v>3100000</v>
      </c>
      <c r="AV37" s="21">
        <f t="shared" si="3"/>
        <v>13.932036003225805</v>
      </c>
      <c r="AW37" s="21">
        <f t="shared" si="4"/>
        <v>33.109939022580647</v>
      </c>
      <c r="AZ37" s="2">
        <v>44347</v>
      </c>
      <c r="BA37" s="6">
        <v>4562204.88</v>
      </c>
      <c r="BB37" s="6">
        <v>27643686.120000001</v>
      </c>
      <c r="BC37" s="6"/>
      <c r="BD37" s="9">
        <v>3100000</v>
      </c>
      <c r="BE37" s="21">
        <f t="shared" si="5"/>
        <v>1.4716789935483872</v>
      </c>
      <c r="BF37" s="22">
        <f t="shared" si="6"/>
        <v>8.9173181032258064</v>
      </c>
      <c r="BG37" s="24">
        <f t="shared" si="8"/>
        <v>0</v>
      </c>
      <c r="BI37" s="11">
        <v>44345</v>
      </c>
      <c r="BJ37" s="6">
        <v>11175500</v>
      </c>
      <c r="BK37" s="6">
        <v>3100000</v>
      </c>
      <c r="BL37" s="24">
        <f t="shared" si="9"/>
        <v>3.605</v>
      </c>
      <c r="BO37" s="2">
        <v>44346</v>
      </c>
      <c r="BP37" s="6">
        <v>776547037</v>
      </c>
      <c r="BQ37" s="1"/>
      <c r="BR37" s="6">
        <v>770722934.25999999</v>
      </c>
      <c r="BS37" s="1"/>
      <c r="BU37" s="2">
        <v>44346</v>
      </c>
      <c r="BV37" s="6">
        <v>1459379946.4200001</v>
      </c>
      <c r="BW37" s="6">
        <v>43454000</v>
      </c>
      <c r="BX37" s="6">
        <v>1448434596.8199999</v>
      </c>
      <c r="BY37" s="1"/>
    </row>
    <row r="38" spans="3:77" x14ac:dyDescent="0.25">
      <c r="AS38" s="12">
        <f>SUM(AS7:AS37)</f>
        <v>1106966823.722275</v>
      </c>
      <c r="AT38" s="12">
        <f>SUM(AT7:AT37)</f>
        <v>1785722971.2665503</v>
      </c>
      <c r="BI38" s="11">
        <v>44346</v>
      </c>
      <c r="BJ38" s="1">
        <v>0</v>
      </c>
      <c r="BK38" s="6">
        <v>3100000</v>
      </c>
      <c r="BL38" s="24">
        <f t="shared" si="9"/>
        <v>0</v>
      </c>
      <c r="BO38" s="2">
        <v>44347</v>
      </c>
      <c r="BP38" s="6">
        <v>571549444.20000005</v>
      </c>
      <c r="BQ38" s="1"/>
      <c r="BR38" s="6">
        <v>567262823.37</v>
      </c>
      <c r="BS38" s="1"/>
      <c r="BU38" s="2">
        <v>44347</v>
      </c>
      <c r="BV38" s="6">
        <v>1481575320.04</v>
      </c>
      <c r="BW38" s="1"/>
      <c r="BX38" s="6">
        <v>1470463505.1400001</v>
      </c>
      <c r="BY38" s="1"/>
    </row>
    <row r="39" spans="3:77" x14ac:dyDescent="0.25">
      <c r="D39" s="16">
        <f>D37+E37</f>
        <v>21045954544.136696</v>
      </c>
      <c r="I39" s="16">
        <f>I37+J37+K37</f>
        <v>40262575961.880348</v>
      </c>
      <c r="N39" s="16">
        <f>N37+O37</f>
        <v>2892689794.9888253</v>
      </c>
      <c r="R39" s="16">
        <f>R37+S37+T37</f>
        <v>6267203821.516551</v>
      </c>
      <c r="AC39" s="15" t="s">
        <v>11</v>
      </c>
      <c r="AD39" s="12">
        <f>SUM(AD7:AD38)</f>
        <v>20874943554.126698</v>
      </c>
      <c r="AE39" s="14">
        <f>SUM(AE7:AE38)</f>
        <v>171010990.00999999</v>
      </c>
      <c r="AH39" s="19">
        <f>SUM(AH7:AH38)</f>
        <v>6956.6444770307571</v>
      </c>
      <c r="AI39" s="12">
        <f>SUM(AI16:AI38)</f>
        <v>59.585710804878047</v>
      </c>
      <c r="AK39" s="23" t="s">
        <v>16</v>
      </c>
      <c r="AL39" s="12">
        <f>SUM(AL7:AL38)</f>
        <v>40049397576.610001</v>
      </c>
      <c r="AM39" s="12">
        <f>SUM(AM7:AM38)</f>
        <v>124048385.27034482</v>
      </c>
      <c r="AN39" s="17" t="s">
        <v>19</v>
      </c>
      <c r="AO39" s="27">
        <f>SUM(AO7:AO38)</f>
        <v>12933.312840327701</v>
      </c>
      <c r="AP39" s="28">
        <f>SUM(AP7:AP38)</f>
        <v>41.102708879545368</v>
      </c>
      <c r="AU39" s="5" t="s">
        <v>18</v>
      </c>
      <c r="AV39" s="27">
        <f>SUM(AV7:AV38)</f>
        <v>368.94054017997382</v>
      </c>
      <c r="AW39" s="27">
        <f>SUM(AW7:AW38)</f>
        <v>590.3671963248969</v>
      </c>
      <c r="BD39" s="17" t="s">
        <v>18</v>
      </c>
      <c r="BE39" s="27">
        <f>SUM(BE7:BE38)</f>
        <v>1848.0510473517538</v>
      </c>
      <c r="BF39" s="16">
        <f>SUM(BF7:BF38)</f>
        <v>228.21952297530811</v>
      </c>
      <c r="BG39" s="27">
        <f>SUM(BE39:BF39)</f>
        <v>2076.2705703270622</v>
      </c>
      <c r="BI39" s="11">
        <v>44347</v>
      </c>
      <c r="BJ39" s="6">
        <v>19743995</v>
      </c>
      <c r="BK39" s="9">
        <v>3100000</v>
      </c>
      <c r="BL39" s="21">
        <f>BJ39/BK39</f>
        <v>6.3690306451612901</v>
      </c>
    </row>
    <row r="41" spans="3:77" x14ac:dyDescent="0.25">
      <c r="AD41" s="16">
        <f>AD39+AE39</f>
        <v>21045954544.136696</v>
      </c>
      <c r="BJ41" s="12"/>
      <c r="BK41" s="5" t="s">
        <v>18</v>
      </c>
      <c r="BL41" s="28">
        <f>SUM(BL9:BL40)</f>
        <v>160.95374753055472</v>
      </c>
    </row>
    <row r="42" spans="3:77" x14ac:dyDescent="0.25">
      <c r="C42" s="98" t="s">
        <v>4</v>
      </c>
      <c r="D42" s="98"/>
      <c r="E42" s="98"/>
      <c r="F42" s="98"/>
      <c r="H42" s="98" t="s">
        <v>5</v>
      </c>
      <c r="I42" s="98"/>
      <c r="J42" s="98"/>
      <c r="K42" s="98"/>
      <c r="M42" s="94" t="s">
        <v>8</v>
      </c>
      <c r="N42" s="94"/>
      <c r="O42" s="94"/>
      <c r="Q42" s="94" t="s">
        <v>9</v>
      </c>
      <c r="R42" s="94"/>
      <c r="S42" s="94"/>
      <c r="T42" s="94"/>
      <c r="V42" s="94" t="s">
        <v>9</v>
      </c>
      <c r="W42" s="94"/>
    </row>
    <row r="43" spans="3:77" x14ac:dyDescent="0.25">
      <c r="C43" s="3" t="s">
        <v>0</v>
      </c>
      <c r="D43" s="3" t="s">
        <v>1</v>
      </c>
      <c r="E43" s="3" t="s">
        <v>2</v>
      </c>
      <c r="F43" s="3" t="s">
        <v>13</v>
      </c>
      <c r="H43" s="4" t="s">
        <v>0</v>
      </c>
      <c r="I43" s="4" t="s">
        <v>1</v>
      </c>
      <c r="J43" s="4" t="s">
        <v>2</v>
      </c>
      <c r="K43" s="3" t="s">
        <v>13</v>
      </c>
      <c r="M43" s="4" t="s">
        <v>0</v>
      </c>
      <c r="N43" s="4" t="s">
        <v>6</v>
      </c>
      <c r="O43" s="4" t="s">
        <v>7</v>
      </c>
      <c r="Q43" s="1" t="s">
        <v>0</v>
      </c>
      <c r="R43" s="1" t="s">
        <v>1</v>
      </c>
      <c r="S43" s="1" t="s">
        <v>2</v>
      </c>
      <c r="T43" s="1" t="s">
        <v>3</v>
      </c>
      <c r="V43" s="7" t="s">
        <v>0</v>
      </c>
      <c r="W43" s="7" t="s">
        <v>10</v>
      </c>
    </row>
    <row r="44" spans="3:77" x14ac:dyDescent="0.25">
      <c r="C44" s="8">
        <v>44348</v>
      </c>
      <c r="D44" s="9">
        <v>931763487.83000004</v>
      </c>
      <c r="E44" s="10"/>
      <c r="F44" s="9">
        <v>3130000</v>
      </c>
      <c r="H44" s="8">
        <v>44348</v>
      </c>
      <c r="I44" s="9">
        <v>1339306504.5999999</v>
      </c>
      <c r="J44" s="9">
        <v>12023976.050000001</v>
      </c>
      <c r="K44" s="9">
        <v>3130000</v>
      </c>
      <c r="M44" s="2">
        <v>44348</v>
      </c>
      <c r="N44" s="6">
        <v>35213720.060000002</v>
      </c>
      <c r="O44" s="6">
        <v>88539437.299999997</v>
      </c>
      <c r="Q44" s="2">
        <v>44348</v>
      </c>
      <c r="R44" s="6">
        <v>17800159.98</v>
      </c>
      <c r="S44" s="1"/>
      <c r="T44" s="6"/>
      <c r="V44" s="11">
        <v>44348</v>
      </c>
      <c r="W44" s="6">
        <v>10730662</v>
      </c>
    </row>
    <row r="45" spans="3:77" x14ac:dyDescent="0.25">
      <c r="C45" s="8">
        <v>44349</v>
      </c>
      <c r="D45" s="6">
        <v>1333061030.3800001</v>
      </c>
      <c r="E45" s="1"/>
      <c r="F45" s="9">
        <v>3130000</v>
      </c>
      <c r="H45" s="8">
        <v>44349</v>
      </c>
      <c r="I45" s="6">
        <v>868398272.66999996</v>
      </c>
      <c r="J45" s="6">
        <v>5567073.5800000001</v>
      </c>
      <c r="K45" s="9">
        <v>3130000</v>
      </c>
      <c r="M45" s="2">
        <v>44349</v>
      </c>
      <c r="N45" s="6">
        <v>35474073.770000003</v>
      </c>
      <c r="O45" s="6">
        <v>40434621.939999998</v>
      </c>
      <c r="Q45" s="2">
        <v>44349</v>
      </c>
      <c r="R45" s="6"/>
      <c r="S45" s="6"/>
      <c r="T45" s="6">
        <v>1988176</v>
      </c>
      <c r="V45" s="11">
        <v>44349</v>
      </c>
      <c r="W45" s="6">
        <v>0</v>
      </c>
    </row>
    <row r="46" spans="3:77" x14ac:dyDescent="0.25">
      <c r="C46" s="8">
        <v>44350</v>
      </c>
      <c r="D46" s="6">
        <v>900743583.70000005</v>
      </c>
      <c r="E46" s="1"/>
      <c r="F46" s="9">
        <v>3130000</v>
      </c>
      <c r="H46" s="8">
        <v>44350</v>
      </c>
      <c r="I46" s="6">
        <v>1471475724.51</v>
      </c>
      <c r="J46" s="1"/>
      <c r="K46" s="9">
        <v>3130000</v>
      </c>
      <c r="M46" s="2">
        <v>44350</v>
      </c>
      <c r="N46" s="6">
        <v>32171172.899999999</v>
      </c>
      <c r="O46" s="6">
        <v>95129697.969999999</v>
      </c>
      <c r="Q46" s="2">
        <v>44350</v>
      </c>
      <c r="R46" s="6"/>
      <c r="S46" s="1"/>
      <c r="T46" s="6"/>
      <c r="V46" s="11">
        <v>44350</v>
      </c>
      <c r="W46" s="6">
        <v>2156570</v>
      </c>
      <c r="AC46" s="98" t="s">
        <v>4</v>
      </c>
      <c r="AD46" s="98"/>
      <c r="AE46" s="98"/>
      <c r="AF46" s="98"/>
      <c r="AH46" s="98" t="s">
        <v>4</v>
      </c>
      <c r="AI46" s="98"/>
      <c r="AK46" s="98" t="s">
        <v>5</v>
      </c>
      <c r="AL46" s="98"/>
      <c r="AM46" s="98"/>
      <c r="AN46" s="98"/>
      <c r="AO46" s="99" t="s">
        <v>5</v>
      </c>
      <c r="AP46" s="99"/>
      <c r="AR46" s="94" t="s">
        <v>8</v>
      </c>
      <c r="AS46" s="94"/>
      <c r="AT46" s="94"/>
      <c r="BP46" t="s">
        <v>32</v>
      </c>
      <c r="BV46" t="s">
        <v>5</v>
      </c>
    </row>
    <row r="47" spans="3:77" x14ac:dyDescent="0.25">
      <c r="C47" s="8">
        <v>44351</v>
      </c>
      <c r="D47" s="6">
        <v>1362876507.24</v>
      </c>
      <c r="E47" s="1"/>
      <c r="F47" s="9">
        <v>3130000</v>
      </c>
      <c r="H47" s="8">
        <v>44351</v>
      </c>
      <c r="I47" s="6">
        <v>1838528042.79</v>
      </c>
      <c r="J47" s="6"/>
      <c r="K47" s="9">
        <v>3130000</v>
      </c>
      <c r="M47" s="2">
        <v>44351</v>
      </c>
      <c r="N47" s="6">
        <v>60178887.299999997</v>
      </c>
      <c r="O47" s="6">
        <v>100365508.34999999</v>
      </c>
      <c r="Q47" s="2">
        <v>44351</v>
      </c>
      <c r="R47" s="6"/>
      <c r="S47" s="6"/>
      <c r="T47" s="6">
        <v>53514530.289999999</v>
      </c>
      <c r="V47" s="11">
        <v>44351</v>
      </c>
      <c r="W47" s="6">
        <v>2100000</v>
      </c>
      <c r="AC47" s="3" t="s">
        <v>0</v>
      </c>
      <c r="AD47" s="3" t="s">
        <v>1</v>
      </c>
      <c r="AE47" s="3" t="s">
        <v>2</v>
      </c>
      <c r="AF47" s="3" t="s">
        <v>13</v>
      </c>
      <c r="AH47" s="3" t="s">
        <v>17</v>
      </c>
      <c r="AI47" s="3" t="s">
        <v>15</v>
      </c>
      <c r="AK47" s="4" t="s">
        <v>0</v>
      </c>
      <c r="AL47" s="4" t="s">
        <v>1</v>
      </c>
      <c r="AM47" s="4" t="s">
        <v>2</v>
      </c>
      <c r="AN47" s="3" t="s">
        <v>13</v>
      </c>
      <c r="AO47" s="29" t="s">
        <v>17</v>
      </c>
      <c r="AP47" s="29" t="s">
        <v>15</v>
      </c>
      <c r="AR47" s="4" t="s">
        <v>0</v>
      </c>
      <c r="AS47" s="4" t="s">
        <v>6</v>
      </c>
      <c r="AT47" s="4" t="s">
        <v>7</v>
      </c>
      <c r="AU47" s="3" t="s">
        <v>21</v>
      </c>
      <c r="AV47" s="3" t="s">
        <v>6</v>
      </c>
      <c r="AW47" s="3" t="s">
        <v>7</v>
      </c>
      <c r="AY47" s="96" t="s">
        <v>9</v>
      </c>
      <c r="AZ47" s="96"/>
      <c r="BA47" s="96"/>
      <c r="BB47" s="96"/>
      <c r="BD47" s="97" t="s">
        <v>26</v>
      </c>
      <c r="BE47" s="97"/>
      <c r="BF47" s="97"/>
      <c r="BH47" s="94" t="s">
        <v>9</v>
      </c>
      <c r="BI47" s="94"/>
    </row>
    <row r="48" spans="3:77" x14ac:dyDescent="0.25">
      <c r="C48" s="8">
        <v>44352</v>
      </c>
      <c r="D48" s="6">
        <v>1499260972.5999999</v>
      </c>
      <c r="E48" s="1"/>
      <c r="F48" s="9">
        <v>3130000</v>
      </c>
      <c r="H48" s="8">
        <v>44352</v>
      </c>
      <c r="I48" s="6">
        <v>1852463911.73</v>
      </c>
      <c r="J48" s="6">
        <v>66996980.009999998</v>
      </c>
      <c r="K48" s="9">
        <v>3130000</v>
      </c>
      <c r="M48" s="2">
        <v>44352</v>
      </c>
      <c r="N48" s="6">
        <v>84788684.560000002</v>
      </c>
      <c r="O48" s="6">
        <v>99672428.659999996</v>
      </c>
      <c r="Q48" s="2">
        <v>44352</v>
      </c>
      <c r="R48" s="6"/>
      <c r="S48" s="1"/>
      <c r="T48" s="6">
        <v>8900815.4299999997</v>
      </c>
      <c r="V48" s="11">
        <v>44352</v>
      </c>
      <c r="W48" s="6">
        <v>0</v>
      </c>
      <c r="AC48" s="8">
        <v>44348</v>
      </c>
      <c r="AD48" s="9">
        <v>931763487.83000004</v>
      </c>
      <c r="AE48" s="10"/>
      <c r="AF48" s="9">
        <v>3130000</v>
      </c>
      <c r="AH48" s="21">
        <f>AD48/AF48</f>
        <v>297.68801528115017</v>
      </c>
      <c r="AI48" s="22">
        <f>AE48/AF48</f>
        <v>0</v>
      </c>
      <c r="AK48" s="8">
        <v>44348</v>
      </c>
      <c r="AL48" s="9">
        <v>1339306504.5999999</v>
      </c>
      <c r="AM48" s="9">
        <v>12023976.050000001</v>
      </c>
      <c r="AN48" s="9">
        <v>3130000</v>
      </c>
      <c r="AO48" s="21">
        <f>AL48/AN48</f>
        <v>427.89345194888176</v>
      </c>
      <c r="AP48" s="24">
        <f>AM48/AN48</f>
        <v>3.8415258945686905</v>
      </c>
      <c r="AR48" s="2">
        <v>44348</v>
      </c>
      <c r="AS48" s="6">
        <v>35213720.060000002</v>
      </c>
      <c r="AT48" s="6">
        <v>88539437.299999997</v>
      </c>
      <c r="AU48" s="9">
        <v>3130000</v>
      </c>
      <c r="AV48" s="21">
        <f>AS48/AU48</f>
        <v>11.250389795527157</v>
      </c>
      <c r="AW48" s="21">
        <f>AT48/AU48</f>
        <v>28.287360159744409</v>
      </c>
      <c r="AY48" s="4" t="s">
        <v>0</v>
      </c>
      <c r="AZ48" s="4" t="s">
        <v>1</v>
      </c>
      <c r="BA48" s="4" t="s">
        <v>2</v>
      </c>
      <c r="BB48" s="4" t="s">
        <v>3</v>
      </c>
      <c r="BC48" s="3" t="s">
        <v>22</v>
      </c>
      <c r="BD48" s="3" t="s">
        <v>23</v>
      </c>
      <c r="BE48" s="3" t="s">
        <v>24</v>
      </c>
      <c r="BF48" s="3" t="s">
        <v>25</v>
      </c>
      <c r="BH48" s="7" t="s">
        <v>0</v>
      </c>
      <c r="BI48" s="7" t="s">
        <v>10</v>
      </c>
      <c r="BJ48" s="3" t="s">
        <v>22</v>
      </c>
      <c r="BK48" s="4" t="s">
        <v>28</v>
      </c>
      <c r="BO48" s="3" t="s">
        <v>0</v>
      </c>
      <c r="BP48" s="3" t="s">
        <v>30</v>
      </c>
      <c r="BQ48" s="3" t="s">
        <v>31</v>
      </c>
      <c r="BR48" s="3" t="s">
        <v>1</v>
      </c>
      <c r="BS48" s="3" t="s">
        <v>2</v>
      </c>
      <c r="BU48" s="3" t="s">
        <v>0</v>
      </c>
      <c r="BV48" s="3" t="s">
        <v>33</v>
      </c>
      <c r="BW48" s="3" t="s">
        <v>34</v>
      </c>
      <c r="BX48" s="3" t="s">
        <v>1</v>
      </c>
      <c r="BY48" s="3" t="s">
        <v>2</v>
      </c>
    </row>
    <row r="49" spans="3:77" x14ac:dyDescent="0.25">
      <c r="C49" s="8">
        <v>44353</v>
      </c>
      <c r="D49" s="6">
        <v>745045236.72000003</v>
      </c>
      <c r="E49" s="6">
        <v>7209141.2000000002</v>
      </c>
      <c r="F49" s="9">
        <v>3130000</v>
      </c>
      <c r="H49" s="8">
        <v>44353</v>
      </c>
      <c r="I49" s="6">
        <v>1537623745.75</v>
      </c>
      <c r="J49" s="6">
        <v>16302292</v>
      </c>
      <c r="K49" s="9">
        <v>3130000</v>
      </c>
      <c r="M49" s="2">
        <v>44353</v>
      </c>
      <c r="N49" s="6">
        <v>43294458.640000001</v>
      </c>
      <c r="O49" s="6">
        <v>56966558.950000003</v>
      </c>
      <c r="Q49" s="2">
        <v>44353</v>
      </c>
      <c r="R49" s="6"/>
      <c r="S49" s="1"/>
      <c r="T49" s="6">
        <v>4659787.5</v>
      </c>
      <c r="V49" s="11">
        <v>44353</v>
      </c>
      <c r="W49" s="6">
        <v>7423108</v>
      </c>
      <c r="AC49" s="8">
        <v>44349</v>
      </c>
      <c r="AD49" s="6">
        <v>1333061030.3800001</v>
      </c>
      <c r="AE49" s="1"/>
      <c r="AF49" s="9">
        <v>3130000</v>
      </c>
      <c r="AH49" s="21">
        <f t="shared" ref="AH49:AH76" si="10">AD49/AF49</f>
        <v>425.898092773163</v>
      </c>
      <c r="AI49" s="22">
        <f t="shared" ref="AI49:AI52" si="11">AE49/AF49</f>
        <v>0</v>
      </c>
      <c r="AK49" s="8">
        <v>44349</v>
      </c>
      <c r="AL49" s="6">
        <v>868398272.66999996</v>
      </c>
      <c r="AM49" s="6">
        <v>5567073.5800000001</v>
      </c>
      <c r="AN49" s="9">
        <v>3130000</v>
      </c>
      <c r="AO49" s="21">
        <f t="shared" ref="AO49:AO76" si="12">AL49/AN49</f>
        <v>277.44353759424916</v>
      </c>
      <c r="AP49" s="24">
        <f t="shared" ref="AP49:AP76" si="13">AM49/AN49</f>
        <v>1.7786177571884985</v>
      </c>
      <c r="AR49" s="2">
        <v>44349</v>
      </c>
      <c r="AS49" s="6">
        <v>35474073.770000003</v>
      </c>
      <c r="AT49" s="6">
        <v>40434621.939999998</v>
      </c>
      <c r="AU49" s="9">
        <v>3130000</v>
      </c>
      <c r="AV49" s="21">
        <f t="shared" ref="AV49:AV77" si="14">AS49/AU49</f>
        <v>11.333569894568692</v>
      </c>
      <c r="AW49" s="21">
        <f t="shared" ref="AW49:AW77" si="15">AT49/AU49</f>
        <v>12.918409565495207</v>
      </c>
      <c r="AY49" s="2">
        <v>44348</v>
      </c>
      <c r="AZ49" s="6">
        <v>17800159.98</v>
      </c>
      <c r="BA49" s="1"/>
      <c r="BB49" s="6"/>
      <c r="BC49" s="9">
        <v>3130000</v>
      </c>
      <c r="BD49" s="24">
        <f>AZ49/BC49</f>
        <v>5.68695207028754</v>
      </c>
      <c r="BE49" s="22">
        <f>BA49/BC49</f>
        <v>0</v>
      </c>
      <c r="BF49" s="1">
        <f>BB49/BC49</f>
        <v>0</v>
      </c>
      <c r="BH49" s="11">
        <v>44348</v>
      </c>
      <c r="BI49" s="6">
        <v>10730662</v>
      </c>
      <c r="BJ49" s="9">
        <v>3130000</v>
      </c>
      <c r="BK49" s="24">
        <f>BI49/BJ49</f>
        <v>3.4283265175718851</v>
      </c>
      <c r="BO49" s="8">
        <v>44348</v>
      </c>
      <c r="BP49" s="9">
        <v>938804521.74000001</v>
      </c>
      <c r="BQ49" s="10"/>
      <c r="BR49" s="9">
        <v>931763487.83000004</v>
      </c>
      <c r="BS49" s="10"/>
      <c r="BU49" s="8">
        <v>44348</v>
      </c>
      <c r="BV49" s="9">
        <v>1349427208.6600001</v>
      </c>
      <c r="BW49" s="9">
        <v>12902694</v>
      </c>
      <c r="BX49" s="9">
        <v>1339306504.5999999</v>
      </c>
      <c r="BY49" s="9">
        <v>12023976.050000001</v>
      </c>
    </row>
    <row r="50" spans="3:77" x14ac:dyDescent="0.25">
      <c r="C50" s="8">
        <v>44354</v>
      </c>
      <c r="D50" s="6">
        <v>815863271.77999997</v>
      </c>
      <c r="E50" s="1"/>
      <c r="F50" s="9">
        <v>3130000</v>
      </c>
      <c r="H50" s="8">
        <v>44354</v>
      </c>
      <c r="I50" s="6">
        <v>1048755222.72</v>
      </c>
      <c r="J50" s="6"/>
      <c r="K50" s="9">
        <v>3130000</v>
      </c>
      <c r="M50" s="2">
        <v>44354</v>
      </c>
      <c r="N50" s="6">
        <v>11400594.210000001</v>
      </c>
      <c r="O50" s="6">
        <v>83274557.116300002</v>
      </c>
      <c r="Q50" s="2">
        <v>44354</v>
      </c>
      <c r="R50" s="6">
        <v>0</v>
      </c>
      <c r="S50" s="1">
        <v>0</v>
      </c>
      <c r="T50" s="6">
        <v>0</v>
      </c>
      <c r="V50" s="11">
        <v>44354</v>
      </c>
      <c r="W50" s="6">
        <v>16589000</v>
      </c>
      <c r="AC50" s="8">
        <v>44350</v>
      </c>
      <c r="AD50" s="6">
        <v>900743583.70000005</v>
      </c>
      <c r="AE50" s="1"/>
      <c r="AF50" s="9">
        <v>3130000</v>
      </c>
      <c r="AH50" s="21">
        <f t="shared" si="10"/>
        <v>287.77750277955272</v>
      </c>
      <c r="AI50" s="22">
        <f t="shared" si="11"/>
        <v>0</v>
      </c>
      <c r="AK50" s="8">
        <v>44350</v>
      </c>
      <c r="AL50" s="6">
        <v>1471475724.51</v>
      </c>
      <c r="AM50" s="1"/>
      <c r="AN50" s="9">
        <v>3130000</v>
      </c>
      <c r="AO50" s="21">
        <f t="shared" si="12"/>
        <v>470.12003977955271</v>
      </c>
      <c r="AP50" s="24">
        <f t="shared" si="13"/>
        <v>0</v>
      </c>
      <c r="AR50" s="2">
        <v>44350</v>
      </c>
      <c r="AS50" s="6">
        <v>32171172.899999999</v>
      </c>
      <c r="AT50" s="6">
        <v>95129697.969999999</v>
      </c>
      <c r="AU50" s="9">
        <v>3130000</v>
      </c>
      <c r="AV50" s="21">
        <f t="shared" si="14"/>
        <v>10.27833</v>
      </c>
      <c r="AW50" s="21">
        <f t="shared" si="15"/>
        <v>30.392874750798722</v>
      </c>
      <c r="AY50" s="2">
        <v>44349</v>
      </c>
      <c r="AZ50" s="6"/>
      <c r="BA50" s="6"/>
      <c r="BB50" s="6">
        <v>1988176</v>
      </c>
      <c r="BC50" s="9">
        <v>3130000</v>
      </c>
      <c r="BD50" s="24">
        <f t="shared" ref="BD50:BD78" si="16">AZ50/BC50</f>
        <v>0</v>
      </c>
      <c r="BE50" s="22">
        <f t="shared" ref="BE50:BE60" si="17">BA50/BC50</f>
        <v>0</v>
      </c>
      <c r="BF50" s="21">
        <f>BB50/BC50</f>
        <v>0.63519999999999999</v>
      </c>
      <c r="BH50" s="11">
        <v>44349</v>
      </c>
      <c r="BI50" s="6">
        <v>0</v>
      </c>
      <c r="BJ50" s="9">
        <v>3130000</v>
      </c>
      <c r="BK50" s="24">
        <f t="shared" ref="BK50:BK78" si="18">BI50/BJ50</f>
        <v>0</v>
      </c>
      <c r="BO50" s="8">
        <v>44349</v>
      </c>
      <c r="BP50" s="6">
        <v>1343134539.4300001</v>
      </c>
      <c r="BQ50" s="1"/>
      <c r="BR50" s="6">
        <v>1333061030.3800001</v>
      </c>
      <c r="BS50" s="1"/>
      <c r="BU50" s="8">
        <v>44349</v>
      </c>
      <c r="BV50" s="6">
        <v>874960476.24000001</v>
      </c>
      <c r="BW50" s="6">
        <v>5973918</v>
      </c>
      <c r="BX50" s="6">
        <v>868398272.66999996</v>
      </c>
      <c r="BY50" s="6">
        <v>5567073.5800000001</v>
      </c>
    </row>
    <row r="51" spans="3:77" x14ac:dyDescent="0.25">
      <c r="C51" s="8">
        <v>44355</v>
      </c>
      <c r="D51" s="6">
        <v>711170809.16999996</v>
      </c>
      <c r="E51" s="1"/>
      <c r="F51" s="9">
        <v>3130000</v>
      </c>
      <c r="H51" s="8">
        <v>44355</v>
      </c>
      <c r="I51" s="6">
        <v>1109105275.1500001</v>
      </c>
      <c r="J51" s="6"/>
      <c r="K51" s="9">
        <v>3130000</v>
      </c>
      <c r="M51" s="2">
        <v>44355</v>
      </c>
      <c r="N51" s="6">
        <v>19773341.329999998</v>
      </c>
      <c r="O51" s="6">
        <v>78614618.799999997</v>
      </c>
      <c r="Q51" s="2">
        <v>44355</v>
      </c>
      <c r="R51" s="6">
        <v>89481340.189999998</v>
      </c>
      <c r="S51" s="1"/>
      <c r="T51" s="6">
        <v>2977500</v>
      </c>
      <c r="V51" s="11">
        <v>44355</v>
      </c>
      <c r="W51" s="6">
        <v>12012940</v>
      </c>
      <c r="AC51" s="8">
        <v>44351</v>
      </c>
      <c r="AD51" s="6">
        <v>1362876507.24</v>
      </c>
      <c r="AE51" s="1"/>
      <c r="AF51" s="9">
        <v>3130000</v>
      </c>
      <c r="AH51" s="21">
        <f t="shared" si="10"/>
        <v>435.42380423003198</v>
      </c>
      <c r="AI51" s="22">
        <f t="shared" si="11"/>
        <v>0</v>
      </c>
      <c r="AK51" s="8">
        <v>44351</v>
      </c>
      <c r="AL51" s="6">
        <v>1838528042.79</v>
      </c>
      <c r="AM51" s="6"/>
      <c r="AN51" s="9">
        <v>3130000</v>
      </c>
      <c r="AO51" s="21">
        <f t="shared" si="12"/>
        <v>587.38915105111823</v>
      </c>
      <c r="AP51" s="24">
        <f t="shared" si="13"/>
        <v>0</v>
      </c>
      <c r="AR51" s="2">
        <v>44351</v>
      </c>
      <c r="AS51" s="6">
        <v>60178887.299999997</v>
      </c>
      <c r="AT51" s="6">
        <v>100365508.34999999</v>
      </c>
      <c r="AU51" s="9">
        <v>3130000</v>
      </c>
      <c r="AV51" s="21">
        <f t="shared" si="14"/>
        <v>19.226481565495206</v>
      </c>
      <c r="AW51" s="21">
        <f t="shared" si="15"/>
        <v>32.065657619808306</v>
      </c>
      <c r="AY51" s="2">
        <v>44350</v>
      </c>
      <c r="AZ51" s="6"/>
      <c r="BA51" s="1"/>
      <c r="BB51" s="6"/>
      <c r="BC51" s="9">
        <v>3130000</v>
      </c>
      <c r="BD51" s="24">
        <f t="shared" si="16"/>
        <v>0</v>
      </c>
      <c r="BE51" s="22">
        <f t="shared" si="17"/>
        <v>0</v>
      </c>
      <c r="BF51" s="21">
        <f t="shared" ref="BF51:BF78" si="19">BB51/BC51</f>
        <v>0</v>
      </c>
      <c r="BH51" s="11">
        <v>44350</v>
      </c>
      <c r="BI51" s="6">
        <v>2156570</v>
      </c>
      <c r="BJ51" s="9">
        <v>3130000</v>
      </c>
      <c r="BK51" s="24">
        <f t="shared" si="18"/>
        <v>0.68899999999999995</v>
      </c>
      <c r="BO51" s="8">
        <v>44350</v>
      </c>
      <c r="BP51" s="6">
        <v>907550210.27999997</v>
      </c>
      <c r="BQ51" s="1"/>
      <c r="BR51" s="6">
        <v>900743583.70000005</v>
      </c>
      <c r="BS51" s="1"/>
      <c r="BU51" s="8">
        <v>44350</v>
      </c>
      <c r="BV51" s="6">
        <v>1482595188.4200001</v>
      </c>
      <c r="BW51" s="1"/>
      <c r="BX51" s="6">
        <v>1471475724.51</v>
      </c>
      <c r="BY51" s="1"/>
    </row>
    <row r="52" spans="3:77" x14ac:dyDescent="0.25">
      <c r="C52" s="8">
        <v>44356</v>
      </c>
      <c r="D52" s="6">
        <v>114590607.34</v>
      </c>
      <c r="E52" s="1"/>
      <c r="F52" s="9">
        <v>3130000</v>
      </c>
      <c r="H52" s="8">
        <v>44356</v>
      </c>
      <c r="I52" s="6">
        <v>1234055665.96</v>
      </c>
      <c r="J52" s="6">
        <v>2916836.21</v>
      </c>
      <c r="K52" s="9">
        <v>3130000</v>
      </c>
      <c r="M52" s="2">
        <v>44356</v>
      </c>
      <c r="N52" s="6">
        <v>43811903.25</v>
      </c>
      <c r="O52" s="6">
        <v>67149515.200000003</v>
      </c>
      <c r="Q52" s="2">
        <v>44356</v>
      </c>
      <c r="R52" s="6">
        <v>531812159.92000002</v>
      </c>
      <c r="S52" s="6"/>
      <c r="T52" s="6">
        <v>12311158.58</v>
      </c>
      <c r="V52" s="11">
        <v>44356</v>
      </c>
      <c r="W52" s="6">
        <v>8611287.3000000007</v>
      </c>
      <c r="AC52" s="8">
        <v>44352</v>
      </c>
      <c r="AD52" s="6">
        <v>1499260972.5999999</v>
      </c>
      <c r="AE52" s="1"/>
      <c r="AF52" s="9">
        <v>3130000</v>
      </c>
      <c r="AH52" s="21">
        <f t="shared" si="10"/>
        <v>478.99711584664533</v>
      </c>
      <c r="AI52" s="22">
        <f t="shared" si="11"/>
        <v>0</v>
      </c>
      <c r="AK52" s="8">
        <v>44352</v>
      </c>
      <c r="AL52" s="6">
        <v>1852463911.73</v>
      </c>
      <c r="AM52" s="6">
        <v>66996980.009999998</v>
      </c>
      <c r="AN52" s="9">
        <v>3130000</v>
      </c>
      <c r="AO52" s="21">
        <f t="shared" si="12"/>
        <v>591.84150534504795</v>
      </c>
      <c r="AP52" s="24">
        <f t="shared" si="13"/>
        <v>21.4047859456869</v>
      </c>
      <c r="AR52" s="2">
        <v>44352</v>
      </c>
      <c r="AS52" s="6">
        <v>84788684.560000002</v>
      </c>
      <c r="AT52" s="6">
        <v>99672428.659999996</v>
      </c>
      <c r="AU52" s="9">
        <v>3130000</v>
      </c>
      <c r="AV52" s="21">
        <f t="shared" si="14"/>
        <v>27.089036600638977</v>
      </c>
      <c r="AW52" s="21">
        <f t="shared" si="15"/>
        <v>31.844226408945687</v>
      </c>
      <c r="AY52" s="2">
        <v>44351</v>
      </c>
      <c r="AZ52" s="6"/>
      <c r="BA52" s="6"/>
      <c r="BB52" s="6">
        <v>53514530.289999999</v>
      </c>
      <c r="BC52" s="9">
        <v>3130000</v>
      </c>
      <c r="BD52" s="24">
        <f t="shared" si="16"/>
        <v>0</v>
      </c>
      <c r="BE52" s="22">
        <f t="shared" si="17"/>
        <v>0</v>
      </c>
      <c r="BF52" s="21">
        <f t="shared" si="19"/>
        <v>17.097294022364217</v>
      </c>
      <c r="BH52" s="11">
        <v>44351</v>
      </c>
      <c r="BI52" s="6">
        <v>2100000</v>
      </c>
      <c r="BJ52" s="9">
        <v>3130000</v>
      </c>
      <c r="BK52" s="24">
        <f t="shared" si="18"/>
        <v>0.67092651757188504</v>
      </c>
      <c r="BO52" s="8">
        <v>44351</v>
      </c>
      <c r="BP52" s="6">
        <v>1373175322.1600001</v>
      </c>
      <c r="BQ52" s="1"/>
      <c r="BR52" s="6">
        <v>1362876507.24</v>
      </c>
      <c r="BS52" s="1"/>
      <c r="BU52" s="8">
        <v>44351</v>
      </c>
      <c r="BV52" s="6">
        <v>1852421201.8</v>
      </c>
      <c r="BW52" s="1"/>
      <c r="BX52" s="6">
        <v>1838528042.79</v>
      </c>
      <c r="BY52" s="6"/>
    </row>
    <row r="53" spans="3:77" x14ac:dyDescent="0.25">
      <c r="C53" s="8">
        <v>44357</v>
      </c>
      <c r="D53" s="6">
        <v>680115892.38999999</v>
      </c>
      <c r="E53" s="6"/>
      <c r="F53" s="9">
        <v>3130000</v>
      </c>
      <c r="H53" s="8">
        <v>44357</v>
      </c>
      <c r="I53" s="6">
        <v>845161202.08000004</v>
      </c>
      <c r="J53" s="1"/>
      <c r="K53" s="9">
        <v>3130000</v>
      </c>
      <c r="M53" s="2">
        <v>44357</v>
      </c>
      <c r="N53" s="6">
        <v>4271521.51</v>
      </c>
      <c r="O53" s="6">
        <v>31033955.789999999</v>
      </c>
      <c r="Q53" s="2">
        <v>44357</v>
      </c>
      <c r="R53" s="6">
        <v>17775536.050000001</v>
      </c>
      <c r="S53" s="1"/>
      <c r="T53" s="6">
        <v>107951449.26000001</v>
      </c>
      <c r="V53" s="11">
        <v>44357</v>
      </c>
      <c r="W53" s="6">
        <v>0</v>
      </c>
      <c r="AC53" s="8">
        <v>44353</v>
      </c>
      <c r="AD53" s="6">
        <v>745045236.72000003</v>
      </c>
      <c r="AE53" s="6">
        <v>7209141.2000000002</v>
      </c>
      <c r="AF53" s="9">
        <v>3130000</v>
      </c>
      <c r="AH53" s="21">
        <f t="shared" si="10"/>
        <v>238.03362195527157</v>
      </c>
      <c r="AI53" s="24">
        <f>AE53/AF53</f>
        <v>2.3032400000000002</v>
      </c>
      <c r="AK53" s="8">
        <v>44353</v>
      </c>
      <c r="AL53" s="6">
        <v>1537623745.75</v>
      </c>
      <c r="AM53" s="6">
        <v>16302292</v>
      </c>
      <c r="AN53" s="9">
        <v>3130000</v>
      </c>
      <c r="AO53" s="21">
        <f t="shared" si="12"/>
        <v>491.25359289137378</v>
      </c>
      <c r="AP53" s="24">
        <f t="shared" si="13"/>
        <v>5.2084000000000001</v>
      </c>
      <c r="AR53" s="2">
        <v>44353</v>
      </c>
      <c r="AS53" s="6">
        <v>43294458.640000001</v>
      </c>
      <c r="AT53" s="6">
        <v>56966558.950000003</v>
      </c>
      <c r="AU53" s="9">
        <v>3130000</v>
      </c>
      <c r="AV53" s="21">
        <f t="shared" si="14"/>
        <v>13.832095412140575</v>
      </c>
      <c r="AW53" s="21">
        <f t="shared" si="15"/>
        <v>18.200178578274762</v>
      </c>
      <c r="AY53" s="2">
        <v>44352</v>
      </c>
      <c r="AZ53" s="6"/>
      <c r="BA53" s="1"/>
      <c r="BB53" s="6">
        <v>8900815.4299999997</v>
      </c>
      <c r="BC53" s="9">
        <v>3130000</v>
      </c>
      <c r="BD53" s="24">
        <f t="shared" si="16"/>
        <v>0</v>
      </c>
      <c r="BE53" s="22">
        <f t="shared" si="17"/>
        <v>0</v>
      </c>
      <c r="BF53" s="21">
        <f t="shared" si="19"/>
        <v>2.8437109999999999</v>
      </c>
      <c r="BH53" s="11">
        <v>44352</v>
      </c>
      <c r="BI53" s="6">
        <v>0</v>
      </c>
      <c r="BJ53" s="9">
        <v>3130000</v>
      </c>
      <c r="BK53" s="24">
        <f t="shared" si="18"/>
        <v>0</v>
      </c>
      <c r="BO53" s="8">
        <v>44352</v>
      </c>
      <c r="BP53" s="6">
        <v>1510590400.5999999</v>
      </c>
      <c r="BQ53" s="1"/>
      <c r="BR53" s="6">
        <v>1499260972.5999999</v>
      </c>
      <c r="BS53" s="1"/>
      <c r="BU53" s="8">
        <v>44352</v>
      </c>
      <c r="BV53" s="6">
        <v>1866462379.5799999</v>
      </c>
      <c r="BW53" s="6">
        <v>71893151.540000007</v>
      </c>
      <c r="BX53" s="6">
        <v>1852463911.73</v>
      </c>
      <c r="BY53" s="6">
        <v>66996980.009999998</v>
      </c>
    </row>
    <row r="54" spans="3:77" x14ac:dyDescent="0.25">
      <c r="C54" s="8">
        <v>44358</v>
      </c>
      <c r="D54" s="6">
        <v>764919776.51999998</v>
      </c>
      <c r="E54" s="1"/>
      <c r="F54" s="9">
        <v>3130000</v>
      </c>
      <c r="H54" s="8">
        <v>44358</v>
      </c>
      <c r="I54" s="6">
        <v>2185788164.27</v>
      </c>
      <c r="J54" s="6">
        <v>22088566.5</v>
      </c>
      <c r="K54" s="9">
        <v>3130000</v>
      </c>
      <c r="M54" s="2">
        <v>44358</v>
      </c>
      <c r="N54" s="6">
        <v>76986402.140000001</v>
      </c>
      <c r="O54" s="6">
        <v>118953339.62</v>
      </c>
      <c r="Q54" s="2">
        <v>44358</v>
      </c>
      <c r="R54" s="1"/>
      <c r="S54" s="1"/>
      <c r="T54" s="6">
        <v>12044929.380000001</v>
      </c>
      <c r="V54" s="11">
        <v>44358</v>
      </c>
      <c r="W54" s="6">
        <v>0</v>
      </c>
      <c r="AC54" s="8">
        <v>44354</v>
      </c>
      <c r="AD54" s="6">
        <v>815863271.77999997</v>
      </c>
      <c r="AE54" s="1"/>
      <c r="AF54" s="9">
        <v>3130000</v>
      </c>
      <c r="AH54" s="21">
        <f t="shared" si="10"/>
        <v>260.65919226198082</v>
      </c>
      <c r="AI54" s="24">
        <f>AE54/AF54</f>
        <v>0</v>
      </c>
      <c r="AK54" s="8">
        <v>44354</v>
      </c>
      <c r="AL54" s="6">
        <v>1048755222.72</v>
      </c>
      <c r="AM54" s="6"/>
      <c r="AN54" s="9">
        <v>3130000</v>
      </c>
      <c r="AO54" s="21">
        <f t="shared" si="12"/>
        <v>335.06556636421726</v>
      </c>
      <c r="AP54" s="24">
        <f t="shared" si="13"/>
        <v>0</v>
      </c>
      <c r="AR54" s="2">
        <v>44354</v>
      </c>
      <c r="AS54" s="6">
        <v>11400594.210000001</v>
      </c>
      <c r="AT54" s="6">
        <v>83274557.116300002</v>
      </c>
      <c r="AU54" s="9">
        <v>3130000</v>
      </c>
      <c r="AV54" s="21">
        <f t="shared" si="14"/>
        <v>3.642362367412141</v>
      </c>
      <c r="AW54" s="21">
        <f t="shared" si="15"/>
        <v>26.605289813514378</v>
      </c>
      <c r="AY54" s="2">
        <v>44353</v>
      </c>
      <c r="AZ54" s="6"/>
      <c r="BA54" s="1"/>
      <c r="BB54" s="6">
        <v>4659787.5</v>
      </c>
      <c r="BC54" s="9">
        <v>3130000</v>
      </c>
      <c r="BD54" s="24">
        <f t="shared" si="16"/>
        <v>0</v>
      </c>
      <c r="BE54" s="22">
        <f t="shared" si="17"/>
        <v>0</v>
      </c>
      <c r="BF54" s="21">
        <f t="shared" si="19"/>
        <v>1.48875</v>
      </c>
      <c r="BH54" s="11">
        <v>44353</v>
      </c>
      <c r="BI54" s="6">
        <v>7423108</v>
      </c>
      <c r="BJ54" s="9">
        <v>3130000</v>
      </c>
      <c r="BK54" s="24">
        <f t="shared" si="18"/>
        <v>2.3715999999999999</v>
      </c>
      <c r="BO54" s="8">
        <v>44353</v>
      </c>
      <c r="BP54" s="6">
        <v>750675301.48000002</v>
      </c>
      <c r="BQ54" s="1"/>
      <c r="BR54" s="6">
        <v>745045236.72000003</v>
      </c>
      <c r="BS54" s="6">
        <v>7209141.2000000002</v>
      </c>
      <c r="BU54" s="8">
        <v>44353</v>
      </c>
      <c r="BV54" s="6">
        <v>1549243068.77</v>
      </c>
      <c r="BW54" s="1"/>
      <c r="BX54" s="6">
        <v>1537623745.75</v>
      </c>
      <c r="BY54" s="6">
        <v>16302292</v>
      </c>
    </row>
    <row r="55" spans="3:77" x14ac:dyDescent="0.25">
      <c r="C55" s="8">
        <v>44359</v>
      </c>
      <c r="D55" s="6">
        <v>802222497.89999998</v>
      </c>
      <c r="E55" s="1"/>
      <c r="F55" s="9">
        <v>3130000</v>
      </c>
      <c r="H55" s="8">
        <v>44359</v>
      </c>
      <c r="I55" s="6">
        <v>2638770056.1199999</v>
      </c>
      <c r="J55" s="6">
        <v>3130000</v>
      </c>
      <c r="K55" s="9">
        <v>3130000</v>
      </c>
      <c r="M55" s="2">
        <v>44359</v>
      </c>
      <c r="N55" s="6">
        <v>57361114.5</v>
      </c>
      <c r="O55" s="6">
        <v>144377460.37</v>
      </c>
      <c r="Q55" s="2">
        <v>44359</v>
      </c>
      <c r="R55" s="6">
        <v>17996875.960000001</v>
      </c>
      <c r="S55" s="1"/>
      <c r="T55" s="6"/>
      <c r="V55" s="11">
        <v>44359</v>
      </c>
      <c r="W55" s="6">
        <v>0</v>
      </c>
      <c r="AC55" s="8">
        <v>44355</v>
      </c>
      <c r="AD55" s="6">
        <v>711170809.16999996</v>
      </c>
      <c r="AE55" s="1"/>
      <c r="AF55" s="9">
        <v>3130000</v>
      </c>
      <c r="AH55" s="21">
        <f t="shared" si="10"/>
        <v>227.21112114057507</v>
      </c>
      <c r="AI55" s="24">
        <f t="shared" ref="AI55:AI76" si="20">AE55/AF55</f>
        <v>0</v>
      </c>
      <c r="AK55" s="8">
        <v>44355</v>
      </c>
      <c r="AL55" s="6">
        <v>1109105275.1500001</v>
      </c>
      <c r="AM55" s="6"/>
      <c r="AN55" s="9">
        <v>3130000</v>
      </c>
      <c r="AO55" s="21">
        <f t="shared" si="12"/>
        <v>354.34673327476042</v>
      </c>
      <c r="AP55" s="24">
        <f t="shared" si="13"/>
        <v>0</v>
      </c>
      <c r="AR55" s="2">
        <v>44355</v>
      </c>
      <c r="AS55" s="6">
        <v>19773341.329999998</v>
      </c>
      <c r="AT55" s="6">
        <v>78614618.799999997</v>
      </c>
      <c r="AU55" s="9">
        <v>3130000</v>
      </c>
      <c r="AV55" s="21">
        <f t="shared" si="14"/>
        <v>6.3173614472843447</v>
      </c>
      <c r="AW55" s="21">
        <f t="shared" si="15"/>
        <v>25.116491629392971</v>
      </c>
      <c r="AY55" s="2">
        <v>44354</v>
      </c>
      <c r="AZ55" s="6">
        <v>0</v>
      </c>
      <c r="BA55" s="1">
        <v>0</v>
      </c>
      <c r="BB55" s="6">
        <v>0</v>
      </c>
      <c r="BC55" s="9">
        <v>3130000</v>
      </c>
      <c r="BD55" s="24">
        <f t="shared" si="16"/>
        <v>0</v>
      </c>
      <c r="BE55" s="22">
        <f t="shared" si="17"/>
        <v>0</v>
      </c>
      <c r="BF55" s="21">
        <f t="shared" si="19"/>
        <v>0</v>
      </c>
      <c r="BH55" s="11">
        <v>44354</v>
      </c>
      <c r="BI55" s="6">
        <v>16589000</v>
      </c>
      <c r="BJ55" s="9">
        <v>3130000</v>
      </c>
      <c r="BK55" s="24">
        <f t="shared" si="18"/>
        <v>5.3</v>
      </c>
      <c r="BO55" s="8">
        <v>44354</v>
      </c>
      <c r="BP55" s="6">
        <v>822028485.41999996</v>
      </c>
      <c r="BQ55" s="1"/>
      <c r="BR55" s="6">
        <v>815863271.77999997</v>
      </c>
      <c r="BS55" s="1"/>
      <c r="BU55" s="8">
        <v>44354</v>
      </c>
      <c r="BV55" s="6">
        <v>1056680325.16</v>
      </c>
      <c r="BW55" s="1"/>
      <c r="BX55" s="6">
        <v>1048755222.72</v>
      </c>
      <c r="BY55" s="6"/>
    </row>
    <row r="56" spans="3:77" x14ac:dyDescent="0.25">
      <c r="C56" s="8">
        <v>44360</v>
      </c>
      <c r="D56" s="6">
        <v>871249150.01999998</v>
      </c>
      <c r="E56" s="6">
        <v>16750977.75</v>
      </c>
      <c r="F56" s="9">
        <v>3130000</v>
      </c>
      <c r="H56" s="8">
        <v>44360</v>
      </c>
      <c r="I56" s="6">
        <v>1611345754.9400001</v>
      </c>
      <c r="J56" s="6">
        <v>14839017</v>
      </c>
      <c r="K56" s="9">
        <v>3130000</v>
      </c>
      <c r="M56" s="2">
        <v>44360</v>
      </c>
      <c r="N56" s="6">
        <v>39519475.07</v>
      </c>
      <c r="O56" s="6">
        <v>49538150.520000003</v>
      </c>
      <c r="Q56" s="2">
        <v>44360</v>
      </c>
      <c r="R56" s="6">
        <v>28672511.25</v>
      </c>
      <c r="S56" s="6">
        <v>53122040.530000001</v>
      </c>
      <c r="T56" s="6">
        <v>15865023.18</v>
      </c>
      <c r="V56" s="11">
        <v>44360</v>
      </c>
      <c r="W56" s="6">
        <v>76184857.299999997</v>
      </c>
      <c r="AC56" s="8">
        <v>44356</v>
      </c>
      <c r="AD56" s="6">
        <v>114590607.34</v>
      </c>
      <c r="AE56" s="1"/>
      <c r="AF56" s="9">
        <v>3130000</v>
      </c>
      <c r="AH56" s="21">
        <f t="shared" si="10"/>
        <v>36.610417680511183</v>
      </c>
      <c r="AI56" s="24">
        <f t="shared" si="20"/>
        <v>0</v>
      </c>
      <c r="AK56" s="8">
        <v>44356</v>
      </c>
      <c r="AL56" s="6">
        <v>1234055665.96</v>
      </c>
      <c r="AM56" s="6">
        <v>2916836.21</v>
      </c>
      <c r="AN56" s="9">
        <v>3130000</v>
      </c>
      <c r="AO56" s="21">
        <f t="shared" si="12"/>
        <v>394.26698592971246</v>
      </c>
      <c r="AP56" s="24">
        <f t="shared" si="13"/>
        <v>0.93189655271565497</v>
      </c>
      <c r="AR56" s="2">
        <v>44356</v>
      </c>
      <c r="AS56" s="6">
        <v>43811903.25</v>
      </c>
      <c r="AT56" s="6">
        <v>67149515.200000003</v>
      </c>
      <c r="AU56" s="9">
        <v>3130000</v>
      </c>
      <c r="AV56" s="21">
        <f t="shared" si="14"/>
        <v>13.997413178913739</v>
      </c>
      <c r="AW56" s="21">
        <f t="shared" si="15"/>
        <v>21.453519233226839</v>
      </c>
      <c r="AY56" s="2">
        <v>44355</v>
      </c>
      <c r="AZ56" s="6">
        <v>89481340.189999998</v>
      </c>
      <c r="BA56" s="1"/>
      <c r="BB56" s="6">
        <v>2977500</v>
      </c>
      <c r="BC56" s="9">
        <v>3130000</v>
      </c>
      <c r="BD56" s="24">
        <f t="shared" si="16"/>
        <v>28.588287600638978</v>
      </c>
      <c r="BE56" s="22">
        <f t="shared" si="17"/>
        <v>0</v>
      </c>
      <c r="BF56" s="21">
        <f t="shared" si="19"/>
        <v>0.95127795527156545</v>
      </c>
      <c r="BH56" s="11">
        <v>44355</v>
      </c>
      <c r="BI56" s="6">
        <v>12012940</v>
      </c>
      <c r="BJ56" s="9">
        <v>3130000</v>
      </c>
      <c r="BK56" s="24">
        <f t="shared" si="18"/>
        <v>3.8380000000000001</v>
      </c>
      <c r="BO56" s="8">
        <v>44355</v>
      </c>
      <c r="BP56" s="6">
        <v>716544895.88999999</v>
      </c>
      <c r="BQ56" s="1"/>
      <c r="BR56" s="6">
        <v>711170809.16999996</v>
      </c>
      <c r="BS56" s="1"/>
      <c r="BU56" s="8">
        <v>44355</v>
      </c>
      <c r="BV56" s="6">
        <v>1117486423.3199999</v>
      </c>
      <c r="BW56" s="1"/>
      <c r="BX56" s="6">
        <v>1109105275.1500001</v>
      </c>
      <c r="BY56" s="6"/>
    </row>
    <row r="57" spans="3:77" x14ac:dyDescent="0.25">
      <c r="C57" s="8">
        <v>44361</v>
      </c>
      <c r="D57" s="6">
        <v>536718069.42000002</v>
      </c>
      <c r="E57" s="1"/>
      <c r="F57" s="9">
        <v>3130000</v>
      </c>
      <c r="H57" s="8">
        <v>44361</v>
      </c>
      <c r="I57" s="6">
        <v>1112865333.9200001</v>
      </c>
      <c r="J57" s="1"/>
      <c r="K57" s="9">
        <v>3130000</v>
      </c>
      <c r="M57" s="2">
        <v>44361</v>
      </c>
      <c r="N57" s="6">
        <v>15935124.710000001</v>
      </c>
      <c r="O57" s="6">
        <v>86801054.329999998</v>
      </c>
      <c r="Q57" s="2">
        <v>44361</v>
      </c>
      <c r="R57" s="1"/>
      <c r="S57" s="1"/>
      <c r="T57" s="6">
        <v>7676223.2800000003</v>
      </c>
      <c r="V57" s="11">
        <v>44361</v>
      </c>
      <c r="W57" s="6"/>
      <c r="AC57" s="8">
        <v>44357</v>
      </c>
      <c r="AD57" s="6">
        <v>680115892.38999999</v>
      </c>
      <c r="AE57" s="6"/>
      <c r="AF57" s="9">
        <v>3130000</v>
      </c>
      <c r="AH57" s="21">
        <f t="shared" si="10"/>
        <v>217.28942248881788</v>
      </c>
      <c r="AI57" s="24">
        <f t="shared" si="20"/>
        <v>0</v>
      </c>
      <c r="AK57" s="8">
        <v>44357</v>
      </c>
      <c r="AL57" s="6">
        <v>845161202.08000004</v>
      </c>
      <c r="AM57" s="1"/>
      <c r="AN57" s="9">
        <v>3130000</v>
      </c>
      <c r="AO57" s="21">
        <f t="shared" si="12"/>
        <v>270.01955338019172</v>
      </c>
      <c r="AP57" s="24">
        <f t="shared" si="13"/>
        <v>0</v>
      </c>
      <c r="AR57" s="2">
        <v>44357</v>
      </c>
      <c r="AS57" s="6">
        <v>4271521.51</v>
      </c>
      <c r="AT57" s="6">
        <v>31033955.789999999</v>
      </c>
      <c r="AU57" s="9">
        <v>3130000</v>
      </c>
      <c r="AV57" s="21">
        <f t="shared" si="14"/>
        <v>1.3647033578274759</v>
      </c>
      <c r="AW57" s="21">
        <f t="shared" si="15"/>
        <v>9.9150018498402552</v>
      </c>
      <c r="AY57" s="2">
        <v>44356</v>
      </c>
      <c r="AZ57" s="6">
        <v>531812159.92000002</v>
      </c>
      <c r="BA57" s="6"/>
      <c r="BB57" s="6">
        <v>12311158.58</v>
      </c>
      <c r="BC57" s="9">
        <v>3130000</v>
      </c>
      <c r="BD57" s="24">
        <f t="shared" si="16"/>
        <v>169.90803831309904</v>
      </c>
      <c r="BE57" s="22">
        <f t="shared" si="17"/>
        <v>0</v>
      </c>
      <c r="BF57" s="21">
        <f t="shared" si="19"/>
        <v>3.9332775015974439</v>
      </c>
      <c r="BH57" s="11">
        <v>44356</v>
      </c>
      <c r="BI57" s="6">
        <v>8611287.3000000007</v>
      </c>
      <c r="BJ57" s="9">
        <v>3130000</v>
      </c>
      <c r="BK57" s="24">
        <f t="shared" si="18"/>
        <v>2.7512100000000004</v>
      </c>
      <c r="BO57" s="8">
        <v>44356</v>
      </c>
      <c r="BP57" s="6">
        <v>115456311.31999999</v>
      </c>
      <c r="BQ57" s="1"/>
      <c r="BR57" s="6">
        <v>114590607.34</v>
      </c>
      <c r="BS57" s="1"/>
      <c r="BU57" s="8">
        <v>44356</v>
      </c>
      <c r="BV57" s="6">
        <v>1243381023.6400001</v>
      </c>
      <c r="BW57" s="6">
        <v>3130000</v>
      </c>
      <c r="BX57" s="6">
        <v>1234055665.96</v>
      </c>
      <c r="BY57" s="6">
        <v>2916836.21</v>
      </c>
    </row>
    <row r="58" spans="3:77" x14ac:dyDescent="0.25">
      <c r="C58" s="8">
        <v>44362</v>
      </c>
      <c r="D58" s="6">
        <v>286000429.18000001</v>
      </c>
      <c r="E58" s="1"/>
      <c r="F58" s="9">
        <v>3130000</v>
      </c>
      <c r="H58" s="8">
        <v>44362</v>
      </c>
      <c r="I58" s="6">
        <v>2484798508.21</v>
      </c>
      <c r="J58" s="1"/>
      <c r="K58" s="9">
        <v>3130000</v>
      </c>
      <c r="M58" s="2">
        <v>44362</v>
      </c>
      <c r="N58" s="6">
        <v>68823533.530000001</v>
      </c>
      <c r="O58" s="6">
        <v>170837471.05000001</v>
      </c>
      <c r="Q58" s="2">
        <v>44362</v>
      </c>
      <c r="R58" s="6"/>
      <c r="S58" s="6">
        <v>13126492.140000001</v>
      </c>
      <c r="T58" s="6">
        <v>8488753.25</v>
      </c>
      <c r="V58" s="11">
        <v>44362</v>
      </c>
      <c r="W58" s="6">
        <v>8469154</v>
      </c>
      <c r="AC58" s="8">
        <v>44358</v>
      </c>
      <c r="AD58" s="6">
        <v>764919776.51999998</v>
      </c>
      <c r="AE58" s="1"/>
      <c r="AF58" s="9">
        <v>3130000</v>
      </c>
      <c r="AH58" s="21">
        <f t="shared" si="10"/>
        <v>244.38331518210862</v>
      </c>
      <c r="AI58" s="24">
        <f t="shared" si="20"/>
        <v>0</v>
      </c>
      <c r="AK58" s="8">
        <v>44358</v>
      </c>
      <c r="AL58" s="6">
        <v>2185788164.27</v>
      </c>
      <c r="AM58" s="6">
        <v>22088566.5</v>
      </c>
      <c r="AN58" s="9">
        <v>3130000</v>
      </c>
      <c r="AO58" s="21">
        <f t="shared" si="12"/>
        <v>698.33487676357822</v>
      </c>
      <c r="AP58" s="24">
        <f t="shared" si="13"/>
        <v>7.0570500000000003</v>
      </c>
      <c r="AR58" s="2">
        <v>44358</v>
      </c>
      <c r="AS58" s="6">
        <v>76986402.140000001</v>
      </c>
      <c r="AT58" s="6">
        <v>118953339.62</v>
      </c>
      <c r="AU58" s="9">
        <v>3130000</v>
      </c>
      <c r="AV58" s="21">
        <f t="shared" si="14"/>
        <v>24.596294613418532</v>
      </c>
      <c r="AW58" s="21">
        <f t="shared" si="15"/>
        <v>38.004261859424922</v>
      </c>
      <c r="AY58" s="2">
        <v>44357</v>
      </c>
      <c r="AZ58" s="6">
        <v>17775536.050000001</v>
      </c>
      <c r="BA58" s="1"/>
      <c r="BB58" s="6">
        <v>107951449.26000001</v>
      </c>
      <c r="BC58" s="9">
        <v>3130000</v>
      </c>
      <c r="BD58" s="24">
        <f t="shared" si="16"/>
        <v>5.6790850000000006</v>
      </c>
      <c r="BE58" s="22">
        <f t="shared" si="17"/>
        <v>0</v>
      </c>
      <c r="BF58" s="21">
        <f t="shared" si="19"/>
        <v>34.489280913738021</v>
      </c>
      <c r="BH58" s="11">
        <v>44357</v>
      </c>
      <c r="BI58" s="6">
        <v>0</v>
      </c>
      <c r="BJ58" s="9">
        <v>3130000</v>
      </c>
      <c r="BK58" s="24">
        <f t="shared" si="18"/>
        <v>0</v>
      </c>
      <c r="BO58" s="8">
        <v>44357</v>
      </c>
      <c r="BP58" s="6">
        <f>217616845.59+467638461.66</f>
        <v>685255307.25</v>
      </c>
      <c r="BQ58" s="6"/>
      <c r="BR58" s="6">
        <v>680115892.38999999</v>
      </c>
      <c r="BS58" s="6"/>
      <c r="BU58" s="8">
        <v>44357</v>
      </c>
      <c r="BV58" s="6">
        <f>433128582.66+195661531.2+222757696.8</f>
        <v>851547810.66000009</v>
      </c>
      <c r="BW58" s="6"/>
      <c r="BX58" s="6">
        <v>845161202.08000004</v>
      </c>
      <c r="BY58" s="1"/>
    </row>
    <row r="59" spans="3:77" x14ac:dyDescent="0.25">
      <c r="C59" s="8">
        <v>44363</v>
      </c>
      <c r="D59" s="6">
        <v>991061165.69000006</v>
      </c>
      <c r="E59" s="1"/>
      <c r="F59" s="9">
        <v>3130000</v>
      </c>
      <c r="H59" s="8">
        <v>44363</v>
      </c>
      <c r="I59" s="6">
        <v>1500040374.72</v>
      </c>
      <c r="J59" s="1"/>
      <c r="K59" s="9">
        <v>3130000</v>
      </c>
      <c r="M59" s="2">
        <v>44363</v>
      </c>
      <c r="N59" s="6">
        <v>50599615.43</v>
      </c>
      <c r="O59" s="6">
        <v>185898519.81999999</v>
      </c>
      <c r="Q59" s="2">
        <v>44363</v>
      </c>
      <c r="R59" s="6">
        <v>5349575</v>
      </c>
      <c r="S59" s="6"/>
      <c r="T59" s="6">
        <v>46268984.32</v>
      </c>
      <c r="V59" s="11">
        <v>44363</v>
      </c>
      <c r="W59" s="6">
        <v>0</v>
      </c>
      <c r="AC59" s="8">
        <v>44359</v>
      </c>
      <c r="AD59" s="6">
        <v>802222497.89999998</v>
      </c>
      <c r="AE59" s="1"/>
      <c r="AF59" s="9">
        <v>3130000</v>
      </c>
      <c r="AH59" s="21">
        <f t="shared" si="10"/>
        <v>256.30111753993612</v>
      </c>
      <c r="AI59" s="24">
        <f t="shared" si="20"/>
        <v>0</v>
      </c>
      <c r="AK59" s="8">
        <v>44359</v>
      </c>
      <c r="AL59" s="6">
        <v>2638770056.1199999</v>
      </c>
      <c r="AM59" s="6">
        <v>3130000</v>
      </c>
      <c r="AN59" s="9">
        <v>3130000</v>
      </c>
      <c r="AO59" s="21">
        <f t="shared" si="12"/>
        <v>843.05752591693283</v>
      </c>
      <c r="AP59" s="24">
        <f t="shared" si="13"/>
        <v>1</v>
      </c>
      <c r="AR59" s="2">
        <v>44359</v>
      </c>
      <c r="AS59" s="6">
        <v>57361114.5</v>
      </c>
      <c r="AT59" s="6">
        <v>144377460.37</v>
      </c>
      <c r="AU59" s="9">
        <v>3130000</v>
      </c>
      <c r="AV59" s="21">
        <f t="shared" si="14"/>
        <v>18.326234664536742</v>
      </c>
      <c r="AW59" s="21">
        <f t="shared" si="15"/>
        <v>46.126984143769967</v>
      </c>
      <c r="AY59" s="2">
        <v>44358</v>
      </c>
      <c r="AZ59" s="1"/>
      <c r="BA59" s="1"/>
      <c r="BB59" s="6">
        <v>12044929.380000001</v>
      </c>
      <c r="BC59" s="9">
        <v>3130000</v>
      </c>
      <c r="BD59" s="24">
        <f t="shared" si="16"/>
        <v>0</v>
      </c>
      <c r="BE59" s="22">
        <f t="shared" si="17"/>
        <v>0</v>
      </c>
      <c r="BF59" s="21">
        <f t="shared" si="19"/>
        <v>3.8482202492012783</v>
      </c>
      <c r="BH59" s="11">
        <v>44358</v>
      </c>
      <c r="BI59" s="6">
        <v>0</v>
      </c>
      <c r="BJ59" s="9">
        <v>3130000</v>
      </c>
      <c r="BK59" s="24">
        <f t="shared" si="18"/>
        <v>0</v>
      </c>
      <c r="BO59" s="8">
        <v>44358</v>
      </c>
      <c r="BP59" s="6">
        <v>770700026.72000003</v>
      </c>
      <c r="BQ59" s="1"/>
      <c r="BR59" s="6">
        <v>764919776.51999998</v>
      </c>
      <c r="BS59" s="1"/>
      <c r="BU59" s="8">
        <v>44358</v>
      </c>
      <c r="BV59" s="6">
        <f>515329686.09+456571551.1+682454835.03</f>
        <v>1654356072.22</v>
      </c>
      <c r="BW59" s="6">
        <v>22088566.5</v>
      </c>
      <c r="BX59" s="6">
        <v>2185788164.27</v>
      </c>
      <c r="BY59" s="6">
        <v>22088566.5</v>
      </c>
    </row>
    <row r="60" spans="3:77" x14ac:dyDescent="0.25">
      <c r="C60" s="8">
        <v>44364</v>
      </c>
      <c r="D60" s="6">
        <v>260788877.88999999</v>
      </c>
      <c r="E60" s="1"/>
      <c r="F60" s="9">
        <v>3130000</v>
      </c>
      <c r="H60" s="8">
        <v>44364</v>
      </c>
      <c r="I60" s="6">
        <v>1994318702.48</v>
      </c>
      <c r="J60" s="6">
        <v>2100000</v>
      </c>
      <c r="K60" s="9">
        <v>3130000</v>
      </c>
      <c r="M60" s="2">
        <v>44364</v>
      </c>
      <c r="N60" s="6">
        <v>10613037.130000001</v>
      </c>
      <c r="O60" s="6">
        <v>137363343.06</v>
      </c>
      <c r="Q60" s="2">
        <v>44364</v>
      </c>
      <c r="R60" s="6">
        <v>92749660.019999996</v>
      </c>
      <c r="S60" s="1"/>
      <c r="T60" s="6">
        <v>59724895.259999998</v>
      </c>
      <c r="V60" s="11">
        <v>44364</v>
      </c>
      <c r="W60" s="6">
        <v>0</v>
      </c>
      <c r="AC60" s="8">
        <v>44360</v>
      </c>
      <c r="AD60" s="6">
        <v>871249150.01999998</v>
      </c>
      <c r="AE60" s="6">
        <v>16750977.75</v>
      </c>
      <c r="AF60" s="9">
        <v>3130000</v>
      </c>
      <c r="AH60" s="21">
        <f t="shared" si="10"/>
        <v>278.354361028754</v>
      </c>
      <c r="AI60" s="24">
        <f t="shared" si="20"/>
        <v>5.3517500798722049</v>
      </c>
      <c r="AK60" s="8">
        <v>44360</v>
      </c>
      <c r="AL60" s="6">
        <v>1611345754.9400001</v>
      </c>
      <c r="AM60" s="6">
        <v>14839017</v>
      </c>
      <c r="AN60" s="9">
        <v>3130000</v>
      </c>
      <c r="AO60" s="21">
        <f t="shared" si="12"/>
        <v>514.80695046006394</v>
      </c>
      <c r="AP60" s="24">
        <f t="shared" si="13"/>
        <v>4.7408999999999999</v>
      </c>
      <c r="AR60" s="2">
        <v>44360</v>
      </c>
      <c r="AS60" s="6">
        <v>39519475.07</v>
      </c>
      <c r="AT60" s="6">
        <v>49538150.520000003</v>
      </c>
      <c r="AU60" s="9">
        <v>3130000</v>
      </c>
      <c r="AV60" s="21">
        <f t="shared" si="14"/>
        <v>12.626030373801918</v>
      </c>
      <c r="AW60" s="21">
        <f t="shared" si="15"/>
        <v>15.826885150159745</v>
      </c>
      <c r="AY60" s="2">
        <v>44359</v>
      </c>
      <c r="AZ60" s="6">
        <v>17996875.960000001</v>
      </c>
      <c r="BA60" s="1"/>
      <c r="BB60" s="6"/>
      <c r="BC60" s="9">
        <v>3130000</v>
      </c>
      <c r="BD60" s="24">
        <f t="shared" si="16"/>
        <v>5.7498006261980832</v>
      </c>
      <c r="BE60" s="22">
        <f t="shared" si="17"/>
        <v>0</v>
      </c>
      <c r="BF60" s="21">
        <f t="shared" si="19"/>
        <v>0</v>
      </c>
      <c r="BH60" s="11">
        <v>44359</v>
      </c>
      <c r="BI60" s="6">
        <v>0</v>
      </c>
      <c r="BJ60" s="9">
        <v>3130000</v>
      </c>
      <c r="BK60" s="24">
        <f t="shared" si="18"/>
        <v>0</v>
      </c>
      <c r="BO60" s="8">
        <v>44359</v>
      </c>
      <c r="BP60" s="6">
        <f>432081615.51+376203017.13</f>
        <v>808284632.63999999</v>
      </c>
      <c r="BQ60" s="1"/>
      <c r="BR60" s="6">
        <v>802222497.89999998</v>
      </c>
      <c r="BS60" s="1"/>
      <c r="BU60" s="8">
        <v>44359</v>
      </c>
      <c r="BV60" s="6">
        <f>1267777689.5+818560100.3+572372594.2</f>
        <v>2658710384</v>
      </c>
      <c r="BW60" s="6">
        <v>3130000</v>
      </c>
      <c r="BX60" s="6">
        <v>2638770056.1199999</v>
      </c>
      <c r="BY60" s="6">
        <v>2916836.21</v>
      </c>
    </row>
    <row r="61" spans="3:77" x14ac:dyDescent="0.25">
      <c r="C61" s="8">
        <v>44365</v>
      </c>
      <c r="D61" s="6">
        <v>1021142684.13</v>
      </c>
      <c r="E61" s="1"/>
      <c r="F61" s="9">
        <v>3130000</v>
      </c>
      <c r="H61" s="8">
        <v>44365</v>
      </c>
      <c r="I61" s="6">
        <v>2511857374.8800001</v>
      </c>
      <c r="J61" s="1"/>
      <c r="K61" s="9">
        <v>3130000</v>
      </c>
      <c r="M61" s="2">
        <v>44365</v>
      </c>
      <c r="N61" s="6">
        <v>86118877.079999998</v>
      </c>
      <c r="O61" s="6">
        <v>194094246.75</v>
      </c>
      <c r="Q61" s="2">
        <v>44365</v>
      </c>
      <c r="R61" s="6">
        <v>119113129.98</v>
      </c>
      <c r="S61" s="1"/>
      <c r="T61" s="6">
        <v>35008206.859999999</v>
      </c>
      <c r="V61" s="11">
        <v>44365</v>
      </c>
      <c r="W61" s="6">
        <v>40881556</v>
      </c>
      <c r="AC61" s="8">
        <v>44361</v>
      </c>
      <c r="AD61" s="6">
        <v>536718069.42000002</v>
      </c>
      <c r="AE61" s="1"/>
      <c r="AF61" s="9">
        <v>3130000</v>
      </c>
      <c r="AH61" s="21">
        <f t="shared" si="10"/>
        <v>171.47542153993612</v>
      </c>
      <c r="AI61" s="24">
        <f t="shared" si="20"/>
        <v>0</v>
      </c>
      <c r="AK61" s="8">
        <v>44361</v>
      </c>
      <c r="AL61" s="6">
        <v>1112865333.9200001</v>
      </c>
      <c r="AM61" s="1"/>
      <c r="AN61" s="9">
        <v>3130000</v>
      </c>
      <c r="AO61" s="21">
        <f t="shared" si="12"/>
        <v>355.54803000638981</v>
      </c>
      <c r="AP61" s="24">
        <f t="shared" si="13"/>
        <v>0</v>
      </c>
      <c r="AR61" s="2">
        <v>44361</v>
      </c>
      <c r="AS61" s="6">
        <v>15935124.710000001</v>
      </c>
      <c r="AT61" s="6">
        <v>86801054.329999998</v>
      </c>
      <c r="AU61" s="9">
        <v>3130000</v>
      </c>
      <c r="AV61" s="21">
        <f t="shared" si="14"/>
        <v>5.0910941565495209</v>
      </c>
      <c r="AW61" s="21">
        <f t="shared" si="15"/>
        <v>27.731966239616614</v>
      </c>
      <c r="AY61" s="2">
        <v>44360</v>
      </c>
      <c r="AZ61" s="6">
        <v>28672511.25</v>
      </c>
      <c r="BA61" s="6">
        <v>53122040.530000001</v>
      </c>
      <c r="BB61" s="6">
        <v>15865023.18</v>
      </c>
      <c r="BC61" s="9">
        <v>3130000</v>
      </c>
      <c r="BD61" s="24">
        <f t="shared" si="16"/>
        <v>9.160546725239616</v>
      </c>
      <c r="BE61" s="21">
        <f>BA61/BC61</f>
        <v>16.97189793290735</v>
      </c>
      <c r="BF61" s="21">
        <f t="shared" si="19"/>
        <v>5.0686975015974438</v>
      </c>
      <c r="BH61" s="11">
        <v>44360</v>
      </c>
      <c r="BI61" s="6">
        <v>76184857.299999997</v>
      </c>
      <c r="BJ61" s="9">
        <v>3130000</v>
      </c>
      <c r="BK61" s="24">
        <f t="shared" si="18"/>
        <v>24.340209999999999</v>
      </c>
      <c r="BO61" s="8">
        <v>44360</v>
      </c>
      <c r="BP61" s="6">
        <f>607061855.95+270771040.8</f>
        <v>877832896.75</v>
      </c>
      <c r="BQ61" s="1"/>
      <c r="BR61" s="6">
        <v>871249150.01999998</v>
      </c>
      <c r="BS61" s="6">
        <v>16750977.75</v>
      </c>
      <c r="BU61" s="8">
        <v>44360</v>
      </c>
      <c r="BV61" s="6">
        <f>794169325.72+499456507.1+329896338.4</f>
        <v>1623522171.2200003</v>
      </c>
      <c r="BW61" s="1"/>
      <c r="BX61" s="6">
        <v>1611345754.9400001</v>
      </c>
      <c r="BY61" s="6">
        <v>14839017</v>
      </c>
    </row>
    <row r="62" spans="3:77" x14ac:dyDescent="0.25">
      <c r="C62" s="8">
        <v>44366</v>
      </c>
      <c r="D62" s="6">
        <v>1690327289.5999999</v>
      </c>
      <c r="E62" s="6">
        <v>758377.41</v>
      </c>
      <c r="F62" s="9">
        <v>3130000</v>
      </c>
      <c r="H62" s="8">
        <v>44366</v>
      </c>
      <c r="I62" s="6">
        <v>2772389421.4899998</v>
      </c>
      <c r="J62" s="6"/>
      <c r="K62" s="9">
        <v>3130000</v>
      </c>
      <c r="M62" s="2">
        <v>44366</v>
      </c>
      <c r="N62" s="6">
        <v>49848207.619999997</v>
      </c>
      <c r="O62" s="6">
        <v>100372551.87</v>
      </c>
      <c r="Q62" s="2">
        <v>44366</v>
      </c>
      <c r="R62" s="6">
        <v>5506755.4199999999</v>
      </c>
      <c r="S62" s="1"/>
      <c r="T62" s="6">
        <v>68738311.659999996</v>
      </c>
      <c r="V62" s="11">
        <v>44366</v>
      </c>
      <c r="W62" s="6"/>
      <c r="AC62" s="8">
        <v>44362</v>
      </c>
      <c r="AD62" s="6">
        <v>286000429.18000001</v>
      </c>
      <c r="AE62" s="1"/>
      <c r="AF62" s="9">
        <v>3130000</v>
      </c>
      <c r="AH62" s="21">
        <f t="shared" si="10"/>
        <v>91.373939035143778</v>
      </c>
      <c r="AI62" s="24">
        <f t="shared" si="20"/>
        <v>0</v>
      </c>
      <c r="AK62" s="8">
        <v>44362</v>
      </c>
      <c r="AL62" s="6">
        <v>2484798508.21</v>
      </c>
      <c r="AM62" s="1"/>
      <c r="AN62" s="9">
        <v>3130000</v>
      </c>
      <c r="AO62" s="21">
        <f t="shared" si="12"/>
        <v>793.865338086262</v>
      </c>
      <c r="AP62" s="24">
        <f t="shared" si="13"/>
        <v>0</v>
      </c>
      <c r="AR62" s="2">
        <v>44362</v>
      </c>
      <c r="AS62" s="6">
        <v>68823533.530000001</v>
      </c>
      <c r="AT62" s="6">
        <v>170837471.05000001</v>
      </c>
      <c r="AU62" s="9">
        <v>3130000</v>
      </c>
      <c r="AV62" s="21">
        <f t="shared" si="14"/>
        <v>21.988349370607029</v>
      </c>
      <c r="AW62" s="21">
        <f t="shared" si="15"/>
        <v>54.5806616773163</v>
      </c>
      <c r="AY62" s="2">
        <v>44361</v>
      </c>
      <c r="AZ62" s="1"/>
      <c r="BA62" s="1"/>
      <c r="BB62" s="6">
        <v>7676223.2800000003</v>
      </c>
      <c r="BC62" s="9">
        <v>3130000</v>
      </c>
      <c r="BD62" s="24">
        <f t="shared" si="16"/>
        <v>0</v>
      </c>
      <c r="BE62" s="21">
        <f t="shared" ref="BE62:BE78" si="21">BA62/BC62</f>
        <v>0</v>
      </c>
      <c r="BF62" s="21">
        <f t="shared" si="19"/>
        <v>2.452467501597444</v>
      </c>
      <c r="BH62" s="11">
        <v>44361</v>
      </c>
      <c r="BI62" s="6"/>
      <c r="BJ62" s="9">
        <v>3130000</v>
      </c>
      <c r="BK62" s="24">
        <f t="shared" si="18"/>
        <v>0</v>
      </c>
      <c r="BO62" s="8">
        <v>44361</v>
      </c>
      <c r="BP62" s="6">
        <f>46538311.1+494235562.37</f>
        <v>540773873.47000003</v>
      </c>
      <c r="BQ62" s="1"/>
      <c r="BR62" s="6">
        <v>536718069.42000002</v>
      </c>
      <c r="BS62" s="1"/>
      <c r="BU62" s="8">
        <v>44361</v>
      </c>
      <c r="BV62" s="6">
        <f>358138517.54+258480929.2+504655448.9</f>
        <v>1121274895.6399999</v>
      </c>
      <c r="BW62" s="1"/>
      <c r="BX62" s="6">
        <v>1112865333.9200001</v>
      </c>
      <c r="BY62" s="1"/>
    </row>
    <row r="63" spans="3:77" x14ac:dyDescent="0.25">
      <c r="C63" s="8">
        <v>44367</v>
      </c>
      <c r="D63" s="6">
        <v>1012851218.39</v>
      </c>
      <c r="E63" s="6">
        <v>13195767</v>
      </c>
      <c r="F63" s="9">
        <v>3130000</v>
      </c>
      <c r="H63" s="8">
        <v>44367</v>
      </c>
      <c r="I63" s="6">
        <v>2034362161.22</v>
      </c>
      <c r="J63" s="6">
        <v>57428858.869999997</v>
      </c>
      <c r="K63" s="9">
        <v>3130000</v>
      </c>
      <c r="M63" s="2">
        <v>44367</v>
      </c>
      <c r="N63" s="6">
        <v>40925121.75</v>
      </c>
      <c r="O63" s="6">
        <v>121800302.36</v>
      </c>
      <c r="Q63" s="2">
        <v>44367</v>
      </c>
      <c r="R63" s="1"/>
      <c r="S63" s="6">
        <v>15378888.439999999</v>
      </c>
      <c r="T63" s="6">
        <v>24706083.75</v>
      </c>
      <c r="V63" s="11">
        <v>44367</v>
      </c>
      <c r="W63" s="6">
        <v>0</v>
      </c>
      <c r="AC63" s="8">
        <v>44363</v>
      </c>
      <c r="AD63" s="6">
        <v>991061165.69000006</v>
      </c>
      <c r="AE63" s="1"/>
      <c r="AF63" s="9">
        <v>3130000</v>
      </c>
      <c r="AH63" s="21">
        <f t="shared" si="10"/>
        <v>316.63296028434507</v>
      </c>
      <c r="AI63" s="24">
        <f t="shared" si="20"/>
        <v>0</v>
      </c>
      <c r="AK63" s="8">
        <v>44363</v>
      </c>
      <c r="AL63" s="6">
        <v>1500040374.72</v>
      </c>
      <c r="AM63" s="1"/>
      <c r="AN63" s="9">
        <v>3130000</v>
      </c>
      <c r="AO63" s="21">
        <f t="shared" si="12"/>
        <v>479.24612610862619</v>
      </c>
      <c r="AP63" s="24">
        <f t="shared" si="13"/>
        <v>0</v>
      </c>
      <c r="AR63" s="2">
        <v>44363</v>
      </c>
      <c r="AS63" s="6">
        <v>50599615.43</v>
      </c>
      <c r="AT63" s="6">
        <v>185898519.81999999</v>
      </c>
      <c r="AU63" s="9">
        <v>3130000</v>
      </c>
      <c r="AV63" s="21">
        <f t="shared" si="14"/>
        <v>16.166011319488817</v>
      </c>
      <c r="AW63" s="21">
        <f t="shared" si="15"/>
        <v>59.392498345047919</v>
      </c>
      <c r="AY63" s="2">
        <v>44362</v>
      </c>
      <c r="AZ63" s="6"/>
      <c r="BA63" s="6">
        <v>13126492.140000001</v>
      </c>
      <c r="BB63" s="6">
        <v>8488753.25</v>
      </c>
      <c r="BC63" s="9">
        <v>3130000</v>
      </c>
      <c r="BD63" s="24">
        <f t="shared" si="16"/>
        <v>0</v>
      </c>
      <c r="BE63" s="21">
        <f t="shared" si="21"/>
        <v>4.1937674568690095</v>
      </c>
      <c r="BF63" s="21">
        <f t="shared" si="19"/>
        <v>2.7120617412140575</v>
      </c>
      <c r="BH63" s="11">
        <v>44362</v>
      </c>
      <c r="BI63" s="6">
        <v>8469154</v>
      </c>
      <c r="BJ63" s="9">
        <v>3130000</v>
      </c>
      <c r="BK63" s="24">
        <f t="shared" si="18"/>
        <v>2.7058</v>
      </c>
      <c r="BO63" s="8">
        <v>44362</v>
      </c>
      <c r="BP63" s="6">
        <v>288161641.49000001</v>
      </c>
      <c r="BQ63" s="1"/>
      <c r="BR63" s="6">
        <v>286000429.18000001</v>
      </c>
      <c r="BS63" s="1"/>
      <c r="BU63" s="8">
        <v>44362</v>
      </c>
      <c r="BV63" s="6">
        <f>593556775.21+716729422.14+595943773.99+597345351.8</f>
        <v>2503575323.1399999</v>
      </c>
      <c r="BW63" s="1"/>
      <c r="BX63" s="6">
        <v>2484798508.21</v>
      </c>
      <c r="BY63" s="1"/>
    </row>
    <row r="64" spans="3:77" x14ac:dyDescent="0.25">
      <c r="C64" s="8">
        <v>44368</v>
      </c>
      <c r="D64" s="6">
        <v>533456554.38999999</v>
      </c>
      <c r="E64" s="1"/>
      <c r="F64" s="9">
        <v>3130000</v>
      </c>
      <c r="H64" s="8">
        <v>44368</v>
      </c>
      <c r="I64" s="6">
        <v>1513086991.9200001</v>
      </c>
      <c r="J64" s="6"/>
      <c r="K64" s="9">
        <v>3130000</v>
      </c>
      <c r="M64" s="2">
        <v>44368</v>
      </c>
      <c r="N64" s="6">
        <v>27263953.210000001</v>
      </c>
      <c r="O64" s="6">
        <v>80664133.640000001</v>
      </c>
      <c r="Q64" s="2">
        <v>44368</v>
      </c>
      <c r="R64" s="6">
        <v>21048446.530000001</v>
      </c>
      <c r="S64" s="6"/>
      <c r="T64" s="6">
        <v>1996874.27</v>
      </c>
      <c r="V64" s="11">
        <v>44368</v>
      </c>
      <c r="W64" s="6">
        <v>0</v>
      </c>
      <c r="AC64" s="8">
        <v>44364</v>
      </c>
      <c r="AD64" s="6">
        <v>260788877.88999999</v>
      </c>
      <c r="AE64" s="1"/>
      <c r="AF64" s="9">
        <v>3130000</v>
      </c>
      <c r="AH64" s="21">
        <f t="shared" si="10"/>
        <v>83.319130316293922</v>
      </c>
      <c r="AI64" s="24">
        <f t="shared" si="20"/>
        <v>0</v>
      </c>
      <c r="AK64" s="8">
        <v>44364</v>
      </c>
      <c r="AL64" s="6">
        <v>1994318702.48</v>
      </c>
      <c r="AM64" s="6">
        <v>2100000</v>
      </c>
      <c r="AN64" s="9">
        <v>3130000</v>
      </c>
      <c r="AO64" s="21">
        <f t="shared" si="12"/>
        <v>637.16252475399358</v>
      </c>
      <c r="AP64" s="24">
        <f t="shared" si="13"/>
        <v>0.67092651757188504</v>
      </c>
      <c r="AR64" s="2">
        <v>44364</v>
      </c>
      <c r="AS64" s="6">
        <v>10613037.130000001</v>
      </c>
      <c r="AT64" s="6">
        <v>137363343.06</v>
      </c>
      <c r="AU64" s="9">
        <v>3130000</v>
      </c>
      <c r="AV64" s="21">
        <f t="shared" si="14"/>
        <v>3.3907466869009588</v>
      </c>
      <c r="AW64" s="21">
        <f t="shared" si="15"/>
        <v>43.886052095846644</v>
      </c>
      <c r="AY64" s="2">
        <v>44363</v>
      </c>
      <c r="AZ64" s="6">
        <v>5349575</v>
      </c>
      <c r="BA64" s="6"/>
      <c r="BB64" s="6">
        <v>46268984.32</v>
      </c>
      <c r="BC64" s="9">
        <v>3130000</v>
      </c>
      <c r="BD64" s="24">
        <f t="shared" si="16"/>
        <v>1.7091293929712461</v>
      </c>
      <c r="BE64" s="21">
        <f t="shared" si="21"/>
        <v>0</v>
      </c>
      <c r="BF64" s="21">
        <f t="shared" si="19"/>
        <v>14.78242310543131</v>
      </c>
      <c r="BH64" s="11">
        <v>44363</v>
      </c>
      <c r="BI64" s="6">
        <v>0</v>
      </c>
      <c r="BJ64" s="9">
        <v>3130000</v>
      </c>
      <c r="BK64" s="24">
        <f t="shared" si="18"/>
        <v>0</v>
      </c>
      <c r="BO64" s="8">
        <v>44363</v>
      </c>
      <c r="BP64" s="6">
        <v>998550292.88999999</v>
      </c>
      <c r="BQ64" s="1"/>
      <c r="BR64" s="6">
        <v>991061165.69000006</v>
      </c>
      <c r="BS64" s="1"/>
      <c r="BU64" s="8">
        <v>44363</v>
      </c>
      <c r="BV64" s="6">
        <f>470149483.78+557047186.51+432666000.08+51513022.04</f>
        <v>1511375692.4099998</v>
      </c>
      <c r="BW64" s="1"/>
      <c r="BX64" s="6">
        <v>1500040374.72</v>
      </c>
      <c r="BY64" s="1"/>
    </row>
    <row r="65" spans="3:77" x14ac:dyDescent="0.25">
      <c r="C65" s="8">
        <v>44369</v>
      </c>
      <c r="D65" s="6">
        <v>760803146.5</v>
      </c>
      <c r="E65" s="6">
        <v>16456789.880000001</v>
      </c>
      <c r="F65" s="9">
        <v>3130000</v>
      </c>
      <c r="H65" s="8">
        <v>44369</v>
      </c>
      <c r="I65" s="6">
        <v>1382011919.49</v>
      </c>
      <c r="J65" s="6"/>
      <c r="K65" s="9">
        <v>3130000</v>
      </c>
      <c r="M65" s="2">
        <v>44369</v>
      </c>
      <c r="N65" s="6">
        <v>91273569.019999996</v>
      </c>
      <c r="O65" s="6">
        <v>40950422.210000001</v>
      </c>
      <c r="Q65" s="2">
        <v>44369</v>
      </c>
      <c r="R65" s="6"/>
      <c r="S65" s="6">
        <v>3469576.67</v>
      </c>
      <c r="T65" s="6">
        <v>3106525</v>
      </c>
      <c r="V65" s="11">
        <v>44369</v>
      </c>
      <c r="W65" s="6"/>
      <c r="AC65" s="8">
        <v>44365</v>
      </c>
      <c r="AD65" s="6">
        <v>1021142684.13</v>
      </c>
      <c r="AE65" s="1"/>
      <c r="AF65" s="9">
        <v>3130000</v>
      </c>
      <c r="AH65" s="21">
        <f t="shared" si="10"/>
        <v>326.24366905111822</v>
      </c>
      <c r="AI65" s="24">
        <f t="shared" si="20"/>
        <v>0</v>
      </c>
      <c r="AK65" s="8">
        <v>44365</v>
      </c>
      <c r="AL65" s="6">
        <v>2511857374.8800001</v>
      </c>
      <c r="AM65" s="1"/>
      <c r="AN65" s="9">
        <v>3130000</v>
      </c>
      <c r="AO65" s="21">
        <f t="shared" si="12"/>
        <v>802.51034341214063</v>
      </c>
      <c r="AP65" s="24">
        <f t="shared" si="13"/>
        <v>0</v>
      </c>
      <c r="AR65" s="2">
        <v>44365</v>
      </c>
      <c r="AS65" s="6">
        <v>86118877.079999998</v>
      </c>
      <c r="AT65" s="6">
        <v>194094246.75</v>
      </c>
      <c r="AU65" s="9">
        <v>3130000</v>
      </c>
      <c r="AV65" s="21">
        <f t="shared" si="14"/>
        <v>27.514018236421723</v>
      </c>
      <c r="AW65" s="21">
        <f t="shared" si="15"/>
        <v>62.010941453674121</v>
      </c>
      <c r="AY65" s="2">
        <v>44364</v>
      </c>
      <c r="AZ65" s="6">
        <v>92749660.019999996</v>
      </c>
      <c r="BA65" s="1"/>
      <c r="BB65" s="6">
        <v>59724895.259999998</v>
      </c>
      <c r="BC65" s="9">
        <v>3130000</v>
      </c>
      <c r="BD65" s="24">
        <f t="shared" si="16"/>
        <v>29.632479239616611</v>
      </c>
      <c r="BE65" s="21">
        <f t="shared" si="21"/>
        <v>0</v>
      </c>
      <c r="BF65" s="21">
        <f t="shared" si="19"/>
        <v>19.081436185303513</v>
      </c>
      <c r="BH65" s="11">
        <v>44364</v>
      </c>
      <c r="BI65" s="6">
        <v>0</v>
      </c>
      <c r="BJ65" s="9">
        <v>3130000</v>
      </c>
      <c r="BK65" s="24">
        <f t="shared" si="18"/>
        <v>0</v>
      </c>
      <c r="BO65" s="8">
        <v>44364</v>
      </c>
      <c r="BP65" s="6">
        <f>127594888.2+135164686.5</f>
        <v>262759574.69999999</v>
      </c>
      <c r="BQ65" s="1"/>
      <c r="BR65" s="6">
        <v>260788877.88999999</v>
      </c>
      <c r="BS65" s="1"/>
      <c r="BU65" s="8">
        <v>44364</v>
      </c>
      <c r="BV65" s="6">
        <f>287078463.78+1069644778.88+652664878.23</f>
        <v>2009388120.8899999</v>
      </c>
      <c r="BW65" s="1"/>
      <c r="BX65" s="6">
        <v>1994318702.48</v>
      </c>
      <c r="BY65" s="6">
        <v>2100000</v>
      </c>
    </row>
    <row r="66" spans="3:77" x14ac:dyDescent="0.25">
      <c r="C66" s="8">
        <v>44370</v>
      </c>
      <c r="D66" s="6">
        <v>988491546.03999996</v>
      </c>
      <c r="E66" s="1"/>
      <c r="F66" s="6">
        <v>3180000</v>
      </c>
      <c r="H66" s="8">
        <v>44370</v>
      </c>
      <c r="I66" s="6">
        <v>1386906499.8800001</v>
      </c>
      <c r="J66" s="1"/>
      <c r="K66" s="6">
        <v>3180000</v>
      </c>
      <c r="M66" s="2">
        <v>44370</v>
      </c>
      <c r="N66" s="6">
        <v>78857561.040000007</v>
      </c>
      <c r="O66" s="6">
        <v>146294812.31999999</v>
      </c>
      <c r="Q66" s="2">
        <v>44370</v>
      </c>
      <c r="R66" s="6">
        <v>0</v>
      </c>
      <c r="S66" s="6">
        <v>1698164.52</v>
      </c>
      <c r="T66" s="6">
        <v>11044946.93</v>
      </c>
      <c r="V66" s="11">
        <v>44370</v>
      </c>
      <c r="W66" s="6">
        <v>6727770</v>
      </c>
      <c r="AC66" s="8">
        <v>44366</v>
      </c>
      <c r="AD66" s="6">
        <v>1690327289.5999999</v>
      </c>
      <c r="AE66" s="6">
        <v>758377.41</v>
      </c>
      <c r="AF66" s="9">
        <v>3130000</v>
      </c>
      <c r="AH66" s="21">
        <f t="shared" si="10"/>
        <v>540.04066760383387</v>
      </c>
      <c r="AI66" s="24">
        <f t="shared" si="20"/>
        <v>0.24229310223642173</v>
      </c>
      <c r="AK66" s="8">
        <v>44366</v>
      </c>
      <c r="AL66" s="6">
        <v>2772389421.4899998</v>
      </c>
      <c r="AM66" s="6"/>
      <c r="AN66" s="9">
        <v>3130000</v>
      </c>
      <c r="AO66" s="21">
        <f t="shared" si="12"/>
        <v>885.74741900638969</v>
      </c>
      <c r="AP66" s="24">
        <f t="shared" si="13"/>
        <v>0</v>
      </c>
      <c r="AR66" s="2">
        <v>44366</v>
      </c>
      <c r="AS66" s="6">
        <v>49848207.619999997</v>
      </c>
      <c r="AT66" s="6">
        <v>100372551.87</v>
      </c>
      <c r="AU66" s="9">
        <v>3130000</v>
      </c>
      <c r="AV66" s="21">
        <f t="shared" si="14"/>
        <v>15.925944926517571</v>
      </c>
      <c r="AW66" s="21">
        <f t="shared" si="15"/>
        <v>32.067907945686905</v>
      </c>
      <c r="AY66" s="2">
        <v>44365</v>
      </c>
      <c r="AZ66" s="6">
        <v>119113129.98</v>
      </c>
      <c r="BA66" s="1"/>
      <c r="BB66" s="6">
        <v>35008206.859999999</v>
      </c>
      <c r="BC66" s="9">
        <v>3130000</v>
      </c>
      <c r="BD66" s="24">
        <f t="shared" si="16"/>
        <v>38.055313092651758</v>
      </c>
      <c r="BE66" s="21">
        <f t="shared" si="21"/>
        <v>0</v>
      </c>
      <c r="BF66" s="21">
        <f t="shared" si="19"/>
        <v>11.184730626198084</v>
      </c>
      <c r="BH66" s="11">
        <v>44365</v>
      </c>
      <c r="BI66" s="6">
        <v>40881556</v>
      </c>
      <c r="BJ66" s="9">
        <v>3130000</v>
      </c>
      <c r="BK66" s="24">
        <f t="shared" si="18"/>
        <v>13.061199999999999</v>
      </c>
      <c r="BO66" s="8">
        <v>44365</v>
      </c>
      <c r="BP66" s="6">
        <f>36397518+992461609.59</f>
        <v>1028859127.59</v>
      </c>
      <c r="BQ66" s="1"/>
      <c r="BR66" s="6">
        <v>1021142684.13</v>
      </c>
      <c r="BS66" s="1"/>
      <c r="BU66" s="8">
        <v>44365</v>
      </c>
      <c r="BV66" s="6">
        <f>330088089.68+1509664395.05+691086179.94</f>
        <v>2530838664.6700001</v>
      </c>
      <c r="BW66" s="1"/>
      <c r="BX66" s="6">
        <v>2511857374.8800001</v>
      </c>
      <c r="BY66" s="1"/>
    </row>
    <row r="67" spans="3:77" x14ac:dyDescent="0.25">
      <c r="C67" s="8">
        <v>44371</v>
      </c>
      <c r="D67" s="6">
        <v>638200151.23000002</v>
      </c>
      <c r="E67" s="1"/>
      <c r="F67" s="6">
        <v>3180000</v>
      </c>
      <c r="H67" s="8">
        <v>44371</v>
      </c>
      <c r="I67" s="6">
        <v>1346557131.53</v>
      </c>
      <c r="J67" s="1"/>
      <c r="K67" s="6">
        <v>3180000</v>
      </c>
      <c r="M67" s="2">
        <v>44371</v>
      </c>
      <c r="N67" s="6">
        <v>12192031.58</v>
      </c>
      <c r="O67" s="6">
        <v>148013281.19999999</v>
      </c>
      <c r="Q67" s="2">
        <v>44371</v>
      </c>
      <c r="R67" s="6">
        <v>19664140.079999998</v>
      </c>
      <c r="S67" s="6"/>
      <c r="T67" s="6">
        <v>5176086</v>
      </c>
      <c r="V67" s="11">
        <v>44371</v>
      </c>
      <c r="W67" s="6">
        <v>0</v>
      </c>
      <c r="AC67" s="8">
        <v>44367</v>
      </c>
      <c r="AD67" s="6">
        <v>1012851218.39</v>
      </c>
      <c r="AE67" s="6">
        <v>13195767</v>
      </c>
      <c r="AF67" s="9">
        <v>3130000</v>
      </c>
      <c r="AH67" s="21">
        <f t="shared" si="10"/>
        <v>323.59463846325878</v>
      </c>
      <c r="AI67" s="24">
        <f t="shared" si="20"/>
        <v>4.2159000000000004</v>
      </c>
      <c r="AK67" s="8">
        <v>44367</v>
      </c>
      <c r="AL67" s="6">
        <v>2034362161.22</v>
      </c>
      <c r="AM67" s="6">
        <v>57428858.869999997</v>
      </c>
      <c r="AN67" s="9">
        <v>3130000</v>
      </c>
      <c r="AO67" s="21">
        <f t="shared" si="12"/>
        <v>649.95596205111826</v>
      </c>
      <c r="AP67" s="24">
        <f t="shared" si="13"/>
        <v>18.347878233226837</v>
      </c>
      <c r="AR67" s="2">
        <v>44367</v>
      </c>
      <c r="AS67" s="6">
        <v>40925121.75</v>
      </c>
      <c r="AT67" s="6">
        <v>121800302.36</v>
      </c>
      <c r="AU67" s="9">
        <v>3130000</v>
      </c>
      <c r="AV67" s="21">
        <f t="shared" si="14"/>
        <v>13.075118769968052</v>
      </c>
      <c r="AW67" s="21">
        <f t="shared" si="15"/>
        <v>38.913834619808306</v>
      </c>
      <c r="AY67" s="2">
        <v>44366</v>
      </c>
      <c r="AZ67" s="6">
        <v>5506755.4199999999</v>
      </c>
      <c r="BA67" s="1"/>
      <c r="BB67" s="6">
        <v>68738311.659999996</v>
      </c>
      <c r="BC67" s="9">
        <v>3130000</v>
      </c>
      <c r="BD67" s="24">
        <f t="shared" si="16"/>
        <v>1.7593467795527156</v>
      </c>
      <c r="BE67" s="21">
        <f t="shared" si="21"/>
        <v>0</v>
      </c>
      <c r="BF67" s="21">
        <f t="shared" si="19"/>
        <v>21.961121936102234</v>
      </c>
      <c r="BH67" s="11">
        <v>44366</v>
      </c>
      <c r="BI67" s="6"/>
      <c r="BJ67" s="9">
        <v>3130000</v>
      </c>
      <c r="BK67" s="24">
        <f t="shared" si="18"/>
        <v>0</v>
      </c>
      <c r="BO67" s="8">
        <v>44366</v>
      </c>
      <c r="BP67" s="6">
        <f>713501146.79+989599396.89</f>
        <v>1703100543.6799998</v>
      </c>
      <c r="BQ67" s="6">
        <v>813800</v>
      </c>
      <c r="BR67" s="6">
        <v>1690327289.5999999</v>
      </c>
      <c r="BS67" s="6">
        <v>758377.41</v>
      </c>
      <c r="BU67" s="8">
        <v>44366</v>
      </c>
      <c r="BV67" s="6">
        <f>1092074563.63+102362894+1598902009.87</f>
        <v>2793339467.5</v>
      </c>
      <c r="BW67" s="1"/>
      <c r="BX67" s="6">
        <v>2772389421.4899998</v>
      </c>
      <c r="BY67" s="6"/>
    </row>
    <row r="68" spans="3:77" x14ac:dyDescent="0.25">
      <c r="C68" s="8">
        <v>44372</v>
      </c>
      <c r="D68" s="6">
        <v>1116922459</v>
      </c>
      <c r="E68" s="1"/>
      <c r="F68" s="6">
        <v>3180000</v>
      </c>
      <c r="H68" s="8">
        <v>44372</v>
      </c>
      <c r="I68" s="6">
        <v>1835916225.5599999</v>
      </c>
      <c r="J68" s="6">
        <v>13896672.01</v>
      </c>
      <c r="K68" s="6">
        <v>3180000</v>
      </c>
      <c r="M68" s="2">
        <v>44372</v>
      </c>
      <c r="N68" s="6">
        <v>71609826.810000002</v>
      </c>
      <c r="O68" s="6">
        <v>375542149.62</v>
      </c>
      <c r="Q68" s="2">
        <v>44372</v>
      </c>
      <c r="R68" s="6">
        <v>26257400.559999999</v>
      </c>
      <c r="S68" s="1"/>
      <c r="T68" s="6"/>
      <c r="V68" s="11">
        <v>44372</v>
      </c>
      <c r="W68" s="6">
        <v>0</v>
      </c>
      <c r="AC68" s="8">
        <v>44368</v>
      </c>
      <c r="AD68" s="6">
        <v>533456554.38999999</v>
      </c>
      <c r="AE68" s="1"/>
      <c r="AF68" s="9">
        <v>3130000</v>
      </c>
      <c r="AH68" s="21">
        <f t="shared" si="10"/>
        <v>170.43340395846644</v>
      </c>
      <c r="AI68" s="24">
        <f t="shared" si="20"/>
        <v>0</v>
      </c>
      <c r="AK68" s="8">
        <v>44368</v>
      </c>
      <c r="AL68" s="6">
        <v>1513086991.9200001</v>
      </c>
      <c r="AM68" s="6"/>
      <c r="AN68" s="9">
        <v>3130000</v>
      </c>
      <c r="AO68" s="21">
        <f t="shared" si="12"/>
        <v>483.41437441533549</v>
      </c>
      <c r="AP68" s="24">
        <f t="shared" si="13"/>
        <v>0</v>
      </c>
      <c r="AR68" s="2">
        <v>44368</v>
      </c>
      <c r="AS68" s="6">
        <v>27263953.210000001</v>
      </c>
      <c r="AT68" s="6">
        <v>80664133.640000001</v>
      </c>
      <c r="AU68" s="9">
        <v>3130000</v>
      </c>
      <c r="AV68" s="21">
        <f t="shared" si="14"/>
        <v>8.7105281821086269</v>
      </c>
      <c r="AW68" s="21">
        <f t="shared" si="15"/>
        <v>25.771288702875399</v>
      </c>
      <c r="AY68" s="2">
        <v>44367</v>
      </c>
      <c r="AZ68" s="1"/>
      <c r="BA68" s="6">
        <v>15378888.439999999</v>
      </c>
      <c r="BB68" s="6">
        <v>24706083.75</v>
      </c>
      <c r="BC68" s="9">
        <v>3130000</v>
      </c>
      <c r="BD68" s="24">
        <f t="shared" si="16"/>
        <v>0</v>
      </c>
      <c r="BE68" s="21">
        <f t="shared" si="21"/>
        <v>4.9133828881789139</v>
      </c>
      <c r="BF68" s="21">
        <f t="shared" si="19"/>
        <v>7.8933174920127795</v>
      </c>
      <c r="BH68" s="11">
        <v>44367</v>
      </c>
      <c r="BI68" s="6">
        <v>0</v>
      </c>
      <c r="BJ68" s="9">
        <v>3130000</v>
      </c>
      <c r="BK68" s="24">
        <f t="shared" si="18"/>
        <v>0</v>
      </c>
      <c r="BO68" s="8">
        <v>44367</v>
      </c>
      <c r="BP68" s="6">
        <f>795943925.58+224561080.35</f>
        <v>1020505005.9300001</v>
      </c>
      <c r="BQ68" s="6">
        <v>14160120</v>
      </c>
      <c r="BR68" s="6">
        <v>1012851218.39</v>
      </c>
      <c r="BS68" s="6">
        <v>13195767</v>
      </c>
      <c r="BU68" s="8">
        <v>44367</v>
      </c>
      <c r="BV68" s="6">
        <f>699983242.05+715412309.33+634339623.65</f>
        <v>2049735175.0300002</v>
      </c>
      <c r="BW68" s="6">
        <f>5224721.2+56401066.3</f>
        <v>61625787.5</v>
      </c>
      <c r="BX68" s="6">
        <v>2034362161.22</v>
      </c>
      <c r="BY68" s="6">
        <v>57428858.869999997</v>
      </c>
    </row>
    <row r="69" spans="3:77" x14ac:dyDescent="0.25">
      <c r="C69" s="8">
        <v>44373</v>
      </c>
      <c r="D69" s="6">
        <v>925653759.15999997</v>
      </c>
      <c r="E69" s="1"/>
      <c r="F69" s="6">
        <v>3200000</v>
      </c>
      <c r="H69" s="8">
        <v>44373</v>
      </c>
      <c r="I69" s="6">
        <v>1924544324.8499999</v>
      </c>
      <c r="J69" s="6">
        <v>20465939.309999999</v>
      </c>
      <c r="K69" s="6">
        <v>3200000</v>
      </c>
      <c r="M69" s="2">
        <v>44373</v>
      </c>
      <c r="N69" s="6">
        <v>44171188.68</v>
      </c>
      <c r="O69" s="6">
        <v>446986997.41000003</v>
      </c>
      <c r="Q69" s="2">
        <v>44373</v>
      </c>
      <c r="R69" s="6">
        <v>465188140.38</v>
      </c>
      <c r="S69" s="1"/>
      <c r="T69" s="6">
        <v>54427620.159999996</v>
      </c>
      <c r="V69" s="11">
        <v>44373</v>
      </c>
      <c r="W69" s="6">
        <v>0</v>
      </c>
      <c r="AC69" s="8">
        <v>44369</v>
      </c>
      <c r="AD69" s="6">
        <v>760803146.5</v>
      </c>
      <c r="AE69" s="6">
        <v>16456789.880000001</v>
      </c>
      <c r="AF69" s="9">
        <v>3130000</v>
      </c>
      <c r="AH69" s="21">
        <f t="shared" si="10"/>
        <v>243.06809792332268</v>
      </c>
      <c r="AI69" s="24">
        <f t="shared" si="20"/>
        <v>5.2577603450479238</v>
      </c>
      <c r="AK69" s="8">
        <v>44369</v>
      </c>
      <c r="AL69" s="6">
        <v>1382011919.49</v>
      </c>
      <c r="AM69" s="6"/>
      <c r="AN69" s="9">
        <v>3130000</v>
      </c>
      <c r="AO69" s="21">
        <f t="shared" si="12"/>
        <v>441.53735446964856</v>
      </c>
      <c r="AP69" s="24">
        <f t="shared" si="13"/>
        <v>0</v>
      </c>
      <c r="AR69" s="2">
        <v>44369</v>
      </c>
      <c r="AS69" s="6">
        <v>91273569.019999996</v>
      </c>
      <c r="AT69" s="6">
        <v>40950422.210000001</v>
      </c>
      <c r="AU69" s="9">
        <v>3130000</v>
      </c>
      <c r="AV69" s="21">
        <f t="shared" si="14"/>
        <v>29.160884670926517</v>
      </c>
      <c r="AW69" s="21">
        <f t="shared" si="15"/>
        <v>13.083201984025559</v>
      </c>
      <c r="AY69" s="2">
        <v>44368</v>
      </c>
      <c r="AZ69" s="6">
        <v>21048446.530000001</v>
      </c>
      <c r="BA69" s="6"/>
      <c r="BB69" s="6">
        <v>1996874.27</v>
      </c>
      <c r="BC69" s="9">
        <v>3130000</v>
      </c>
      <c r="BD69" s="24">
        <f t="shared" si="16"/>
        <v>6.7247433003194894</v>
      </c>
      <c r="BE69" s="21">
        <f t="shared" si="21"/>
        <v>0</v>
      </c>
      <c r="BF69" s="21">
        <f t="shared" si="19"/>
        <v>0.63797899999999996</v>
      </c>
      <c r="BH69" s="11">
        <v>44368</v>
      </c>
      <c r="BI69" s="6">
        <v>0</v>
      </c>
      <c r="BJ69" s="9">
        <v>3130000</v>
      </c>
      <c r="BK69" s="24">
        <f t="shared" si="18"/>
        <v>0</v>
      </c>
      <c r="BO69" s="8">
        <v>44368</v>
      </c>
      <c r="BP69" s="6">
        <f>399037021.13+138450691.1</f>
        <v>537487712.23000002</v>
      </c>
      <c r="BQ69" s="1"/>
      <c r="BR69" s="6">
        <v>533456554.38999999</v>
      </c>
      <c r="BS69" s="1"/>
      <c r="BU69" s="8">
        <v>44368</v>
      </c>
      <c r="BV69" s="6">
        <f>401202732.34+541480748.68+581837417.64</f>
        <v>1524520898.6599998</v>
      </c>
      <c r="BW69" s="6"/>
      <c r="BX69" s="6">
        <v>1513086991.9200001</v>
      </c>
      <c r="BY69" s="6"/>
    </row>
    <row r="70" spans="3:77" x14ac:dyDescent="0.25">
      <c r="C70" s="8">
        <v>44374</v>
      </c>
      <c r="D70" s="6">
        <v>780738980.41999996</v>
      </c>
      <c r="E70" s="1"/>
      <c r="F70" s="6">
        <v>3200000</v>
      </c>
      <c r="H70" s="8">
        <v>44374</v>
      </c>
      <c r="I70" s="6">
        <v>1633630123.6600001</v>
      </c>
      <c r="J70" s="6">
        <v>8782938.6199999992</v>
      </c>
      <c r="K70" s="6">
        <v>3200000</v>
      </c>
      <c r="M70" s="2">
        <v>44374</v>
      </c>
      <c r="N70" s="6">
        <v>8531073.4499999993</v>
      </c>
      <c r="O70" s="6">
        <v>169376353.88999999</v>
      </c>
      <c r="Q70" s="2">
        <v>44374</v>
      </c>
      <c r="R70" s="6">
        <v>826325994.96000004</v>
      </c>
      <c r="S70" s="1"/>
      <c r="T70" s="6">
        <v>23700836.48</v>
      </c>
      <c r="V70" s="11">
        <v>44374</v>
      </c>
      <c r="W70" s="6">
        <v>29494528</v>
      </c>
      <c r="AC70" s="8">
        <v>44370</v>
      </c>
      <c r="AD70" s="6">
        <v>988491546.03999996</v>
      </c>
      <c r="AE70" s="1"/>
      <c r="AF70" s="6">
        <v>3180000</v>
      </c>
      <c r="AH70" s="21">
        <f t="shared" si="10"/>
        <v>310.84639812578615</v>
      </c>
      <c r="AI70" s="24">
        <f t="shared" si="20"/>
        <v>0</v>
      </c>
      <c r="AK70" s="8">
        <v>44370</v>
      </c>
      <c r="AL70" s="6">
        <v>1386906499.8800001</v>
      </c>
      <c r="AM70" s="1"/>
      <c r="AN70" s="6">
        <v>3180000</v>
      </c>
      <c r="AO70" s="21">
        <f t="shared" si="12"/>
        <v>436.13411945911952</v>
      </c>
      <c r="AP70" s="24">
        <f t="shared" si="13"/>
        <v>0</v>
      </c>
      <c r="AR70" s="2">
        <v>44370</v>
      </c>
      <c r="AS70" s="6">
        <v>78857561.040000007</v>
      </c>
      <c r="AT70" s="6">
        <v>146294812.31999999</v>
      </c>
      <c r="AU70" s="6">
        <v>3180000</v>
      </c>
      <c r="AV70" s="21">
        <f t="shared" si="14"/>
        <v>24.797975169811323</v>
      </c>
      <c r="AW70" s="21">
        <f t="shared" si="15"/>
        <v>46.004657962264147</v>
      </c>
      <c r="AY70" s="2">
        <v>44369</v>
      </c>
      <c r="AZ70" s="6"/>
      <c r="BA70" s="6">
        <v>3469576.67</v>
      </c>
      <c r="BB70" s="6">
        <v>3106525</v>
      </c>
      <c r="BC70" s="9">
        <v>3130000</v>
      </c>
      <c r="BD70" s="24">
        <f t="shared" si="16"/>
        <v>0</v>
      </c>
      <c r="BE70" s="21">
        <f t="shared" si="21"/>
        <v>1.1084909488817891</v>
      </c>
      <c r="BF70" s="21">
        <f t="shared" si="19"/>
        <v>0.99250000000000005</v>
      </c>
      <c r="BH70" s="11">
        <v>44369</v>
      </c>
      <c r="BI70" s="6"/>
      <c r="BJ70" s="9">
        <v>3130000</v>
      </c>
      <c r="BK70" s="24">
        <f t="shared" si="18"/>
        <v>0</v>
      </c>
      <c r="BO70" s="8">
        <v>44369</v>
      </c>
      <c r="BP70" s="6">
        <v>766552288.66999996</v>
      </c>
      <c r="BQ70" s="6">
        <v>17659460</v>
      </c>
      <c r="BR70" s="6">
        <v>760803146.5</v>
      </c>
      <c r="BS70" s="6">
        <v>16456789.880000001</v>
      </c>
      <c r="BU70" s="8">
        <v>44369</v>
      </c>
      <c r="BV70" s="6">
        <f>440724709.05+353553864.8+566912187.24+31264573.41</f>
        <v>1392455334.5000002</v>
      </c>
      <c r="BW70" s="6"/>
      <c r="BX70" s="6">
        <v>1382011919.49</v>
      </c>
      <c r="BY70" s="6"/>
    </row>
    <row r="71" spans="3:77" x14ac:dyDescent="0.25">
      <c r="C71" s="8">
        <v>44375</v>
      </c>
      <c r="D71" s="6">
        <v>744928361.47000003</v>
      </c>
      <c r="E71" s="1"/>
      <c r="F71" s="6">
        <v>3200000</v>
      </c>
      <c r="H71" s="8">
        <v>44375</v>
      </c>
      <c r="I71" s="6">
        <v>1138823338.4000001</v>
      </c>
      <c r="J71" s="1"/>
      <c r="K71" s="6">
        <v>3200000</v>
      </c>
      <c r="M71" s="2">
        <v>44375</v>
      </c>
      <c r="N71" s="6">
        <v>6668583.6799999997</v>
      </c>
      <c r="O71" s="6">
        <v>325187521.75999999</v>
      </c>
      <c r="Q71" s="2">
        <v>44375</v>
      </c>
      <c r="R71" s="1"/>
      <c r="S71" s="1"/>
      <c r="T71" s="6">
        <v>11643652.699999999</v>
      </c>
      <c r="V71" s="11">
        <v>44375</v>
      </c>
      <c r="W71" s="6">
        <v>0</v>
      </c>
      <c r="AC71" s="8">
        <v>44371</v>
      </c>
      <c r="AD71" s="6">
        <v>638200151.23000002</v>
      </c>
      <c r="AE71" s="1"/>
      <c r="AF71" s="6">
        <v>3180000</v>
      </c>
      <c r="AH71" s="21">
        <f t="shared" si="10"/>
        <v>200.69187145597485</v>
      </c>
      <c r="AI71" s="24">
        <f t="shared" si="20"/>
        <v>0</v>
      </c>
      <c r="AK71" s="8">
        <v>44371</v>
      </c>
      <c r="AL71" s="6">
        <v>1346557131.53</v>
      </c>
      <c r="AM71" s="1"/>
      <c r="AN71" s="6">
        <v>3180000</v>
      </c>
      <c r="AO71" s="21">
        <f t="shared" si="12"/>
        <v>423.44563884591196</v>
      </c>
      <c r="AP71" s="24">
        <f t="shared" si="13"/>
        <v>0</v>
      </c>
      <c r="AR71" s="2">
        <v>44371</v>
      </c>
      <c r="AS71" s="6">
        <v>12192031.58</v>
      </c>
      <c r="AT71" s="6">
        <v>148013281.19999999</v>
      </c>
      <c r="AU71" s="6">
        <v>3180000</v>
      </c>
      <c r="AV71" s="21">
        <f t="shared" si="14"/>
        <v>3.8339721949685535</v>
      </c>
      <c r="AW71" s="21">
        <f t="shared" si="15"/>
        <v>46.54505698113207</v>
      </c>
      <c r="AY71" s="2">
        <v>44370</v>
      </c>
      <c r="AZ71" s="6">
        <v>0</v>
      </c>
      <c r="BA71" s="6">
        <v>1698164.52</v>
      </c>
      <c r="BB71" s="6">
        <v>11044946.93</v>
      </c>
      <c r="BC71" s="6">
        <v>3180000</v>
      </c>
      <c r="BD71" s="24">
        <f t="shared" si="16"/>
        <v>0</v>
      </c>
      <c r="BE71" s="21">
        <f t="shared" si="21"/>
        <v>0.53401399999999999</v>
      </c>
      <c r="BF71" s="21">
        <f t="shared" si="19"/>
        <v>3.4732537515723267</v>
      </c>
      <c r="BH71" s="11">
        <v>44370</v>
      </c>
      <c r="BI71" s="6">
        <v>6727770</v>
      </c>
      <c r="BJ71" s="6">
        <v>3180000</v>
      </c>
      <c r="BK71" s="24">
        <f t="shared" si="18"/>
        <v>2.1156509433962265</v>
      </c>
      <c r="BO71" s="8">
        <v>44370</v>
      </c>
      <c r="BP71" s="6">
        <v>995961255.46000004</v>
      </c>
      <c r="BQ71" s="1"/>
      <c r="BR71" s="6">
        <v>988491546.03999996</v>
      </c>
      <c r="BS71" s="1"/>
      <c r="BU71" s="8">
        <v>44370</v>
      </c>
      <c r="BV71" s="6">
        <f>424733711.52+585733990.49+328778401.93+58140797.7</f>
        <v>1397386901.6400001</v>
      </c>
      <c r="BW71" s="1"/>
      <c r="BX71" s="6">
        <v>1386906499.8800001</v>
      </c>
      <c r="BY71" s="1"/>
    </row>
    <row r="72" spans="3:77" x14ac:dyDescent="0.25">
      <c r="C72" s="8">
        <v>44376</v>
      </c>
      <c r="D72" s="6">
        <v>511639093.62</v>
      </c>
      <c r="E72" s="1"/>
      <c r="F72" s="6">
        <v>3200000</v>
      </c>
      <c r="H72" s="8">
        <v>44376</v>
      </c>
      <c r="I72" s="6">
        <v>998483645.53999996</v>
      </c>
      <c r="J72" s="1"/>
      <c r="K72" s="6">
        <v>3200000</v>
      </c>
      <c r="M72" s="2">
        <v>44376</v>
      </c>
      <c r="N72" s="6">
        <v>21608059.02</v>
      </c>
      <c r="O72" s="6">
        <v>338415457.12</v>
      </c>
      <c r="Q72" s="2">
        <v>44376</v>
      </c>
      <c r="R72" s="6">
        <v>570990088.63999999</v>
      </c>
      <c r="S72" s="6"/>
      <c r="T72" s="6"/>
      <c r="V72" s="11">
        <v>44376</v>
      </c>
      <c r="W72" s="6">
        <v>0</v>
      </c>
      <c r="AC72" s="8">
        <v>44372</v>
      </c>
      <c r="AD72" s="6">
        <v>1116922459</v>
      </c>
      <c r="AE72" s="1"/>
      <c r="AF72" s="6">
        <v>3180000</v>
      </c>
      <c r="AH72" s="21">
        <f t="shared" si="10"/>
        <v>351.23347767295598</v>
      </c>
      <c r="AI72" s="24">
        <f t="shared" si="20"/>
        <v>0</v>
      </c>
      <c r="AK72" s="8">
        <v>44372</v>
      </c>
      <c r="AL72" s="6">
        <v>1835916225.5599999</v>
      </c>
      <c r="AM72" s="6">
        <v>13896672.01</v>
      </c>
      <c r="AN72" s="6">
        <v>3180000</v>
      </c>
      <c r="AO72" s="21">
        <f t="shared" si="12"/>
        <v>577.33214640251572</v>
      </c>
      <c r="AP72" s="24">
        <f t="shared" si="13"/>
        <v>4.370022644654088</v>
      </c>
      <c r="AR72" s="2">
        <v>44372</v>
      </c>
      <c r="AS72" s="6">
        <v>71609826.810000002</v>
      </c>
      <c r="AT72" s="6">
        <v>375542149.62</v>
      </c>
      <c r="AU72" s="6">
        <v>3180000</v>
      </c>
      <c r="AV72" s="21">
        <f t="shared" si="14"/>
        <v>22.518813462264152</v>
      </c>
      <c r="AW72" s="21">
        <f t="shared" si="15"/>
        <v>118.09501560377359</v>
      </c>
      <c r="AY72" s="2">
        <v>44371</v>
      </c>
      <c r="AZ72" s="6">
        <v>19664140.079999998</v>
      </c>
      <c r="BA72" s="6"/>
      <c r="BB72" s="6">
        <v>5176086</v>
      </c>
      <c r="BC72" s="6">
        <v>3180000</v>
      </c>
      <c r="BD72" s="24">
        <f t="shared" si="16"/>
        <v>6.1836918490566033</v>
      </c>
      <c r="BE72" s="21">
        <f t="shared" si="21"/>
        <v>0</v>
      </c>
      <c r="BF72" s="21">
        <f t="shared" si="19"/>
        <v>1.6276999999999999</v>
      </c>
      <c r="BH72" s="11">
        <v>44371</v>
      </c>
      <c r="BI72" s="6">
        <v>0</v>
      </c>
      <c r="BJ72" s="6">
        <v>3180000</v>
      </c>
      <c r="BK72" s="24">
        <f t="shared" si="18"/>
        <v>0</v>
      </c>
      <c r="BO72" s="8">
        <v>44371</v>
      </c>
      <c r="BP72" s="6">
        <f>41076696+601946126.4</f>
        <v>643022822.39999998</v>
      </c>
      <c r="BQ72" s="1"/>
      <c r="BR72" s="6">
        <v>638200151.23000002</v>
      </c>
      <c r="BS72" s="1"/>
      <c r="BU72" s="8">
        <v>44371</v>
      </c>
      <c r="BV72" s="6">
        <f>678032038.64+324122674.8+354577912.79</f>
        <v>1356732626.23</v>
      </c>
      <c r="BW72" s="1"/>
      <c r="BX72" s="6">
        <v>1346557131.53</v>
      </c>
      <c r="BY72" s="1"/>
    </row>
    <row r="73" spans="3:77" x14ac:dyDescent="0.25">
      <c r="C73" s="8">
        <v>44377</v>
      </c>
      <c r="D73" s="6"/>
      <c r="E73" s="1"/>
      <c r="F73" s="1"/>
      <c r="H73" s="8">
        <v>44377</v>
      </c>
      <c r="I73" s="6"/>
      <c r="J73" s="1"/>
      <c r="K73" s="6"/>
      <c r="M73" s="2">
        <v>44377</v>
      </c>
      <c r="N73" s="6">
        <v>111675321.88</v>
      </c>
      <c r="O73" s="6">
        <v>201579115.28</v>
      </c>
      <c r="Q73" s="2">
        <v>44377</v>
      </c>
      <c r="R73" s="6">
        <v>22850049.600000001</v>
      </c>
      <c r="S73" s="1"/>
      <c r="T73" s="6">
        <v>11938345.800000001</v>
      </c>
      <c r="V73" s="11">
        <v>44377</v>
      </c>
      <c r="W73" s="1"/>
      <c r="AC73" s="8">
        <v>44373</v>
      </c>
      <c r="AD73" s="6">
        <v>925653759.15999997</v>
      </c>
      <c r="AE73" s="1"/>
      <c r="AF73" s="6">
        <v>3200000</v>
      </c>
      <c r="AH73" s="21">
        <f t="shared" si="10"/>
        <v>289.26679973749998</v>
      </c>
      <c r="AI73" s="24">
        <f t="shared" si="20"/>
        <v>0</v>
      </c>
      <c r="AK73" s="8">
        <v>44373</v>
      </c>
      <c r="AL73" s="6">
        <v>1924544324.8499999</v>
      </c>
      <c r="AM73" s="6">
        <v>20465939.309999999</v>
      </c>
      <c r="AN73" s="6">
        <v>3200000</v>
      </c>
      <c r="AO73" s="21">
        <f t="shared" si="12"/>
        <v>601.42010151562499</v>
      </c>
      <c r="AP73" s="24">
        <f t="shared" si="13"/>
        <v>6.3956060343749996</v>
      </c>
      <c r="AR73" s="2">
        <v>44373</v>
      </c>
      <c r="AS73" s="6">
        <v>44171188.68</v>
      </c>
      <c r="AT73" s="6">
        <v>446986997.41000003</v>
      </c>
      <c r="AU73" s="6">
        <v>3200000</v>
      </c>
      <c r="AV73" s="21">
        <f t="shared" si="14"/>
        <v>13.8034964625</v>
      </c>
      <c r="AW73" s="21">
        <f t="shared" si="15"/>
        <v>139.683436690625</v>
      </c>
      <c r="AY73" s="2">
        <v>44372</v>
      </c>
      <c r="AZ73" s="6">
        <v>26257400.559999999</v>
      </c>
      <c r="BA73" s="1"/>
      <c r="BB73" s="6"/>
      <c r="BC73" s="6">
        <v>3180000</v>
      </c>
      <c r="BD73" s="24">
        <f t="shared" si="16"/>
        <v>8.2570442012578606</v>
      </c>
      <c r="BE73" s="21">
        <f t="shared" si="21"/>
        <v>0</v>
      </c>
      <c r="BF73" s="21">
        <f t="shared" si="19"/>
        <v>0</v>
      </c>
      <c r="BH73" s="11">
        <v>44372</v>
      </c>
      <c r="BI73" s="6">
        <v>0</v>
      </c>
      <c r="BJ73" s="6">
        <v>3180000</v>
      </c>
      <c r="BK73" s="24">
        <f t="shared" si="18"/>
        <v>0</v>
      </c>
      <c r="BO73" s="8">
        <v>44372</v>
      </c>
      <c r="BP73" s="6">
        <f>994900809.29+130461869.8</f>
        <v>1125362679.0899999</v>
      </c>
      <c r="BQ73" s="6">
        <v>14912247.48</v>
      </c>
      <c r="BR73" s="6">
        <v>1116922459</v>
      </c>
      <c r="BS73" s="1"/>
      <c r="BU73" s="8">
        <v>44372</v>
      </c>
      <c r="BV73" s="6">
        <f>507209992.29+319043254.38+1023536401.25</f>
        <v>1849789647.9200001</v>
      </c>
      <c r="BW73" s="6"/>
      <c r="BX73" s="6">
        <v>1835916225.5599999</v>
      </c>
      <c r="BY73" s="6">
        <v>13896672.01</v>
      </c>
    </row>
    <row r="74" spans="3:77" x14ac:dyDescent="0.25">
      <c r="C74" s="8"/>
      <c r="D74" s="6"/>
      <c r="E74" s="1"/>
      <c r="F74" s="1"/>
      <c r="H74" s="8"/>
      <c r="I74" s="6"/>
      <c r="J74" s="1"/>
      <c r="K74" s="1"/>
      <c r="M74" s="2"/>
      <c r="N74" s="6"/>
      <c r="O74" s="6"/>
      <c r="Q74" s="2"/>
      <c r="R74" s="6"/>
      <c r="S74" s="6"/>
      <c r="T74" s="6"/>
      <c r="V74" s="11"/>
      <c r="W74" s="6"/>
      <c r="AC74" s="8">
        <v>44374</v>
      </c>
      <c r="AD74" s="6">
        <v>780738980.41999996</v>
      </c>
      <c r="AE74" s="1"/>
      <c r="AF74" s="6">
        <v>3200000</v>
      </c>
      <c r="AH74" s="21">
        <f t="shared" si="10"/>
        <v>243.98093138124997</v>
      </c>
      <c r="AI74" s="24">
        <f t="shared" si="20"/>
        <v>0</v>
      </c>
      <c r="AK74" s="8">
        <v>44374</v>
      </c>
      <c r="AL74" s="6">
        <v>1633630123.6600001</v>
      </c>
      <c r="AM74" s="6">
        <v>8782938.6199999992</v>
      </c>
      <c r="AN74" s="6">
        <v>3200000</v>
      </c>
      <c r="AO74" s="21">
        <f t="shared" si="12"/>
        <v>510.50941364375001</v>
      </c>
      <c r="AP74" s="24">
        <f t="shared" si="13"/>
        <v>2.7446683187499996</v>
      </c>
      <c r="AR74" s="2">
        <v>44374</v>
      </c>
      <c r="AS74" s="6">
        <v>8531073.4499999993</v>
      </c>
      <c r="AT74" s="6">
        <v>169376353.88999999</v>
      </c>
      <c r="AU74" s="6">
        <v>3200000</v>
      </c>
      <c r="AV74" s="21">
        <f t="shared" si="14"/>
        <v>2.6659604531249999</v>
      </c>
      <c r="AW74" s="21">
        <f t="shared" si="15"/>
        <v>52.930110590624999</v>
      </c>
      <c r="AY74" s="2">
        <v>44373</v>
      </c>
      <c r="AZ74" s="6">
        <v>465188140.38</v>
      </c>
      <c r="BA74" s="1"/>
      <c r="BB74" s="6">
        <v>54427620.159999996</v>
      </c>
      <c r="BC74" s="6">
        <v>3200000</v>
      </c>
      <c r="BD74" s="24">
        <f t="shared" si="16"/>
        <v>145.37129386875</v>
      </c>
      <c r="BE74" s="21">
        <f t="shared" si="21"/>
        <v>0</v>
      </c>
      <c r="BF74" s="21">
        <f t="shared" si="19"/>
        <v>17.008631299999998</v>
      </c>
      <c r="BH74" s="11">
        <v>44373</v>
      </c>
      <c r="BI74" s="6">
        <v>0</v>
      </c>
      <c r="BJ74" s="6">
        <v>3200000</v>
      </c>
      <c r="BK74" s="24">
        <f t="shared" si="18"/>
        <v>0</v>
      </c>
      <c r="BO74" s="8">
        <v>44373</v>
      </c>
      <c r="BP74" s="6">
        <f>12782208+919866415.84</f>
        <v>932648623.84000003</v>
      </c>
      <c r="BQ74" s="6"/>
      <c r="BR74" s="6">
        <v>925653759.15999997</v>
      </c>
      <c r="BS74" s="1"/>
      <c r="BU74" s="8">
        <v>44373</v>
      </c>
      <c r="BV74" s="6">
        <f>997637840.96+97127760+844321880</f>
        <v>1939087480.96</v>
      </c>
      <c r="BW74" s="6">
        <v>21961600</v>
      </c>
      <c r="BX74" s="6">
        <v>1924544324.8499999</v>
      </c>
      <c r="BY74" s="6">
        <v>20465939.309999999</v>
      </c>
    </row>
    <row r="75" spans="3:77" x14ac:dyDescent="0.25">
      <c r="T75" s="14"/>
      <c r="AC75" s="8">
        <v>44375</v>
      </c>
      <c r="AD75" s="6">
        <v>744928361.47000003</v>
      </c>
      <c r="AE75" s="1"/>
      <c r="AF75" s="6">
        <v>3200000</v>
      </c>
      <c r="AH75" s="21">
        <f t="shared" si="10"/>
        <v>232.79011295937502</v>
      </c>
      <c r="AI75" s="24">
        <f t="shared" si="20"/>
        <v>0</v>
      </c>
      <c r="AK75" s="8">
        <v>44375</v>
      </c>
      <c r="AL75" s="6">
        <v>1138823338.4000001</v>
      </c>
      <c r="AM75" s="1"/>
      <c r="AN75" s="6">
        <v>3200000</v>
      </c>
      <c r="AO75" s="21">
        <f t="shared" si="12"/>
        <v>355.88229325000003</v>
      </c>
      <c r="AP75" s="24">
        <f t="shared" si="13"/>
        <v>0</v>
      </c>
      <c r="AR75" s="2">
        <v>44375</v>
      </c>
      <c r="AS75" s="6">
        <v>6668583.6799999997</v>
      </c>
      <c r="AT75" s="6">
        <v>325187521.75999999</v>
      </c>
      <c r="AU75" s="6">
        <v>3200000</v>
      </c>
      <c r="AV75" s="21">
        <f t="shared" si="14"/>
        <v>2.0839323999999997</v>
      </c>
      <c r="AW75" s="21">
        <f t="shared" si="15"/>
        <v>101.62110054999999</v>
      </c>
      <c r="AY75" s="2">
        <v>44374</v>
      </c>
      <c r="AZ75" s="6">
        <v>826325994.96000004</v>
      </c>
      <c r="BA75" s="1"/>
      <c r="BB75" s="6">
        <v>23700836.48</v>
      </c>
      <c r="BC75" s="6">
        <v>3200000</v>
      </c>
      <c r="BD75" s="24">
        <f t="shared" si="16"/>
        <v>258.22687342500001</v>
      </c>
      <c r="BE75" s="21">
        <f t="shared" si="21"/>
        <v>0</v>
      </c>
      <c r="BF75" s="21">
        <f t="shared" si="19"/>
        <v>7.4065114000000003</v>
      </c>
      <c r="BH75" s="11">
        <v>44374</v>
      </c>
      <c r="BI75" s="6">
        <v>29494528</v>
      </c>
      <c r="BJ75" s="6">
        <v>3200000</v>
      </c>
      <c r="BK75" s="24">
        <f t="shared" si="18"/>
        <v>9.2170400000000008</v>
      </c>
      <c r="BO75" s="8">
        <v>44374</v>
      </c>
      <c r="BP75" s="6">
        <f>269275040+517363731.2</f>
        <v>786638771.20000005</v>
      </c>
      <c r="BQ75" s="6">
        <v>9424800</v>
      </c>
      <c r="BR75" s="6">
        <v>780738980.41999996</v>
      </c>
      <c r="BS75" s="1"/>
      <c r="BU75" s="8">
        <v>44374</v>
      </c>
      <c r="BV75" s="6">
        <f>265813427.2+552966030.08+827195478.4</f>
        <v>1645974935.6799998</v>
      </c>
      <c r="BW75" s="1"/>
      <c r="BX75" s="6">
        <v>1633630123.6600001</v>
      </c>
      <c r="BY75" s="6">
        <v>8782938.6199999992</v>
      </c>
    </row>
    <row r="76" spans="3:77" x14ac:dyDescent="0.25">
      <c r="C76" s="15" t="s">
        <v>11</v>
      </c>
      <c r="D76" s="12">
        <f>SUM(D44:D75)</f>
        <v>24332606609.719997</v>
      </c>
      <c r="E76" s="14">
        <f>SUM(E44:E75)</f>
        <v>54371053.240000002</v>
      </c>
      <c r="H76" s="13" t="s">
        <v>12</v>
      </c>
      <c r="I76" s="12">
        <f>SUM(I44:I75)</f>
        <v>47151369621.039993</v>
      </c>
      <c r="J76" s="12">
        <f>SUM(J44:J75)</f>
        <v>246539150.16</v>
      </c>
      <c r="K76" s="14">
        <f>SUM(K44:K75)</f>
        <v>91200000</v>
      </c>
      <c r="M76" s="13" t="s">
        <v>11</v>
      </c>
      <c r="N76" s="12">
        <f>SUM(N44:N75)</f>
        <v>1340960034.8600001</v>
      </c>
      <c r="O76" s="12">
        <f>SUM(O44:O75)</f>
        <v>4324227584.2762985</v>
      </c>
      <c r="Q76" s="13" t="s">
        <v>11</v>
      </c>
      <c r="R76" s="12">
        <f>SUM(R44:R75)</f>
        <v>2878581964.5199995</v>
      </c>
      <c r="S76" s="14">
        <f>SUM(S44:S75)</f>
        <v>86795162.299999997</v>
      </c>
      <c r="T76" s="14">
        <f>SUM(T44:T75)</f>
        <v>593859715.34000003</v>
      </c>
      <c r="V76" s="13" t="s">
        <v>11</v>
      </c>
      <c r="W76" s="12">
        <f>SUM(W44:W75)</f>
        <v>221381432.59999999</v>
      </c>
      <c r="AC76" s="8">
        <v>44376</v>
      </c>
      <c r="AD76" s="6">
        <v>511639093.62</v>
      </c>
      <c r="AE76" s="1"/>
      <c r="AF76" s="6">
        <v>3200000</v>
      </c>
      <c r="AH76" s="21">
        <f t="shared" si="10"/>
        <v>159.88721675625001</v>
      </c>
      <c r="AI76" s="24">
        <f t="shared" si="20"/>
        <v>0</v>
      </c>
      <c r="AK76" s="8">
        <v>44376</v>
      </c>
      <c r="AL76" s="6">
        <v>998483645.53999996</v>
      </c>
      <c r="AM76" s="1"/>
      <c r="AN76" s="6">
        <v>3200000</v>
      </c>
      <c r="AO76" s="21">
        <f t="shared" si="12"/>
        <v>312.02613923125</v>
      </c>
      <c r="AP76" s="24">
        <f t="shared" si="13"/>
        <v>0</v>
      </c>
      <c r="AR76" s="2">
        <v>44376</v>
      </c>
      <c r="AS76" s="6">
        <v>21608059.02</v>
      </c>
      <c r="AT76" s="6">
        <v>338415457.12</v>
      </c>
      <c r="AU76" s="6">
        <v>3200000</v>
      </c>
      <c r="AV76" s="21">
        <f t="shared" si="14"/>
        <v>6.7525184437499997</v>
      </c>
      <c r="AW76" s="21">
        <f t="shared" si="15"/>
        <v>105.75483035000001</v>
      </c>
      <c r="AY76" s="2">
        <v>44375</v>
      </c>
      <c r="AZ76" s="1"/>
      <c r="BA76" s="1"/>
      <c r="BB76" s="6">
        <v>11643652.699999999</v>
      </c>
      <c r="BC76" s="6">
        <v>3200000</v>
      </c>
      <c r="BD76" s="24">
        <f t="shared" si="16"/>
        <v>0</v>
      </c>
      <c r="BE76" s="21">
        <f t="shared" si="21"/>
        <v>0</v>
      </c>
      <c r="BF76" s="21">
        <f t="shared" si="19"/>
        <v>3.6386414687499999</v>
      </c>
      <c r="BH76" s="11">
        <v>44375</v>
      </c>
      <c r="BI76" s="6">
        <v>0</v>
      </c>
      <c r="BJ76" s="6">
        <v>3200000</v>
      </c>
      <c r="BK76" s="24">
        <f t="shared" si="18"/>
        <v>0</v>
      </c>
      <c r="BO76" s="8">
        <v>44375</v>
      </c>
      <c r="BP76" s="6">
        <v>750557543.03999996</v>
      </c>
      <c r="BQ76" s="1"/>
      <c r="BR76" s="6">
        <v>744928361.47000003</v>
      </c>
      <c r="BS76" s="1"/>
      <c r="BU76" s="8">
        <v>44375</v>
      </c>
      <c r="BV76" s="6">
        <f>366176843.2+114831760+350217016+316203437.12</f>
        <v>1147429056.3200002</v>
      </c>
      <c r="BW76" s="1"/>
      <c r="BX76" s="6">
        <v>1138823338.4000001</v>
      </c>
      <c r="BY76" s="1"/>
    </row>
    <row r="77" spans="3:77" x14ac:dyDescent="0.25">
      <c r="AC77" s="8">
        <v>44377</v>
      </c>
      <c r="AD77" s="6"/>
      <c r="AE77" s="1"/>
      <c r="AF77" s="1"/>
      <c r="AH77" s="1"/>
      <c r="AI77" s="1"/>
      <c r="AK77" s="8">
        <v>44377</v>
      </c>
      <c r="AL77" s="6"/>
      <c r="AM77" s="1"/>
      <c r="AN77" s="6"/>
      <c r="AO77" s="21"/>
      <c r="AP77" s="1"/>
      <c r="AR77" s="2">
        <v>44377</v>
      </c>
      <c r="AS77" s="6">
        <v>111675321.88</v>
      </c>
      <c r="AT77" s="6">
        <v>201579115.28</v>
      </c>
      <c r="AU77" s="6">
        <v>3200000</v>
      </c>
      <c r="AV77" s="21">
        <f t="shared" si="14"/>
        <v>34.8985380875</v>
      </c>
      <c r="AW77" s="21">
        <f t="shared" si="15"/>
        <v>62.993473524999999</v>
      </c>
      <c r="AY77" s="2">
        <v>44376</v>
      </c>
      <c r="AZ77" s="6">
        <v>570990088.63999999</v>
      </c>
      <c r="BA77" s="6"/>
      <c r="BB77" s="6"/>
      <c r="BC77" s="6">
        <v>3200000</v>
      </c>
      <c r="BD77" s="24">
        <f t="shared" si="16"/>
        <v>178.43440269999999</v>
      </c>
      <c r="BE77" s="21">
        <f t="shared" si="21"/>
        <v>0</v>
      </c>
      <c r="BF77" s="21">
        <f t="shared" si="19"/>
        <v>0</v>
      </c>
      <c r="BH77" s="11">
        <v>44376</v>
      </c>
      <c r="BI77" s="6">
        <v>0</v>
      </c>
      <c r="BJ77" s="6">
        <v>3200000</v>
      </c>
      <c r="BK77" s="24">
        <f t="shared" si="18"/>
        <v>0</v>
      </c>
      <c r="BO77" s="8">
        <v>44376</v>
      </c>
      <c r="BP77" s="6">
        <v>515505384</v>
      </c>
      <c r="BQ77" s="1"/>
      <c r="BR77" s="6">
        <v>511639093.62</v>
      </c>
      <c r="BS77" s="1"/>
      <c r="BU77" s="8">
        <v>44376</v>
      </c>
      <c r="BV77" s="6">
        <f>323877521.6+331686104+305839284.4+44625952</f>
        <v>1006028862</v>
      </c>
      <c r="BW77" s="1"/>
      <c r="BX77" s="6">
        <v>998483645.53999996</v>
      </c>
      <c r="BY77" s="1"/>
    </row>
    <row r="78" spans="3:77" x14ac:dyDescent="0.25">
      <c r="D78" s="16">
        <f>D76+E76</f>
        <v>24386977662.959999</v>
      </c>
      <c r="I78" s="16">
        <f>I76+J76+K76</f>
        <v>47489108771.199997</v>
      </c>
      <c r="N78" s="16">
        <f>N76+O76</f>
        <v>5665187619.1362991</v>
      </c>
      <c r="R78" s="16">
        <f>R76+S76+T76</f>
        <v>3559236842.1599998</v>
      </c>
      <c r="AC78" s="8"/>
      <c r="AD78" s="6"/>
      <c r="AE78" s="1"/>
      <c r="AF78" s="1"/>
      <c r="AK78" s="8"/>
      <c r="AL78" s="6"/>
      <c r="AM78" s="1"/>
      <c r="AN78" s="1"/>
      <c r="AY78" s="2">
        <v>44377</v>
      </c>
      <c r="AZ78" s="6">
        <v>22850049.600000001</v>
      </c>
      <c r="BA78" s="1"/>
      <c r="BB78" s="6">
        <v>11938345.800000001</v>
      </c>
      <c r="BC78" s="6">
        <v>3200000</v>
      </c>
      <c r="BD78" s="24">
        <f t="shared" si="16"/>
        <v>7.1406405000000008</v>
      </c>
      <c r="BE78" s="21">
        <f t="shared" si="21"/>
        <v>0</v>
      </c>
      <c r="BF78" s="21">
        <f t="shared" si="19"/>
        <v>3.7307330625000001</v>
      </c>
      <c r="BH78" s="11">
        <v>44377</v>
      </c>
      <c r="BI78" s="1"/>
      <c r="BJ78" s="6">
        <v>3200000</v>
      </c>
      <c r="BK78" s="24">
        <f t="shared" si="18"/>
        <v>0</v>
      </c>
      <c r="BO78" s="8">
        <v>44377</v>
      </c>
      <c r="BP78" s="6"/>
      <c r="BQ78" s="1"/>
      <c r="BR78" s="6"/>
      <c r="BS78" s="1"/>
      <c r="BU78" s="8"/>
      <c r="BV78" s="6"/>
      <c r="BW78" s="6"/>
      <c r="BX78" s="6"/>
      <c r="BY78" s="1"/>
    </row>
    <row r="79" spans="3:77" x14ac:dyDescent="0.25">
      <c r="AN79" s="17" t="s">
        <v>18</v>
      </c>
      <c r="AO79" s="27">
        <f>SUM(AO48:AO78)</f>
        <v>15001.576795357756</v>
      </c>
      <c r="AP79" s="28">
        <f>SUM(AP48:AP78)</f>
        <v>78.492277898737541</v>
      </c>
      <c r="AU79" s="5" t="s">
        <v>19</v>
      </c>
      <c r="AV79" s="27">
        <f>SUM(AV48:AV78)</f>
        <v>426.25820626497341</v>
      </c>
      <c r="AW79" s="27">
        <f>SUM(AW48:AW78)</f>
        <v>1367.8231760797137</v>
      </c>
      <c r="AY79" s="2"/>
      <c r="AZ79" s="6"/>
      <c r="BA79" s="6"/>
      <c r="BB79" s="6"/>
      <c r="BH79" s="11"/>
      <c r="BI79" s="6"/>
      <c r="BO79" s="2"/>
      <c r="BP79" s="6"/>
      <c r="BQ79" s="1"/>
      <c r="BR79" s="6"/>
      <c r="BS79" s="1"/>
    </row>
    <row r="80" spans="3:77" x14ac:dyDescent="0.25">
      <c r="AC80" s="15" t="s">
        <v>11</v>
      </c>
      <c r="AD80" s="12">
        <f>SUM(AD48:AD79)</f>
        <v>24332606609.719997</v>
      </c>
      <c r="AE80" s="14">
        <f>SUM(AE48:AE79)</f>
        <v>54371053.240000002</v>
      </c>
      <c r="AF80" s="17" t="s">
        <v>18</v>
      </c>
      <c r="AG80" s="5"/>
      <c r="AH80" s="27">
        <f>SUM(AH48:AH79)</f>
        <v>7739.5058364533106</v>
      </c>
      <c r="AI80" s="16">
        <f>SUM(AI48:AI79)</f>
        <v>17.370943527156552</v>
      </c>
      <c r="AK80" s="13" t="s">
        <v>12</v>
      </c>
      <c r="AL80" s="12">
        <f>SUM(AL48:AL79)</f>
        <v>47151369621.039993</v>
      </c>
      <c r="AM80" s="12">
        <f>SUM(AM48:AM79)</f>
        <v>246539150.16</v>
      </c>
      <c r="AN80" s="14"/>
      <c r="BC80" s="17" t="s">
        <v>27</v>
      </c>
      <c r="BD80" s="28">
        <f>SUM(BD49:BD79)</f>
        <v>906.2676686846396</v>
      </c>
      <c r="BE80" s="16">
        <f>SUM(BE49:BE79)</f>
        <v>27.721553226837063</v>
      </c>
      <c r="BF80" s="28">
        <f>SUM(BF49:BF79)</f>
        <v>188.93921771445173</v>
      </c>
      <c r="BJ80" s="5" t="s">
        <v>27</v>
      </c>
      <c r="BK80" s="28">
        <f>SUM(BK49:BK79)</f>
        <v>70.488963978539999</v>
      </c>
    </row>
    <row r="82" spans="29:76" x14ac:dyDescent="0.25">
      <c r="AD82" s="16">
        <f>AD80+AE80</f>
        <v>24386977662.959999</v>
      </c>
      <c r="AL82" s="16">
        <f>AL80+AM80+AN80</f>
        <v>47397908771.199997</v>
      </c>
    </row>
    <row r="84" spans="29:76" x14ac:dyDescent="0.25">
      <c r="AT84" t="s">
        <v>36</v>
      </c>
    </row>
    <row r="85" spans="29:76" x14ac:dyDescent="0.25">
      <c r="BA85" t="s">
        <v>35</v>
      </c>
    </row>
    <row r="86" spans="29:76" x14ac:dyDescent="0.25">
      <c r="AC86" s="98" t="s">
        <v>4</v>
      </c>
      <c r="AD86" s="98"/>
      <c r="AE86" s="98"/>
      <c r="AF86" s="98"/>
      <c r="AH86" s="98" t="s">
        <v>4</v>
      </c>
      <c r="AI86" s="98"/>
      <c r="AK86" s="98" t="s">
        <v>5</v>
      </c>
      <c r="AL86" s="98"/>
      <c r="AM86" s="98"/>
      <c r="AN86" s="98"/>
      <c r="AO86" s="99" t="s">
        <v>5</v>
      </c>
      <c r="AP86" s="99"/>
      <c r="AR86" s="94" t="s">
        <v>8</v>
      </c>
      <c r="AS86" s="94"/>
      <c r="AT86" s="94"/>
    </row>
    <row r="87" spans="29:76" x14ac:dyDescent="0.25">
      <c r="AC87" s="3" t="s">
        <v>0</v>
      </c>
      <c r="AD87" s="3" t="s">
        <v>1</v>
      </c>
      <c r="AE87" s="3" t="s">
        <v>2</v>
      </c>
      <c r="AF87" s="3" t="s">
        <v>13</v>
      </c>
      <c r="AH87" s="3" t="s">
        <v>17</v>
      </c>
      <c r="AI87" s="3" t="s">
        <v>15</v>
      </c>
      <c r="AK87" s="4" t="s">
        <v>0</v>
      </c>
      <c r="AL87" s="4" t="s">
        <v>1</v>
      </c>
      <c r="AM87" s="4" t="s">
        <v>2</v>
      </c>
      <c r="AN87" s="3" t="s">
        <v>13</v>
      </c>
      <c r="AO87" s="29" t="s">
        <v>17</v>
      </c>
      <c r="AP87" s="29" t="s">
        <v>15</v>
      </c>
      <c r="AR87" s="4" t="s">
        <v>0</v>
      </c>
      <c r="AS87" s="4" t="s">
        <v>6</v>
      </c>
      <c r="AT87" s="4" t="s">
        <v>7</v>
      </c>
      <c r="AU87" s="3" t="s">
        <v>22</v>
      </c>
      <c r="AV87" s="3" t="s">
        <v>6</v>
      </c>
      <c r="AW87" s="3" t="s">
        <v>7</v>
      </c>
      <c r="AY87" s="96" t="s">
        <v>9</v>
      </c>
      <c r="AZ87" s="96"/>
      <c r="BA87" s="96"/>
      <c r="BB87" s="96"/>
      <c r="BD87" s="97" t="s">
        <v>26</v>
      </c>
      <c r="BE87" s="97"/>
      <c r="BF87" s="97"/>
      <c r="BH87" s="94" t="s">
        <v>9</v>
      </c>
      <c r="BI87" s="94"/>
      <c r="BO87" t="s">
        <v>32</v>
      </c>
    </row>
    <row r="88" spans="29:76" x14ac:dyDescent="0.25">
      <c r="AC88" s="8">
        <v>44378</v>
      </c>
      <c r="AD88" s="9"/>
      <c r="AE88" s="10"/>
      <c r="AF88" s="9"/>
      <c r="AH88" s="21"/>
      <c r="AI88" s="22"/>
      <c r="AK88" s="8">
        <v>44378</v>
      </c>
      <c r="AL88" s="9"/>
      <c r="AM88" s="9"/>
      <c r="AN88" s="9"/>
      <c r="AO88" s="21"/>
      <c r="AP88" s="24"/>
      <c r="AR88" s="2">
        <v>44378</v>
      </c>
      <c r="AS88" s="6">
        <v>35510843.643374994</v>
      </c>
      <c r="AT88" s="6">
        <v>209584415.99724999</v>
      </c>
      <c r="AU88" s="9">
        <v>3230000</v>
      </c>
      <c r="AV88" s="33">
        <f>AS88/AU88</f>
        <v>10.994069239434983</v>
      </c>
      <c r="AW88" s="33">
        <f>AT88/AU88</f>
        <v>64.886816098219811</v>
      </c>
      <c r="AY88" s="4" t="s">
        <v>0</v>
      </c>
      <c r="AZ88" s="4" t="s">
        <v>1</v>
      </c>
      <c r="BA88" s="4" t="s">
        <v>2</v>
      </c>
      <c r="BB88" s="4" t="s">
        <v>3</v>
      </c>
      <c r="BC88" s="3" t="s">
        <v>22</v>
      </c>
      <c r="BD88" s="3" t="s">
        <v>23</v>
      </c>
      <c r="BE88" s="3" t="s">
        <v>24</v>
      </c>
      <c r="BF88" s="3" t="s">
        <v>25</v>
      </c>
      <c r="BH88" s="7" t="s">
        <v>0</v>
      </c>
      <c r="BI88" s="7" t="s">
        <v>10</v>
      </c>
      <c r="BJ88" s="3" t="s">
        <v>22</v>
      </c>
      <c r="BK88" s="4" t="s">
        <v>28</v>
      </c>
    </row>
    <row r="89" spans="29:76" x14ac:dyDescent="0.25">
      <c r="AC89" s="8">
        <v>44379</v>
      </c>
      <c r="AD89" s="6"/>
      <c r="AE89" s="1"/>
      <c r="AF89" s="9"/>
      <c r="AH89" s="21"/>
      <c r="AI89" s="22"/>
      <c r="AK89" s="8">
        <v>44379</v>
      </c>
      <c r="AL89" s="6"/>
      <c r="AM89" s="6"/>
      <c r="AN89" s="9"/>
      <c r="AO89" s="21"/>
      <c r="AP89" s="24"/>
      <c r="AR89" s="2">
        <v>44379</v>
      </c>
      <c r="AS89" s="6">
        <v>334243306.09387505</v>
      </c>
      <c r="AT89" s="6">
        <v>173667121.37474999</v>
      </c>
      <c r="AU89" s="9">
        <v>3230000</v>
      </c>
      <c r="AV89" s="33">
        <f t="shared" ref="AV89:AV118" si="22">AS89/AU89</f>
        <v>103.48089971946597</v>
      </c>
      <c r="AW89" s="33">
        <f t="shared" ref="AW89:AW118" si="23">AT89/AU89</f>
        <v>53.766910642337457</v>
      </c>
      <c r="AY89" s="2">
        <v>44378</v>
      </c>
      <c r="AZ89" s="6">
        <v>998953015.20095003</v>
      </c>
      <c r="BA89" s="1"/>
      <c r="BB89" s="6">
        <v>64251617.206499994</v>
      </c>
      <c r="BC89" s="9">
        <v>3230000</v>
      </c>
      <c r="BD89" s="33">
        <f>AZ89/BC89</f>
        <v>309.27337931917958</v>
      </c>
      <c r="BE89" s="34">
        <f>BA89/BC89</f>
        <v>0</v>
      </c>
      <c r="BF89" s="33">
        <f>BB89/BC89</f>
        <v>19.892141549999998</v>
      </c>
      <c r="BH89" s="11">
        <v>44378</v>
      </c>
      <c r="BI89" s="6"/>
      <c r="BJ89" s="9"/>
      <c r="BK89" s="24"/>
      <c r="BN89" s="3" t="s">
        <v>0</v>
      </c>
      <c r="BO89" s="3" t="s">
        <v>30</v>
      </c>
      <c r="BP89" s="3" t="s">
        <v>31</v>
      </c>
      <c r="BQ89" s="3" t="s">
        <v>1</v>
      </c>
      <c r="BR89" s="3" t="s">
        <v>2</v>
      </c>
      <c r="BT89" s="3" t="s">
        <v>0</v>
      </c>
      <c r="BU89" s="3" t="s">
        <v>33</v>
      </c>
      <c r="BV89" s="3" t="s">
        <v>34</v>
      </c>
      <c r="BW89" s="3" t="s">
        <v>1</v>
      </c>
      <c r="BX89" s="3" t="s">
        <v>2</v>
      </c>
    </row>
    <row r="90" spans="29:76" x14ac:dyDescent="0.25">
      <c r="AC90" s="8">
        <v>44380</v>
      </c>
      <c r="AD90" s="6"/>
      <c r="AE90" s="1"/>
      <c r="AF90" s="9"/>
      <c r="AH90" s="21"/>
      <c r="AI90" s="22"/>
      <c r="AK90" s="8">
        <v>44380</v>
      </c>
      <c r="AL90" s="6"/>
      <c r="AM90" s="1"/>
      <c r="AN90" s="9"/>
      <c r="AO90" s="21"/>
      <c r="AP90" s="24"/>
      <c r="AR90" s="2">
        <v>44380</v>
      </c>
      <c r="AS90" s="6">
        <v>107938113.201625</v>
      </c>
      <c r="AT90" s="6">
        <v>267553075.58149999</v>
      </c>
      <c r="AU90" s="9">
        <v>3250000</v>
      </c>
      <c r="AV90" s="33">
        <f t="shared" si="22"/>
        <v>33.211727138961542</v>
      </c>
      <c r="AW90" s="33">
        <f t="shared" si="23"/>
        <v>82.324023255846157</v>
      </c>
      <c r="AY90" s="2">
        <v>44379</v>
      </c>
      <c r="AZ90" s="6">
        <v>45760651.625</v>
      </c>
      <c r="BA90" s="6"/>
      <c r="BB90" s="6">
        <v>156770132.796875</v>
      </c>
      <c r="BC90" s="9">
        <v>3230000</v>
      </c>
      <c r="BD90" s="33">
        <f t="shared" ref="BD90:BD119" si="24">AZ90/BC90</f>
        <v>14.167384404024768</v>
      </c>
      <c r="BE90" s="34"/>
      <c r="BF90" s="33">
        <f t="shared" ref="BF90:BF119" si="25">BB90/BC90</f>
        <v>48.535644828753867</v>
      </c>
      <c r="BH90" s="11">
        <v>44379</v>
      </c>
      <c r="BI90" s="6"/>
      <c r="BJ90" s="9"/>
      <c r="BK90" s="24"/>
      <c r="BN90" s="8">
        <v>44378</v>
      </c>
      <c r="BO90" s="9"/>
      <c r="BP90" s="10"/>
      <c r="BQ90" s="9"/>
      <c r="BR90" s="10"/>
      <c r="BT90" s="8">
        <v>44378</v>
      </c>
      <c r="BU90" s="9"/>
      <c r="BV90" s="9"/>
      <c r="BW90" s="9"/>
      <c r="BX90" s="9"/>
    </row>
    <row r="91" spans="29:76" x14ac:dyDescent="0.25">
      <c r="AC91" s="8">
        <v>44381</v>
      </c>
      <c r="AD91" s="6"/>
      <c r="AE91" s="1"/>
      <c r="AF91" s="9"/>
      <c r="AH91" s="21"/>
      <c r="AI91" s="22"/>
      <c r="AK91" s="8">
        <v>44381</v>
      </c>
      <c r="AL91" s="6"/>
      <c r="AM91" s="6"/>
      <c r="AN91" s="9"/>
      <c r="AO91" s="21"/>
      <c r="AP91" s="24"/>
      <c r="AR91" s="2">
        <v>44381</v>
      </c>
      <c r="AS91" s="6">
        <v>71401685.662499994</v>
      </c>
      <c r="AT91" s="6">
        <v>177232217.22499999</v>
      </c>
      <c r="AU91" s="9">
        <v>3250000</v>
      </c>
      <c r="AV91" s="33">
        <f t="shared" si="22"/>
        <v>21.969749434615384</v>
      </c>
      <c r="AW91" s="33">
        <f t="shared" si="23"/>
        <v>54.532989915384611</v>
      </c>
      <c r="AY91" s="2">
        <v>44380</v>
      </c>
      <c r="AZ91" s="6"/>
      <c r="BA91" s="1"/>
      <c r="BB91" s="6">
        <v>8409375</v>
      </c>
      <c r="BC91" s="9">
        <v>3250000</v>
      </c>
      <c r="BD91" s="33">
        <f t="shared" si="24"/>
        <v>0</v>
      </c>
      <c r="BE91" s="34"/>
      <c r="BF91" s="33">
        <f t="shared" si="25"/>
        <v>2.5874999999999999</v>
      </c>
      <c r="BH91" s="11">
        <v>44380</v>
      </c>
      <c r="BI91" s="6"/>
      <c r="BJ91" s="9"/>
      <c r="BK91" s="24"/>
      <c r="BN91" s="8">
        <v>44379</v>
      </c>
      <c r="BO91" s="6"/>
      <c r="BP91" s="1"/>
      <c r="BQ91" s="6"/>
      <c r="BR91" s="1"/>
      <c r="BT91" s="8">
        <v>44379</v>
      </c>
      <c r="BU91" s="6"/>
      <c r="BV91" s="6"/>
      <c r="BW91" s="6"/>
      <c r="BX91" s="6"/>
    </row>
    <row r="92" spans="29:76" x14ac:dyDescent="0.25">
      <c r="AC92" s="8">
        <v>44382</v>
      </c>
      <c r="AD92" s="6"/>
      <c r="AE92" s="1"/>
      <c r="AF92" s="9"/>
      <c r="AH92" s="21"/>
      <c r="AI92" s="22"/>
      <c r="AK92" s="8">
        <v>44382</v>
      </c>
      <c r="AL92" s="6"/>
      <c r="AM92" s="6"/>
      <c r="AN92" s="9"/>
      <c r="AO92" s="21"/>
      <c r="AP92" s="24"/>
      <c r="AR92" s="2">
        <v>44382</v>
      </c>
      <c r="AS92" s="6">
        <v>18244002.253125001</v>
      </c>
      <c r="AT92" s="6">
        <v>149296994.21250001</v>
      </c>
      <c r="AU92" s="9">
        <v>3250000</v>
      </c>
      <c r="AV92" s="33">
        <f t="shared" si="22"/>
        <v>5.6135391548076923</v>
      </c>
      <c r="AW92" s="33">
        <f t="shared" si="23"/>
        <v>45.937536680769234</v>
      </c>
      <c r="AY92" s="2">
        <v>44381</v>
      </c>
      <c r="AZ92" s="6">
        <v>374697998.57799995</v>
      </c>
      <c r="BA92" s="6"/>
      <c r="BB92" s="6">
        <v>14072632.6875</v>
      </c>
      <c r="BC92" s="9">
        <v>3250000</v>
      </c>
      <c r="BD92" s="33">
        <f t="shared" si="24"/>
        <v>115.29169187015383</v>
      </c>
      <c r="BE92" s="34"/>
      <c r="BF92" s="33">
        <f t="shared" si="25"/>
        <v>4.330040826923077</v>
      </c>
      <c r="BH92" s="11">
        <v>44381</v>
      </c>
      <c r="BI92" s="6"/>
      <c r="BJ92" s="9"/>
      <c r="BK92" s="24"/>
      <c r="BN92" s="8">
        <v>44380</v>
      </c>
      <c r="BO92" s="6"/>
      <c r="BP92" s="1"/>
      <c r="BQ92" s="6"/>
      <c r="BR92" s="1"/>
      <c r="BT92" s="8">
        <v>44380</v>
      </c>
      <c r="BU92" s="6"/>
      <c r="BV92" s="1"/>
      <c r="BW92" s="6"/>
      <c r="BX92" s="1"/>
    </row>
    <row r="93" spans="29:76" x14ac:dyDescent="0.25">
      <c r="AC93" s="8">
        <v>44383</v>
      </c>
      <c r="AD93" s="6"/>
      <c r="AE93" s="6"/>
      <c r="AF93" s="9"/>
      <c r="AH93" s="21"/>
      <c r="AI93" s="24"/>
      <c r="AK93" s="8">
        <v>44383</v>
      </c>
      <c r="AL93" s="6"/>
      <c r="AM93" s="6"/>
      <c r="AN93" s="9"/>
      <c r="AO93" s="21"/>
      <c r="AP93" s="24"/>
      <c r="AR93" s="2">
        <v>44383</v>
      </c>
      <c r="AS93" s="6">
        <v>44560106.256250001</v>
      </c>
      <c r="AT93" s="6">
        <v>99511775.993750006</v>
      </c>
      <c r="AU93" s="9">
        <v>3250000</v>
      </c>
      <c r="AV93" s="33">
        <f t="shared" si="22"/>
        <v>13.710801925</v>
      </c>
      <c r="AW93" s="33">
        <f t="shared" si="23"/>
        <v>30.619007998076924</v>
      </c>
      <c r="AY93" s="2">
        <v>44382</v>
      </c>
      <c r="AZ93" s="6">
        <v>12607826.75</v>
      </c>
      <c r="BA93" s="1"/>
      <c r="BB93" s="6">
        <v>5744838.125</v>
      </c>
      <c r="BC93" s="9">
        <v>3250000</v>
      </c>
      <c r="BD93" s="33">
        <f t="shared" si="24"/>
        <v>3.8793313076923077</v>
      </c>
      <c r="BE93" s="34"/>
      <c r="BF93" s="33">
        <f t="shared" si="25"/>
        <v>1.7676425</v>
      </c>
      <c r="BH93" s="11">
        <v>44382</v>
      </c>
      <c r="BI93" s="6"/>
      <c r="BJ93" s="9"/>
      <c r="BK93" s="24"/>
      <c r="BN93" s="8">
        <v>44381</v>
      </c>
      <c r="BO93" s="6"/>
      <c r="BP93" s="1"/>
      <c r="BQ93" s="6"/>
      <c r="BR93" s="1"/>
      <c r="BT93" s="8">
        <v>44381</v>
      </c>
      <c r="BU93" s="6"/>
      <c r="BV93" s="1"/>
      <c r="BW93" s="6"/>
      <c r="BX93" s="6"/>
    </row>
    <row r="94" spans="29:76" x14ac:dyDescent="0.25">
      <c r="AC94" s="8">
        <v>44384</v>
      </c>
      <c r="AD94" s="6"/>
      <c r="AE94" s="1"/>
      <c r="AF94" s="9"/>
      <c r="AH94" s="21"/>
      <c r="AI94" s="24"/>
      <c r="AK94" s="8">
        <v>44384</v>
      </c>
      <c r="AL94" s="6"/>
      <c r="AM94" s="6"/>
      <c r="AN94" s="9"/>
      <c r="AO94" s="21"/>
      <c r="AP94" s="24"/>
      <c r="AR94" s="2">
        <v>44384</v>
      </c>
      <c r="AS94" s="6">
        <v>65567924.698500007</v>
      </c>
      <c r="AT94" s="6">
        <v>200784076.47</v>
      </c>
      <c r="AU94" s="9">
        <v>3250000</v>
      </c>
      <c r="AV94" s="33">
        <f t="shared" si="22"/>
        <v>20.174746061076924</v>
      </c>
      <c r="AW94" s="33">
        <f t="shared" si="23"/>
        <v>61.779715836923074</v>
      </c>
      <c r="AY94" s="2">
        <v>44383</v>
      </c>
      <c r="AZ94" s="6">
        <v>829966132.57287502</v>
      </c>
      <c r="BA94" s="6">
        <v>37873440.732758619</v>
      </c>
      <c r="BB94" s="6">
        <v>7540312.8062500004</v>
      </c>
      <c r="BC94" s="9">
        <v>3250000</v>
      </c>
      <c r="BD94" s="33">
        <f t="shared" si="24"/>
        <v>255.3741946378077</v>
      </c>
      <c r="BE94" s="34">
        <f>BA94/BC94</f>
        <v>11.653366379310345</v>
      </c>
      <c r="BF94" s="33">
        <f t="shared" si="25"/>
        <v>2.3200962480769234</v>
      </c>
      <c r="BH94" s="11">
        <v>44383</v>
      </c>
      <c r="BI94" s="6"/>
      <c r="BJ94" s="9"/>
      <c r="BK94" s="24"/>
      <c r="BN94" s="8">
        <v>44382</v>
      </c>
      <c r="BO94" s="6"/>
      <c r="BP94" s="1"/>
      <c r="BQ94" s="6"/>
      <c r="BR94" s="1"/>
      <c r="BT94" s="8">
        <v>44382</v>
      </c>
      <c r="BU94" s="6"/>
      <c r="BV94" s="6"/>
      <c r="BW94" s="6"/>
      <c r="BX94" s="6"/>
    </row>
    <row r="95" spans="29:76" x14ac:dyDescent="0.25">
      <c r="AC95" s="8">
        <v>44385</v>
      </c>
      <c r="AD95" s="6"/>
      <c r="AE95" s="1"/>
      <c r="AF95" s="9"/>
      <c r="AH95" s="21"/>
      <c r="AI95" s="24"/>
      <c r="AK95" s="8">
        <v>44385</v>
      </c>
      <c r="AL95" s="6"/>
      <c r="AM95" s="6"/>
      <c r="AN95" s="9"/>
      <c r="AO95" s="21"/>
      <c r="AP95" s="24"/>
      <c r="AR95" s="2">
        <v>44385</v>
      </c>
      <c r="AS95" s="6">
        <v>79397672.597424999</v>
      </c>
      <c r="AT95" s="6">
        <v>250874067.528</v>
      </c>
      <c r="AU95" s="9">
        <v>3250000</v>
      </c>
      <c r="AV95" s="33">
        <f t="shared" si="22"/>
        <v>24.430053106900001</v>
      </c>
      <c r="AW95" s="33">
        <f t="shared" si="23"/>
        <v>77.192020777846153</v>
      </c>
      <c r="AY95" s="2">
        <v>44384</v>
      </c>
      <c r="AZ95" s="6">
        <v>611365237.30687499</v>
      </c>
      <c r="BA95" s="1"/>
      <c r="BB95" s="6">
        <v>29267643.925000001</v>
      </c>
      <c r="BC95" s="9">
        <v>3250000</v>
      </c>
      <c r="BD95" s="33">
        <f t="shared" si="24"/>
        <v>188.1123807098077</v>
      </c>
      <c r="BE95" s="34">
        <f t="shared" ref="BE95:BE119" si="26">BA95/BC95</f>
        <v>0</v>
      </c>
      <c r="BF95" s="33">
        <f t="shared" si="25"/>
        <v>9.0054289000000001</v>
      </c>
      <c r="BH95" s="11">
        <v>44384</v>
      </c>
      <c r="BI95" s="6"/>
      <c r="BJ95" s="9"/>
      <c r="BK95" s="24"/>
      <c r="BN95" s="8">
        <v>44383</v>
      </c>
      <c r="BO95" s="6"/>
      <c r="BP95" s="1"/>
      <c r="BQ95" s="6"/>
      <c r="BR95" s="6"/>
      <c r="BT95" s="8">
        <v>44383</v>
      </c>
      <c r="BU95" s="6"/>
      <c r="BV95" s="1"/>
      <c r="BW95" s="6"/>
      <c r="BX95" s="6"/>
    </row>
    <row r="96" spans="29:76" x14ac:dyDescent="0.25">
      <c r="AC96" s="8">
        <v>44386</v>
      </c>
      <c r="AD96" s="6"/>
      <c r="AE96" s="1"/>
      <c r="AF96" s="9"/>
      <c r="AH96" s="21"/>
      <c r="AI96" s="24"/>
      <c r="AK96" s="8">
        <v>44386</v>
      </c>
      <c r="AL96" s="6"/>
      <c r="AM96" s="6"/>
      <c r="AN96" s="9"/>
      <c r="AO96" s="21"/>
      <c r="AP96" s="24"/>
      <c r="AR96" s="2">
        <v>44386</v>
      </c>
      <c r="AS96" s="6">
        <v>125428207.69075</v>
      </c>
      <c r="AT96" s="6">
        <v>440716663.528</v>
      </c>
      <c r="AU96" s="9">
        <v>3270000</v>
      </c>
      <c r="AV96" s="33">
        <f t="shared" si="22"/>
        <v>38.357250058333335</v>
      </c>
      <c r="AW96" s="33">
        <f t="shared" si="23"/>
        <v>134.77573808195717</v>
      </c>
      <c r="AY96" s="2">
        <v>44385</v>
      </c>
      <c r="AZ96" s="6"/>
      <c r="BA96" s="1"/>
      <c r="BB96" s="6"/>
      <c r="BC96" s="9">
        <v>3250000</v>
      </c>
      <c r="BD96" s="33">
        <f t="shared" si="24"/>
        <v>0</v>
      </c>
      <c r="BE96" s="34">
        <f t="shared" si="26"/>
        <v>0</v>
      </c>
      <c r="BF96" s="33">
        <f t="shared" si="25"/>
        <v>0</v>
      </c>
      <c r="BH96" s="11">
        <v>44385</v>
      </c>
      <c r="BI96" s="6"/>
      <c r="BJ96" s="9"/>
      <c r="BK96" s="24"/>
      <c r="BN96" s="8">
        <v>44384</v>
      </c>
      <c r="BO96" s="6"/>
      <c r="BP96" s="1"/>
      <c r="BQ96" s="6"/>
      <c r="BR96" s="1"/>
      <c r="BT96" s="8">
        <v>44384</v>
      </c>
      <c r="BU96" s="6"/>
      <c r="BV96" s="1"/>
      <c r="BW96" s="6"/>
      <c r="BX96" s="6"/>
    </row>
    <row r="97" spans="29:76" x14ac:dyDescent="0.25">
      <c r="AC97" s="8">
        <v>44387</v>
      </c>
      <c r="AD97" s="6"/>
      <c r="AE97" s="6"/>
      <c r="AF97" s="9"/>
      <c r="AH97" s="21"/>
      <c r="AI97" s="24"/>
      <c r="AK97" s="8">
        <v>44387</v>
      </c>
      <c r="AL97" s="6"/>
      <c r="AM97" s="1"/>
      <c r="AN97" s="9"/>
      <c r="AO97" s="21"/>
      <c r="AP97" s="24"/>
      <c r="AR97" s="2">
        <v>44387</v>
      </c>
      <c r="AS97" s="6">
        <v>114367737.66875</v>
      </c>
      <c r="AT97" s="6">
        <v>599609801.472</v>
      </c>
      <c r="AU97" s="9">
        <v>3270000</v>
      </c>
      <c r="AV97" s="33">
        <f t="shared" si="22"/>
        <v>34.97484332377676</v>
      </c>
      <c r="AW97" s="33">
        <f t="shared" si="23"/>
        <v>183.36691176513762</v>
      </c>
      <c r="AY97" s="2">
        <v>44386</v>
      </c>
      <c r="AZ97" s="6">
        <v>385773346.34372497</v>
      </c>
      <c r="BA97" s="6"/>
      <c r="BB97" s="6">
        <v>135464945.20665002</v>
      </c>
      <c r="BC97" s="9">
        <v>3270000</v>
      </c>
      <c r="BD97" s="33">
        <f t="shared" si="24"/>
        <v>117.97350041092507</v>
      </c>
      <c r="BE97" s="34">
        <f t="shared" si="26"/>
        <v>0</v>
      </c>
      <c r="BF97" s="33">
        <f t="shared" si="25"/>
        <v>41.426588748211017</v>
      </c>
      <c r="BH97" s="11">
        <v>44386</v>
      </c>
      <c r="BI97" s="6"/>
      <c r="BJ97" s="9"/>
      <c r="BK97" s="24"/>
      <c r="BN97" s="8">
        <v>44385</v>
      </c>
      <c r="BO97" s="6"/>
      <c r="BP97" s="1"/>
      <c r="BQ97" s="6"/>
      <c r="BR97" s="1"/>
      <c r="BT97" s="8">
        <v>44385</v>
      </c>
      <c r="BU97" s="6"/>
      <c r="BV97" s="1"/>
      <c r="BW97" s="6"/>
      <c r="BX97" s="6"/>
    </row>
    <row r="98" spans="29:76" x14ac:dyDescent="0.25">
      <c r="AC98" s="8">
        <v>44388</v>
      </c>
      <c r="AD98" s="6"/>
      <c r="AE98" s="1"/>
      <c r="AF98" s="9"/>
      <c r="AH98" s="21"/>
      <c r="AI98" s="24"/>
      <c r="AK98" s="8">
        <v>44388</v>
      </c>
      <c r="AL98" s="6"/>
      <c r="AM98" s="6"/>
      <c r="AN98" s="9"/>
      <c r="AO98" s="21"/>
      <c r="AP98" s="24"/>
      <c r="AR98" s="2">
        <v>44388</v>
      </c>
      <c r="AS98" s="6">
        <v>96890280.831</v>
      </c>
      <c r="AT98" s="6">
        <v>210910367.59099999</v>
      </c>
      <c r="AU98" s="9">
        <v>3270000</v>
      </c>
      <c r="AV98" s="33">
        <f t="shared" si="22"/>
        <v>29.630055299999999</v>
      </c>
      <c r="AW98" s="33">
        <f t="shared" si="23"/>
        <v>64.498583361162076</v>
      </c>
      <c r="AY98" s="2">
        <v>44387</v>
      </c>
      <c r="AZ98" s="6">
        <v>55756737.8495</v>
      </c>
      <c r="BA98" s="1"/>
      <c r="BB98" s="6">
        <v>17172937.690000001</v>
      </c>
      <c r="BC98" s="9">
        <v>3270000</v>
      </c>
      <c r="BD98" s="33">
        <f t="shared" si="24"/>
        <v>17.050990168042812</v>
      </c>
      <c r="BE98" s="34">
        <f t="shared" si="26"/>
        <v>0</v>
      </c>
      <c r="BF98" s="33">
        <f t="shared" si="25"/>
        <v>5.2516629021406729</v>
      </c>
      <c r="BH98" s="11">
        <v>44387</v>
      </c>
      <c r="BI98" s="6"/>
      <c r="BJ98" s="9"/>
      <c r="BK98" s="24"/>
      <c r="BN98" s="8">
        <v>44386</v>
      </c>
      <c r="BO98" s="6"/>
      <c r="BP98" s="1"/>
      <c r="BQ98" s="6"/>
      <c r="BR98" s="1"/>
      <c r="BT98" s="8">
        <v>44386</v>
      </c>
      <c r="BU98" s="6"/>
      <c r="BV98" s="6"/>
      <c r="BW98" s="6"/>
      <c r="BX98" s="6"/>
    </row>
    <row r="99" spans="29:76" x14ac:dyDescent="0.25">
      <c r="AC99" s="8">
        <v>44389</v>
      </c>
      <c r="AD99" s="6"/>
      <c r="AE99" s="1"/>
      <c r="AF99" s="9"/>
      <c r="AH99" s="21"/>
      <c r="AI99" s="24"/>
      <c r="AK99" s="8">
        <v>44389</v>
      </c>
      <c r="AL99" s="6"/>
      <c r="AM99" s="6"/>
      <c r="AN99" s="9"/>
      <c r="AO99" s="21"/>
      <c r="AP99" s="24"/>
      <c r="AR99" s="2">
        <v>44389</v>
      </c>
      <c r="AS99" s="6">
        <v>65869889.955175005</v>
      </c>
      <c r="AT99" s="6">
        <v>263040110.24199998</v>
      </c>
      <c r="AU99" s="9">
        <v>3270000</v>
      </c>
      <c r="AV99" s="33">
        <f t="shared" si="22"/>
        <v>20.143697233998473</v>
      </c>
      <c r="AW99" s="33">
        <f t="shared" si="23"/>
        <v>80.440400685626912</v>
      </c>
      <c r="AY99" s="2">
        <v>44388</v>
      </c>
      <c r="AZ99" s="1"/>
      <c r="BA99" s="6">
        <v>14169953.017241379</v>
      </c>
      <c r="BB99" s="6">
        <v>4705938.75</v>
      </c>
      <c r="BC99" s="9">
        <v>3270000</v>
      </c>
      <c r="BD99" s="33">
        <f t="shared" si="24"/>
        <v>0</v>
      </c>
      <c r="BE99" s="34">
        <f t="shared" si="26"/>
        <v>4.3333189655172415</v>
      </c>
      <c r="BF99" s="33">
        <f t="shared" si="25"/>
        <v>1.439125</v>
      </c>
      <c r="BH99" s="11">
        <v>44388</v>
      </c>
      <c r="BI99" s="6"/>
      <c r="BJ99" s="9"/>
      <c r="BK99" s="24"/>
      <c r="BN99" s="8">
        <v>44387</v>
      </c>
      <c r="BO99" s="6"/>
      <c r="BP99" s="6"/>
      <c r="BQ99" s="6"/>
      <c r="BR99" s="6"/>
      <c r="BT99" s="8">
        <v>44387</v>
      </c>
      <c r="BU99" s="6"/>
      <c r="BV99" s="6"/>
      <c r="BW99" s="6"/>
      <c r="BX99" s="1"/>
    </row>
    <row r="100" spans="29:76" x14ac:dyDescent="0.25">
      <c r="AC100" s="8">
        <v>44390</v>
      </c>
      <c r="AD100" s="6"/>
      <c r="AE100" s="6"/>
      <c r="AF100" s="9"/>
      <c r="AH100" s="21"/>
      <c r="AI100" s="24"/>
      <c r="AK100" s="8">
        <v>44390</v>
      </c>
      <c r="AL100" s="6"/>
      <c r="AM100" s="6"/>
      <c r="AN100" s="9"/>
      <c r="AO100" s="21"/>
      <c r="AP100" s="24"/>
      <c r="AR100" s="2">
        <v>44390</v>
      </c>
      <c r="AS100" s="6">
        <v>74604700.122999996</v>
      </c>
      <c r="AT100" s="6">
        <v>302994319.01450002</v>
      </c>
      <c r="AU100" s="9">
        <v>3350000</v>
      </c>
      <c r="AV100" s="33">
        <f t="shared" si="22"/>
        <v>22.270059738208953</v>
      </c>
      <c r="AW100" s="33">
        <f t="shared" si="23"/>
        <v>90.446065377462688</v>
      </c>
      <c r="AY100" s="2">
        <v>44389</v>
      </c>
      <c r="AZ100" s="6">
        <v>8269470.2999999998</v>
      </c>
      <c r="BA100" s="1"/>
      <c r="BB100" s="6"/>
      <c r="BC100" s="9">
        <v>3270000</v>
      </c>
      <c r="BD100" s="33">
        <f t="shared" si="24"/>
        <v>2.5288900000000001</v>
      </c>
      <c r="BE100" s="34">
        <f t="shared" si="26"/>
        <v>0</v>
      </c>
      <c r="BF100" s="33">
        <f t="shared" si="25"/>
        <v>0</v>
      </c>
      <c r="BH100" s="11">
        <v>44389</v>
      </c>
      <c r="BI100" s="6"/>
      <c r="BJ100" s="9"/>
      <c r="BK100" s="24"/>
      <c r="BN100" s="8">
        <v>44388</v>
      </c>
      <c r="BO100" s="6"/>
      <c r="BP100" s="1"/>
      <c r="BQ100" s="6"/>
      <c r="BR100" s="1"/>
      <c r="BT100" s="8">
        <v>44388</v>
      </c>
      <c r="BU100" s="6"/>
      <c r="BV100" s="6"/>
      <c r="BW100" s="6"/>
      <c r="BX100" s="6"/>
    </row>
    <row r="101" spans="29:76" x14ac:dyDescent="0.25">
      <c r="AC101" s="8">
        <v>44391</v>
      </c>
      <c r="AD101" s="6"/>
      <c r="AE101" s="1"/>
      <c r="AF101" s="9"/>
      <c r="AH101" s="21"/>
      <c r="AI101" s="24"/>
      <c r="AK101" s="8">
        <v>44391</v>
      </c>
      <c r="AL101" s="6"/>
      <c r="AM101" s="1"/>
      <c r="AN101" s="9"/>
      <c r="AO101" s="21"/>
      <c r="AP101" s="24"/>
      <c r="AR101" s="2">
        <v>44391</v>
      </c>
      <c r="AS101" s="6">
        <v>134686513.78</v>
      </c>
      <c r="AT101" s="6">
        <v>193979297.47605002</v>
      </c>
      <c r="AU101" s="9">
        <v>3400000</v>
      </c>
      <c r="AV101" s="33">
        <f t="shared" si="22"/>
        <v>39.61368052352941</v>
      </c>
      <c r="AW101" s="33">
        <f t="shared" si="23"/>
        <v>57.052734551779416</v>
      </c>
      <c r="AY101" s="2">
        <v>44390</v>
      </c>
      <c r="AZ101" s="6"/>
      <c r="BA101" s="6"/>
      <c r="BB101" s="6"/>
      <c r="BC101" s="9">
        <v>3350000</v>
      </c>
      <c r="BD101" s="33">
        <f t="shared" si="24"/>
        <v>0</v>
      </c>
      <c r="BE101" s="34">
        <f t="shared" si="26"/>
        <v>0</v>
      </c>
      <c r="BF101" s="33">
        <f t="shared" si="25"/>
        <v>0</v>
      </c>
      <c r="BH101" s="11">
        <v>44390</v>
      </c>
      <c r="BI101" s="6"/>
      <c r="BJ101" s="9"/>
      <c r="BK101" s="24"/>
      <c r="BN101" s="8">
        <v>44389</v>
      </c>
      <c r="BO101" s="6"/>
      <c r="BP101" s="1"/>
      <c r="BQ101" s="6"/>
      <c r="BR101" s="1"/>
      <c r="BT101" s="8">
        <v>44389</v>
      </c>
      <c r="BU101" s="6"/>
      <c r="BV101" s="6"/>
      <c r="BW101" s="6"/>
      <c r="BX101" s="6"/>
    </row>
    <row r="102" spans="29:76" x14ac:dyDescent="0.25">
      <c r="AC102" s="8">
        <v>44392</v>
      </c>
      <c r="AD102" s="6"/>
      <c r="AE102" s="1"/>
      <c r="AF102" s="9"/>
      <c r="AH102" s="21"/>
      <c r="AI102" s="24"/>
      <c r="AK102" s="8">
        <v>44392</v>
      </c>
      <c r="AL102" s="6"/>
      <c r="AM102" s="1"/>
      <c r="AN102" s="9"/>
      <c r="AO102" s="21"/>
      <c r="AP102" s="24"/>
      <c r="AR102" s="2">
        <v>44392</v>
      </c>
      <c r="AS102" s="6">
        <v>75950965.234999999</v>
      </c>
      <c r="AT102" s="6">
        <v>97758760.412499994</v>
      </c>
      <c r="AU102" s="9">
        <v>3500000</v>
      </c>
      <c r="AV102" s="33">
        <f t="shared" si="22"/>
        <v>21.700275781428573</v>
      </c>
      <c r="AW102" s="33">
        <f t="shared" si="23"/>
        <v>27.931074403571426</v>
      </c>
      <c r="AY102" s="2">
        <v>44391</v>
      </c>
      <c r="AZ102" s="6">
        <v>114583779.61</v>
      </c>
      <c r="BA102" s="1"/>
      <c r="BB102" s="6">
        <v>7654557</v>
      </c>
      <c r="BC102" s="9">
        <v>3400000</v>
      </c>
      <c r="BD102" s="33">
        <f t="shared" si="24"/>
        <v>33.701111650000001</v>
      </c>
      <c r="BE102" s="34">
        <f t="shared" si="26"/>
        <v>0</v>
      </c>
      <c r="BF102" s="33">
        <f t="shared" si="25"/>
        <v>2.251340294117647</v>
      </c>
      <c r="BH102" s="11">
        <v>44391</v>
      </c>
      <c r="BI102" s="6"/>
      <c r="BJ102" s="9"/>
      <c r="BK102" s="24"/>
      <c r="BN102" s="8">
        <v>44390</v>
      </c>
      <c r="BO102" s="6"/>
      <c r="BP102" s="1"/>
      <c r="BQ102" s="6"/>
      <c r="BR102" s="6"/>
      <c r="BT102" s="8">
        <v>44390</v>
      </c>
      <c r="BU102" s="6"/>
      <c r="BV102" s="1"/>
      <c r="BW102" s="6"/>
      <c r="BX102" s="6"/>
    </row>
    <row r="103" spans="29:76" x14ac:dyDescent="0.25">
      <c r="AC103" s="8">
        <v>44393</v>
      </c>
      <c r="AD103" s="6"/>
      <c r="AE103" s="1"/>
      <c r="AF103" s="9"/>
      <c r="AH103" s="21"/>
      <c r="AI103" s="24"/>
      <c r="AK103" s="8">
        <v>44393</v>
      </c>
      <c r="AL103" s="6"/>
      <c r="AM103" s="1"/>
      <c r="AN103" s="9"/>
      <c r="AO103" s="21"/>
      <c r="AP103" s="24"/>
      <c r="AR103" s="2">
        <v>44393</v>
      </c>
      <c r="AS103" s="6">
        <v>119196342.76899999</v>
      </c>
      <c r="AT103" s="6">
        <v>126715076.38600001</v>
      </c>
      <c r="AU103" s="9">
        <v>3600000</v>
      </c>
      <c r="AV103" s="33">
        <f t="shared" si="22"/>
        <v>33.11009521361111</v>
      </c>
      <c r="AW103" s="33">
        <f t="shared" si="23"/>
        <v>35.198632329444443</v>
      </c>
      <c r="AY103" s="2">
        <v>44392</v>
      </c>
      <c r="AZ103" s="6">
        <v>14542368.050000001</v>
      </c>
      <c r="BA103" s="6"/>
      <c r="BB103" s="6">
        <v>25931752.174999997</v>
      </c>
      <c r="BC103" s="9">
        <v>3500000</v>
      </c>
      <c r="BD103" s="33">
        <f t="shared" si="24"/>
        <v>4.1549623000000002</v>
      </c>
      <c r="BE103" s="34">
        <f t="shared" si="26"/>
        <v>0</v>
      </c>
      <c r="BF103" s="33">
        <f t="shared" si="25"/>
        <v>7.4090720499999989</v>
      </c>
      <c r="BH103" s="11">
        <v>44392</v>
      </c>
      <c r="BI103" s="6"/>
      <c r="BJ103" s="9"/>
      <c r="BK103" s="24"/>
      <c r="BN103" s="8">
        <v>44391</v>
      </c>
      <c r="BO103" s="6"/>
      <c r="BP103" s="1"/>
      <c r="BQ103" s="6"/>
      <c r="BR103" s="1"/>
      <c r="BT103" s="8">
        <v>44391</v>
      </c>
      <c r="BU103" s="6"/>
      <c r="BV103" s="1"/>
      <c r="BW103" s="6"/>
      <c r="BX103" s="1"/>
    </row>
    <row r="104" spans="29:76" x14ac:dyDescent="0.25">
      <c r="AC104" s="8">
        <v>44394</v>
      </c>
      <c r="AD104" s="6"/>
      <c r="AE104" s="1"/>
      <c r="AF104" s="9"/>
      <c r="AH104" s="21"/>
      <c r="AI104" s="24"/>
      <c r="AK104" s="8">
        <v>44394</v>
      </c>
      <c r="AL104" s="6"/>
      <c r="AM104" s="6"/>
      <c r="AN104" s="9"/>
      <c r="AO104" s="21"/>
      <c r="AP104" s="24"/>
      <c r="AR104" s="2">
        <v>44394</v>
      </c>
      <c r="AS104" s="6">
        <v>18919977.875</v>
      </c>
      <c r="AT104" s="6">
        <v>35511531.082699999</v>
      </c>
      <c r="AU104" s="9">
        <v>3650000</v>
      </c>
      <c r="AV104" s="33">
        <f t="shared" si="22"/>
        <v>5.1835555821917811</v>
      </c>
      <c r="AW104" s="33">
        <f t="shared" si="23"/>
        <v>9.7291865980000001</v>
      </c>
      <c r="AY104" s="2">
        <v>44393</v>
      </c>
      <c r="AZ104" s="6">
        <v>5823561.2400000002</v>
      </c>
      <c r="BA104" s="6"/>
      <c r="BB104" s="6">
        <v>168889564.44</v>
      </c>
      <c r="BC104" s="9">
        <v>3600000</v>
      </c>
      <c r="BD104" s="33">
        <f t="shared" si="24"/>
        <v>1.6176559000000001</v>
      </c>
      <c r="BE104" s="34">
        <f t="shared" si="26"/>
        <v>0</v>
      </c>
      <c r="BF104" s="33">
        <f t="shared" si="25"/>
        <v>46.913767899999996</v>
      </c>
      <c r="BH104" s="11">
        <v>44393</v>
      </c>
      <c r="BI104" s="6"/>
      <c r="BJ104" s="9"/>
      <c r="BK104" s="24"/>
      <c r="BN104" s="8">
        <v>44392</v>
      </c>
      <c r="BO104" s="6"/>
      <c r="BP104" s="1"/>
      <c r="BQ104" s="6"/>
      <c r="BR104" s="1"/>
      <c r="BT104" s="8">
        <v>44392</v>
      </c>
      <c r="BU104" s="6"/>
      <c r="BV104" s="1"/>
      <c r="BW104" s="6"/>
      <c r="BX104" s="1"/>
    </row>
    <row r="105" spans="29:76" x14ac:dyDescent="0.25">
      <c r="AC105" s="8">
        <v>44395</v>
      </c>
      <c r="AD105" s="6"/>
      <c r="AE105" s="1"/>
      <c r="AF105" s="9"/>
      <c r="AH105" s="21"/>
      <c r="AI105" s="24"/>
      <c r="AK105" s="8">
        <v>44395</v>
      </c>
      <c r="AL105" s="6"/>
      <c r="AM105" s="1"/>
      <c r="AN105" s="9"/>
      <c r="AO105" s="21"/>
      <c r="AP105" s="24"/>
      <c r="AR105" s="2">
        <v>44395</v>
      </c>
      <c r="AS105" s="6">
        <v>116506359.59774999</v>
      </c>
      <c r="AT105" s="6">
        <v>81100527.585000008</v>
      </c>
      <c r="AU105" s="9">
        <v>3650000</v>
      </c>
      <c r="AV105" s="33">
        <f t="shared" si="22"/>
        <v>31.919550574726024</v>
      </c>
      <c r="AW105" s="33">
        <f t="shared" si="23"/>
        <v>22.219322626027399</v>
      </c>
      <c r="AY105" s="2">
        <v>44394</v>
      </c>
      <c r="AZ105" s="6">
        <v>32709260.745000001</v>
      </c>
      <c r="BA105" s="1"/>
      <c r="BB105" s="6">
        <v>9313768.875</v>
      </c>
      <c r="BC105" s="9">
        <v>3650000</v>
      </c>
      <c r="BD105" s="33">
        <f t="shared" si="24"/>
        <v>8.9614413000000006</v>
      </c>
      <c r="BE105" s="34">
        <f t="shared" si="26"/>
        <v>0</v>
      </c>
      <c r="BF105" s="33">
        <f t="shared" si="25"/>
        <v>2.5517175000000001</v>
      </c>
      <c r="BH105" s="11">
        <v>44394</v>
      </c>
      <c r="BI105" s="6"/>
      <c r="BJ105" s="9"/>
      <c r="BK105" s="24"/>
      <c r="BN105" s="8">
        <v>44393</v>
      </c>
      <c r="BO105" s="6"/>
      <c r="BP105" s="1"/>
      <c r="BQ105" s="6"/>
      <c r="BR105" s="1"/>
      <c r="BT105" s="8">
        <v>44393</v>
      </c>
      <c r="BU105" s="6"/>
      <c r="BV105" s="1"/>
      <c r="BW105" s="6"/>
      <c r="BX105" s="1"/>
    </row>
    <row r="106" spans="29:76" x14ac:dyDescent="0.25">
      <c r="AC106" s="8">
        <v>44396</v>
      </c>
      <c r="AD106" s="6"/>
      <c r="AE106" s="6"/>
      <c r="AF106" s="9"/>
      <c r="AH106" s="21"/>
      <c r="AI106" s="24"/>
      <c r="AK106" s="8">
        <v>44396</v>
      </c>
      <c r="AL106" s="6"/>
      <c r="AM106" s="6"/>
      <c r="AN106" s="9"/>
      <c r="AO106" s="21"/>
      <c r="AP106" s="24"/>
      <c r="AR106" s="2">
        <v>44396</v>
      </c>
      <c r="AS106" s="6">
        <v>7245250</v>
      </c>
      <c r="AT106" s="6">
        <v>14818241.5</v>
      </c>
      <c r="AU106" s="9">
        <v>3650000</v>
      </c>
      <c r="AV106" s="33">
        <f t="shared" si="22"/>
        <v>1.9850000000000001</v>
      </c>
      <c r="AW106" s="33">
        <f t="shared" si="23"/>
        <v>4.0597921917808222</v>
      </c>
      <c r="AY106" s="2">
        <v>44395</v>
      </c>
      <c r="AZ106" s="6">
        <v>676545700.37699997</v>
      </c>
      <c r="BA106" s="1"/>
      <c r="BB106" s="6">
        <v>45747740.192500003</v>
      </c>
      <c r="BC106" s="9">
        <v>3650000</v>
      </c>
      <c r="BD106" s="33">
        <f t="shared" si="24"/>
        <v>185.35498640465752</v>
      </c>
      <c r="BE106" s="34">
        <f t="shared" si="26"/>
        <v>0</v>
      </c>
      <c r="BF106" s="33">
        <f t="shared" si="25"/>
        <v>12.533627450000001</v>
      </c>
      <c r="BH106" s="11">
        <v>44395</v>
      </c>
      <c r="BI106" s="6"/>
      <c r="BJ106" s="9"/>
      <c r="BK106" s="24"/>
      <c r="BN106" s="8">
        <v>44394</v>
      </c>
      <c r="BO106" s="6"/>
      <c r="BP106" s="1"/>
      <c r="BQ106" s="6"/>
      <c r="BR106" s="1"/>
      <c r="BT106" s="8">
        <v>44394</v>
      </c>
      <c r="BU106" s="6"/>
      <c r="BV106" s="1"/>
      <c r="BW106" s="6"/>
      <c r="BX106" s="6"/>
    </row>
    <row r="107" spans="29:76" x14ac:dyDescent="0.25">
      <c r="AC107" s="8">
        <v>44397</v>
      </c>
      <c r="AD107" s="6"/>
      <c r="AE107" s="6"/>
      <c r="AF107" s="9"/>
      <c r="AH107" s="21"/>
      <c r="AI107" s="24"/>
      <c r="AK107" s="8">
        <v>44397</v>
      </c>
      <c r="AL107" s="6"/>
      <c r="AM107" s="6"/>
      <c r="AN107" s="9"/>
      <c r="AO107" s="21"/>
      <c r="AP107" s="24"/>
      <c r="AR107" s="2">
        <v>44397</v>
      </c>
      <c r="AS107" s="6">
        <v>71115415.909999996</v>
      </c>
      <c r="AT107" s="6">
        <v>472370085.61949998</v>
      </c>
      <c r="AU107" s="9">
        <v>3750000</v>
      </c>
      <c r="AV107" s="33">
        <f t="shared" si="22"/>
        <v>18.964110909333332</v>
      </c>
      <c r="AW107" s="33">
        <f t="shared" si="23"/>
        <v>125.96535616519999</v>
      </c>
      <c r="AY107" s="2">
        <v>44396</v>
      </c>
      <c r="AZ107" s="6"/>
      <c r="BA107" s="1"/>
      <c r="BB107" s="6"/>
      <c r="BC107" s="9">
        <v>3650000</v>
      </c>
      <c r="BD107" s="33">
        <f t="shared" si="24"/>
        <v>0</v>
      </c>
      <c r="BE107" s="34">
        <f t="shared" si="26"/>
        <v>0</v>
      </c>
      <c r="BF107" s="33">
        <f t="shared" si="25"/>
        <v>0</v>
      </c>
      <c r="BH107" s="11">
        <v>44396</v>
      </c>
      <c r="BI107" s="6"/>
      <c r="BJ107" s="9"/>
      <c r="BK107" s="24"/>
      <c r="BN107" s="8">
        <v>44395</v>
      </c>
      <c r="BO107" s="6"/>
      <c r="BP107" s="1"/>
      <c r="BQ107" s="6"/>
      <c r="BR107" s="1"/>
      <c r="BT107" s="8">
        <v>44395</v>
      </c>
      <c r="BU107" s="6"/>
      <c r="BV107" s="1"/>
      <c r="BW107" s="6"/>
      <c r="BX107" s="1"/>
    </row>
    <row r="108" spans="29:76" x14ac:dyDescent="0.25">
      <c r="AC108" s="8">
        <v>44398</v>
      </c>
      <c r="AD108" s="6"/>
      <c r="AE108" s="1"/>
      <c r="AF108" s="9"/>
      <c r="AH108" s="21"/>
      <c r="AI108" s="24"/>
      <c r="AK108" s="8">
        <v>44398</v>
      </c>
      <c r="AL108" s="6"/>
      <c r="AM108" s="6"/>
      <c r="AN108" s="9"/>
      <c r="AO108" s="21"/>
      <c r="AP108" s="24"/>
      <c r="AR108" s="2">
        <v>44398</v>
      </c>
      <c r="AS108" s="6">
        <v>65959419.082649998</v>
      </c>
      <c r="AT108" s="6">
        <v>350121649.67824996</v>
      </c>
      <c r="AU108" s="9">
        <v>3850000</v>
      </c>
      <c r="AV108" s="33">
        <f t="shared" si="22"/>
        <v>17.132316644844156</v>
      </c>
      <c r="AW108" s="33">
        <f t="shared" si="23"/>
        <v>90.940688228116869</v>
      </c>
      <c r="AY108" s="2">
        <v>44397</v>
      </c>
      <c r="AZ108" s="6">
        <v>63798732.310500003</v>
      </c>
      <c r="BA108" s="6"/>
      <c r="BB108" s="6">
        <v>30861936.375</v>
      </c>
      <c r="BC108" s="9">
        <v>3750000</v>
      </c>
      <c r="BD108" s="33">
        <f t="shared" si="24"/>
        <v>17.012995282800002</v>
      </c>
      <c r="BE108" s="34">
        <f t="shared" si="26"/>
        <v>0</v>
      </c>
      <c r="BF108" s="33">
        <f t="shared" si="25"/>
        <v>8.2298497000000008</v>
      </c>
      <c r="BH108" s="11">
        <v>44397</v>
      </c>
      <c r="BI108" s="6"/>
      <c r="BJ108" s="9"/>
      <c r="BK108" s="24"/>
      <c r="BN108" s="8">
        <v>44396</v>
      </c>
      <c r="BO108" s="6"/>
      <c r="BP108" s="6"/>
      <c r="BQ108" s="6"/>
      <c r="BR108" s="6"/>
      <c r="BT108" s="8">
        <v>44396</v>
      </c>
      <c r="BU108" s="6"/>
      <c r="BV108" s="1"/>
      <c r="BW108" s="6"/>
      <c r="BX108" s="6"/>
    </row>
    <row r="109" spans="29:76" x14ac:dyDescent="0.25">
      <c r="AC109" s="8">
        <v>44399</v>
      </c>
      <c r="AD109" s="6"/>
      <c r="AE109" s="6"/>
      <c r="AF109" s="9"/>
      <c r="AH109" s="21"/>
      <c r="AI109" s="24"/>
      <c r="AK109" s="8">
        <v>44399</v>
      </c>
      <c r="AL109" s="6"/>
      <c r="AM109" s="6"/>
      <c r="AN109" s="9"/>
      <c r="AO109" s="21"/>
      <c r="AP109" s="24"/>
      <c r="AR109" s="2">
        <v>44399</v>
      </c>
      <c r="AS109" s="6">
        <v>117492161.66187501</v>
      </c>
      <c r="AT109" s="6">
        <v>130171146.7528</v>
      </c>
      <c r="AU109" s="9">
        <v>3950000</v>
      </c>
      <c r="AV109" s="33">
        <f t="shared" si="22"/>
        <v>29.744851053639241</v>
      </c>
      <c r="AW109" s="33">
        <f t="shared" si="23"/>
        <v>32.954720696911394</v>
      </c>
      <c r="AY109" s="2">
        <v>44398</v>
      </c>
      <c r="AZ109" s="6">
        <v>104480552.41499999</v>
      </c>
      <c r="BA109" s="6">
        <v>10634244.310344828</v>
      </c>
      <c r="BB109" s="6">
        <v>21873112.9925</v>
      </c>
      <c r="BC109" s="9">
        <v>3850000</v>
      </c>
      <c r="BD109" s="33">
        <f t="shared" si="24"/>
        <v>27.137805822077919</v>
      </c>
      <c r="BE109" s="34">
        <f t="shared" si="26"/>
        <v>2.7621413793103451</v>
      </c>
      <c r="BF109" s="33">
        <f t="shared" si="25"/>
        <v>5.6813280500000003</v>
      </c>
      <c r="BH109" s="11">
        <v>44398</v>
      </c>
      <c r="BI109" s="6"/>
      <c r="BJ109" s="9"/>
      <c r="BK109" s="24"/>
      <c r="BN109" s="8">
        <v>44397</v>
      </c>
      <c r="BO109" s="6"/>
      <c r="BP109" s="6"/>
      <c r="BQ109" s="6"/>
      <c r="BR109" s="6"/>
      <c r="BT109" s="8">
        <v>44397</v>
      </c>
      <c r="BU109" s="6"/>
      <c r="BV109" s="6"/>
      <c r="BW109" s="6"/>
      <c r="BX109" s="6"/>
    </row>
    <row r="110" spans="29:76" x14ac:dyDescent="0.25">
      <c r="AC110" s="8">
        <v>44400</v>
      </c>
      <c r="AD110" s="6"/>
      <c r="AE110" s="1"/>
      <c r="AF110" s="6"/>
      <c r="AH110" s="21"/>
      <c r="AI110" s="24"/>
      <c r="AK110" s="8">
        <v>44400</v>
      </c>
      <c r="AL110" s="6"/>
      <c r="AM110" s="1"/>
      <c r="AN110" s="6"/>
      <c r="AO110" s="21"/>
      <c r="AP110" s="24"/>
      <c r="AR110" s="2">
        <v>44400</v>
      </c>
      <c r="AS110" s="6">
        <v>106166414.40375</v>
      </c>
      <c r="AT110" s="6">
        <v>104522797.23559999</v>
      </c>
      <c r="AU110" s="6">
        <v>4050000</v>
      </c>
      <c r="AV110" s="33">
        <f t="shared" si="22"/>
        <v>26.213929482407408</v>
      </c>
      <c r="AW110" s="33">
        <f t="shared" si="23"/>
        <v>25.808098082864195</v>
      </c>
      <c r="AY110" s="2">
        <v>44399</v>
      </c>
      <c r="AZ110" s="6"/>
      <c r="BA110" s="6">
        <v>25170619.05172414</v>
      </c>
      <c r="BB110" s="6">
        <v>55561492.356250003</v>
      </c>
      <c r="BC110" s="9">
        <v>3950000</v>
      </c>
      <c r="BD110" s="33">
        <f t="shared" si="24"/>
        <v>0</v>
      </c>
      <c r="BE110" s="34">
        <f t="shared" si="26"/>
        <v>6.3723086206896555</v>
      </c>
      <c r="BF110" s="33">
        <f t="shared" si="25"/>
        <v>14.066200596518987</v>
      </c>
      <c r="BH110" s="11">
        <v>44399</v>
      </c>
      <c r="BI110" s="6"/>
      <c r="BJ110" s="9"/>
      <c r="BK110" s="24"/>
      <c r="BN110" s="8">
        <v>44398</v>
      </c>
      <c r="BO110" s="6"/>
      <c r="BP110" s="1"/>
      <c r="BQ110" s="6"/>
      <c r="BR110" s="1"/>
      <c r="BT110" s="8">
        <v>44398</v>
      </c>
      <c r="BU110" s="6"/>
      <c r="BV110" s="6"/>
      <c r="BW110" s="6"/>
      <c r="BX110" s="6"/>
    </row>
    <row r="111" spans="29:76" x14ac:dyDescent="0.25">
      <c r="AC111" s="8">
        <v>44401</v>
      </c>
      <c r="AD111" s="6"/>
      <c r="AE111" s="1"/>
      <c r="AF111" s="6"/>
      <c r="AH111" s="21"/>
      <c r="AI111" s="24"/>
      <c r="AK111" s="8">
        <v>44401</v>
      </c>
      <c r="AL111" s="6"/>
      <c r="AM111" s="1"/>
      <c r="AN111" s="6"/>
      <c r="AO111" s="21"/>
      <c r="AP111" s="24"/>
      <c r="AR111" s="2">
        <v>44401</v>
      </c>
      <c r="AS111" s="6">
        <v>73904054.285925001</v>
      </c>
      <c r="AT111" s="6">
        <v>180850240.91750002</v>
      </c>
      <c r="AU111" s="6">
        <v>4050000</v>
      </c>
      <c r="AV111" s="33">
        <f t="shared" si="22"/>
        <v>18.247914638499999</v>
      </c>
      <c r="AW111" s="33">
        <f t="shared" si="23"/>
        <v>44.654380473456797</v>
      </c>
      <c r="AY111" s="2">
        <v>44400</v>
      </c>
      <c r="AZ111" s="6"/>
      <c r="BA111" s="6"/>
      <c r="BB111" s="6">
        <v>79127159.957301721</v>
      </c>
      <c r="BC111" s="6">
        <v>4050000</v>
      </c>
      <c r="BD111" s="33">
        <f t="shared" si="24"/>
        <v>0</v>
      </c>
      <c r="BE111" s="34">
        <f t="shared" si="26"/>
        <v>0</v>
      </c>
      <c r="BF111" s="33">
        <f t="shared" si="25"/>
        <v>19.537570359827587</v>
      </c>
      <c r="BH111" s="11">
        <v>44400</v>
      </c>
      <c r="BI111" s="6"/>
      <c r="BJ111" s="6"/>
      <c r="BK111" s="24"/>
      <c r="BN111" s="8">
        <v>44399</v>
      </c>
      <c r="BO111" s="6"/>
      <c r="BP111" s="6"/>
      <c r="BQ111" s="6"/>
      <c r="BR111" s="6"/>
      <c r="BT111" s="8">
        <v>44399</v>
      </c>
      <c r="BU111" s="6"/>
      <c r="BV111" s="6"/>
      <c r="BW111" s="6"/>
      <c r="BX111" s="6"/>
    </row>
    <row r="112" spans="29:76" x14ac:dyDescent="0.25">
      <c r="AC112" s="8">
        <v>44402</v>
      </c>
      <c r="AD112" s="6"/>
      <c r="AE112" s="1"/>
      <c r="AF112" s="6"/>
      <c r="AH112" s="21"/>
      <c r="AI112" s="24"/>
      <c r="AK112" s="8">
        <v>44402</v>
      </c>
      <c r="AL112" s="6"/>
      <c r="AM112" s="6"/>
      <c r="AN112" s="6"/>
      <c r="AO112" s="21"/>
      <c r="AP112" s="24"/>
      <c r="AR112" s="2">
        <v>44402</v>
      </c>
      <c r="AS112" s="6">
        <v>126807310.85625</v>
      </c>
      <c r="AT112" s="6">
        <v>152476215.377</v>
      </c>
      <c r="AU112" s="6">
        <v>4050000</v>
      </c>
      <c r="AV112" s="33">
        <f t="shared" si="22"/>
        <v>31.310447125</v>
      </c>
      <c r="AW112" s="33">
        <f t="shared" si="23"/>
        <v>37.648448241234568</v>
      </c>
      <c r="AY112" s="2">
        <v>44401</v>
      </c>
      <c r="AZ112" s="6">
        <v>759548.34</v>
      </c>
      <c r="BA112" s="6"/>
      <c r="BB112" s="6"/>
      <c r="BC112" s="6">
        <v>4050000</v>
      </c>
      <c r="BD112" s="33">
        <f t="shared" si="24"/>
        <v>0.18754279999999998</v>
      </c>
      <c r="BE112" s="34">
        <f t="shared" si="26"/>
        <v>0</v>
      </c>
      <c r="BF112" s="33">
        <f t="shared" si="25"/>
        <v>0</v>
      </c>
      <c r="BH112" s="11">
        <v>44401</v>
      </c>
      <c r="BI112" s="6"/>
      <c r="BJ112" s="6"/>
      <c r="BK112" s="24"/>
      <c r="BN112" s="8">
        <v>44400</v>
      </c>
      <c r="BO112" s="6"/>
      <c r="BP112" s="1"/>
      <c r="BQ112" s="6"/>
      <c r="BR112" s="1"/>
      <c r="BT112" s="8">
        <v>44400</v>
      </c>
      <c r="BU112" s="6"/>
      <c r="BV112" s="1"/>
      <c r="BW112" s="6"/>
      <c r="BX112" s="1"/>
    </row>
    <row r="113" spans="29:76" x14ac:dyDescent="0.25">
      <c r="AC113" s="8">
        <v>44403</v>
      </c>
      <c r="AD113" s="6"/>
      <c r="AE113" s="1"/>
      <c r="AF113" s="6"/>
      <c r="AH113" s="21"/>
      <c r="AI113" s="24"/>
      <c r="AK113" s="8">
        <v>44403</v>
      </c>
      <c r="AL113" s="6"/>
      <c r="AM113" s="6"/>
      <c r="AN113" s="6"/>
      <c r="AO113" s="21"/>
      <c r="AP113" s="24"/>
      <c r="AR113" s="2">
        <v>44403</v>
      </c>
      <c r="AS113" s="6">
        <v>25789687.313000001</v>
      </c>
      <c r="AT113" s="6">
        <v>113667345.397</v>
      </c>
      <c r="AU113" s="6">
        <v>4120000</v>
      </c>
      <c r="AV113" s="33">
        <f t="shared" si="22"/>
        <v>6.2596328429611656</v>
      </c>
      <c r="AW113" s="33">
        <f t="shared" si="23"/>
        <v>27.589161504126213</v>
      </c>
      <c r="AY113" s="2">
        <v>44402</v>
      </c>
      <c r="AZ113" s="6">
        <v>16912572.1875</v>
      </c>
      <c r="BA113" s="6">
        <v>3698697.4137931033</v>
      </c>
      <c r="BB113" s="6">
        <v>3860769.42</v>
      </c>
      <c r="BC113" s="6">
        <v>4050000</v>
      </c>
      <c r="BD113" s="33">
        <f t="shared" si="24"/>
        <v>4.1759437500000001</v>
      </c>
      <c r="BE113" s="34">
        <f t="shared" si="26"/>
        <v>0.91325862068965513</v>
      </c>
      <c r="BF113" s="33">
        <f t="shared" si="25"/>
        <v>0.95327640000000002</v>
      </c>
      <c r="BH113" s="11">
        <v>44402</v>
      </c>
      <c r="BI113" s="6"/>
      <c r="BJ113" s="6"/>
      <c r="BK113" s="24"/>
      <c r="BN113" s="8">
        <v>44401</v>
      </c>
      <c r="BO113" s="6"/>
      <c r="BP113" s="1"/>
      <c r="BQ113" s="6"/>
      <c r="BR113" s="1"/>
      <c r="BT113" s="8">
        <v>44401</v>
      </c>
      <c r="BU113" s="6"/>
      <c r="BV113" s="1"/>
      <c r="BW113" s="6"/>
      <c r="BX113" s="1"/>
    </row>
    <row r="114" spans="29:76" x14ac:dyDescent="0.25">
      <c r="AC114" s="8">
        <v>44404</v>
      </c>
      <c r="AD114" s="6"/>
      <c r="AE114" s="1"/>
      <c r="AF114" s="6"/>
      <c r="AH114" s="21"/>
      <c r="AI114" s="24"/>
      <c r="AK114" s="8">
        <v>44404</v>
      </c>
      <c r="AL114" s="6"/>
      <c r="AM114" s="6"/>
      <c r="AN114" s="6"/>
      <c r="AO114" s="21"/>
      <c r="AP114" s="24"/>
      <c r="AR114" s="2">
        <v>44404</v>
      </c>
      <c r="AS114" s="6">
        <v>37043368.24295</v>
      </c>
      <c r="AT114" s="6">
        <v>282339975.95749998</v>
      </c>
      <c r="AU114" s="6">
        <v>4190000</v>
      </c>
      <c r="AV114" s="33">
        <f t="shared" si="22"/>
        <v>8.8408993419928397</v>
      </c>
      <c r="AW114" s="33">
        <f t="shared" si="23"/>
        <v>67.384242471957037</v>
      </c>
      <c r="AY114" s="2">
        <v>44403</v>
      </c>
      <c r="AZ114" s="6">
        <v>16454474.085999999</v>
      </c>
      <c r="BA114" s="1"/>
      <c r="BB114" s="6"/>
      <c r="BC114" s="6">
        <v>4120000</v>
      </c>
      <c r="BD114" s="33">
        <f t="shared" si="24"/>
        <v>3.9938043898058249</v>
      </c>
      <c r="BE114" s="34">
        <f t="shared" si="26"/>
        <v>0</v>
      </c>
      <c r="BF114" s="33">
        <f t="shared" si="25"/>
        <v>0</v>
      </c>
      <c r="BH114" s="11">
        <v>44403</v>
      </c>
      <c r="BI114" s="6"/>
      <c r="BJ114" s="6"/>
      <c r="BK114" s="24"/>
      <c r="BN114" s="8">
        <v>44402</v>
      </c>
      <c r="BO114" s="6"/>
      <c r="BP114" s="6"/>
      <c r="BQ114" s="6"/>
      <c r="BR114" s="1"/>
      <c r="BT114" s="8">
        <v>44402</v>
      </c>
      <c r="BU114" s="6"/>
      <c r="BV114" s="6"/>
      <c r="BW114" s="6"/>
      <c r="BX114" s="6"/>
    </row>
    <row r="115" spans="29:76" x14ac:dyDescent="0.25">
      <c r="AC115" s="8">
        <v>44405</v>
      </c>
      <c r="AD115" s="6"/>
      <c r="AE115" s="1"/>
      <c r="AF115" s="6"/>
      <c r="AH115" s="21"/>
      <c r="AI115" s="24"/>
      <c r="AK115" s="8">
        <v>44405</v>
      </c>
      <c r="AL115" s="6"/>
      <c r="AM115" s="1"/>
      <c r="AN115" s="6"/>
      <c r="AO115" s="21"/>
      <c r="AP115" s="24"/>
      <c r="AR115" s="2">
        <v>44405</v>
      </c>
      <c r="AS115" s="6">
        <v>34763940.398500003</v>
      </c>
      <c r="AT115" s="6">
        <v>61840777.274999999</v>
      </c>
      <c r="AU115" s="6">
        <v>4190000</v>
      </c>
      <c r="AV115" s="33">
        <f t="shared" si="22"/>
        <v>8.2968831500000011</v>
      </c>
      <c r="AW115" s="33">
        <f t="shared" si="23"/>
        <v>14.759135387828161</v>
      </c>
      <c r="AY115" s="2">
        <v>44404</v>
      </c>
      <c r="AZ115" s="6">
        <v>4487102.4249999998</v>
      </c>
      <c r="BA115" s="1"/>
      <c r="BB115" s="6">
        <v>4158575</v>
      </c>
      <c r="BC115" s="6">
        <v>4190000</v>
      </c>
      <c r="BD115" s="33">
        <f t="shared" si="24"/>
        <v>1.0709074999999999</v>
      </c>
      <c r="BE115" s="34">
        <f t="shared" si="26"/>
        <v>0</v>
      </c>
      <c r="BF115" s="33">
        <f t="shared" si="25"/>
        <v>0.99250000000000005</v>
      </c>
      <c r="BH115" s="11">
        <v>44404</v>
      </c>
      <c r="BI115" s="6"/>
      <c r="BJ115" s="6"/>
      <c r="BK115" s="24"/>
      <c r="BN115" s="8">
        <v>44403</v>
      </c>
      <c r="BO115" s="6"/>
      <c r="BP115" s="6"/>
      <c r="BQ115" s="6"/>
      <c r="BR115" s="1"/>
      <c r="BT115" s="8">
        <v>44403</v>
      </c>
      <c r="BU115" s="6"/>
      <c r="BV115" s="6"/>
      <c r="BW115" s="6"/>
      <c r="BX115" s="6"/>
    </row>
    <row r="116" spans="29:76" x14ac:dyDescent="0.25">
      <c r="AC116" s="8">
        <v>44406</v>
      </c>
      <c r="AD116" s="6"/>
      <c r="AE116" s="1"/>
      <c r="AF116" s="6"/>
      <c r="AH116" s="21"/>
      <c r="AI116" s="24"/>
      <c r="AK116" s="8">
        <v>44406</v>
      </c>
      <c r="AL116" s="6"/>
      <c r="AM116" s="1"/>
      <c r="AN116" s="6"/>
      <c r="AO116" s="21"/>
      <c r="AP116" s="24"/>
      <c r="AR116" s="2">
        <v>44406</v>
      </c>
      <c r="AS116" s="6">
        <v>72129952.387500003</v>
      </c>
      <c r="AT116" s="6">
        <v>152666689.20039999</v>
      </c>
      <c r="AU116" s="6">
        <v>4125000</v>
      </c>
      <c r="AV116" s="33">
        <f t="shared" si="22"/>
        <v>17.486049063636365</v>
      </c>
      <c r="AW116" s="33">
        <f t="shared" si="23"/>
        <v>37.010106472824241</v>
      </c>
      <c r="AY116" s="2">
        <v>44405</v>
      </c>
      <c r="AZ116" s="6">
        <v>1373534656.3938999</v>
      </c>
      <c r="BA116" s="1"/>
      <c r="BB116" s="6"/>
      <c r="BC116" s="6">
        <v>4190000</v>
      </c>
      <c r="BD116" s="33">
        <f t="shared" si="24"/>
        <v>327.81256715844864</v>
      </c>
      <c r="BE116" s="34">
        <f t="shared" si="26"/>
        <v>0</v>
      </c>
      <c r="BF116" s="33">
        <f t="shared" si="25"/>
        <v>0</v>
      </c>
      <c r="BH116" s="11">
        <v>44405</v>
      </c>
      <c r="BI116" s="6"/>
      <c r="BJ116" s="6"/>
      <c r="BK116" s="24"/>
      <c r="BN116" s="8">
        <v>44404</v>
      </c>
      <c r="BO116" s="6"/>
      <c r="BP116" s="6"/>
      <c r="BQ116" s="6"/>
      <c r="BR116" s="1"/>
      <c r="BT116" s="8">
        <v>44404</v>
      </c>
      <c r="BU116" s="6"/>
      <c r="BV116" s="1"/>
      <c r="BW116" s="6"/>
      <c r="BX116" s="6"/>
    </row>
    <row r="117" spans="29:76" x14ac:dyDescent="0.25">
      <c r="AC117" s="8">
        <v>44407</v>
      </c>
      <c r="AD117" s="6"/>
      <c r="AE117" s="1"/>
      <c r="AF117" s="1"/>
      <c r="AH117" s="1"/>
      <c r="AI117" s="1"/>
      <c r="AK117" s="8">
        <v>44407</v>
      </c>
      <c r="AL117" s="6"/>
      <c r="AM117" s="1"/>
      <c r="AN117" s="6"/>
      <c r="AO117" s="21"/>
      <c r="AP117" s="1"/>
      <c r="AR117" s="2">
        <v>44407</v>
      </c>
      <c r="AS117" s="6">
        <v>112154078.075</v>
      </c>
      <c r="AT117" s="6">
        <v>120113166.682</v>
      </c>
      <c r="AU117" s="6">
        <v>4040000</v>
      </c>
      <c r="AV117" s="33">
        <f t="shared" si="22"/>
        <v>27.760910414603963</v>
      </c>
      <c r="AW117" s="33">
        <f t="shared" si="23"/>
        <v>29.730981851980196</v>
      </c>
      <c r="AY117" s="2">
        <v>44406</v>
      </c>
      <c r="AZ117" s="6">
        <v>30072199.162500001</v>
      </c>
      <c r="BA117" s="6"/>
      <c r="BB117" s="6">
        <v>148674949.21875</v>
      </c>
      <c r="BC117" s="6">
        <v>4125000</v>
      </c>
      <c r="BD117" s="33">
        <f t="shared" si="24"/>
        <v>7.2902301000000005</v>
      </c>
      <c r="BE117" s="34">
        <f t="shared" si="26"/>
        <v>0</v>
      </c>
      <c r="BF117" s="33">
        <f t="shared" si="25"/>
        <v>36.042411931818179</v>
      </c>
      <c r="BH117" s="11">
        <v>44406</v>
      </c>
      <c r="BI117" s="6"/>
      <c r="BJ117" s="6"/>
      <c r="BK117" s="24"/>
      <c r="BN117" s="8">
        <v>44405</v>
      </c>
      <c r="BO117" s="6"/>
      <c r="BP117" s="1"/>
      <c r="BQ117" s="6"/>
      <c r="BR117" s="1"/>
      <c r="BT117" s="8">
        <v>44405</v>
      </c>
      <c r="BU117" s="6"/>
      <c r="BV117" s="1"/>
      <c r="BW117" s="6"/>
      <c r="BX117" s="1"/>
    </row>
    <row r="118" spans="29:76" x14ac:dyDescent="0.25">
      <c r="AK118" s="8"/>
      <c r="AL118" s="6"/>
      <c r="AM118" s="1"/>
      <c r="AN118" s="1"/>
      <c r="AR118" s="2">
        <v>44408</v>
      </c>
      <c r="AS118" s="6">
        <v>179392846.55000001</v>
      </c>
      <c r="AT118" s="1">
        <v>107879721.59999999</v>
      </c>
      <c r="AU118" s="1">
        <v>4040000</v>
      </c>
      <c r="AV118" s="21">
        <f t="shared" si="22"/>
        <v>44.404169938118812</v>
      </c>
      <c r="AW118" s="21">
        <f t="shared" si="23"/>
        <v>26.702901386138613</v>
      </c>
      <c r="AY118" s="2">
        <v>44407</v>
      </c>
      <c r="AZ118" s="6"/>
      <c r="BA118" s="1"/>
      <c r="BB118" s="6">
        <v>6164913.75</v>
      </c>
      <c r="BC118" s="6">
        <v>4040000</v>
      </c>
      <c r="BD118" s="33">
        <f t="shared" si="24"/>
        <v>0</v>
      </c>
      <c r="BE118" s="34">
        <f t="shared" si="26"/>
        <v>0</v>
      </c>
      <c r="BF118" s="33">
        <f t="shared" si="25"/>
        <v>1.5259687500000001</v>
      </c>
      <c r="BH118" s="11">
        <v>44407</v>
      </c>
      <c r="BI118" s="1"/>
      <c r="BJ118" s="6"/>
      <c r="BK118" s="24" t="e">
        <f t="shared" ref="BK118" si="27">BI118/BJ118</f>
        <v>#DIV/0!</v>
      </c>
      <c r="BN118" s="8">
        <v>44406</v>
      </c>
      <c r="BO118" s="6"/>
      <c r="BP118" s="1"/>
      <c r="BQ118" s="6"/>
      <c r="BR118" s="1"/>
      <c r="BT118" s="8">
        <v>44406</v>
      </c>
      <c r="BU118" s="6"/>
      <c r="BV118" s="1"/>
      <c r="BW118" s="6"/>
      <c r="BX118" s="1"/>
    </row>
    <row r="119" spans="29:76" x14ac:dyDescent="0.25">
      <c r="AN119" s="18" t="s">
        <v>18</v>
      </c>
      <c r="AO119" s="27">
        <f>SUM(AO88:AO118)</f>
        <v>0</v>
      </c>
      <c r="AP119" s="28">
        <f>SUM(AP88:AP118)</f>
        <v>0</v>
      </c>
      <c r="AY119" s="2">
        <v>44408</v>
      </c>
      <c r="AZ119" s="6">
        <v>14144216.75</v>
      </c>
      <c r="BA119" s="6"/>
      <c r="BB119" s="6"/>
      <c r="BC119" s="32">
        <v>4040000</v>
      </c>
      <c r="BD119" s="33">
        <f t="shared" si="24"/>
        <v>3.50104375</v>
      </c>
      <c r="BE119" s="34">
        <f t="shared" si="26"/>
        <v>0</v>
      </c>
      <c r="BF119" s="33">
        <f t="shared" si="25"/>
        <v>0</v>
      </c>
      <c r="BN119" s="8">
        <v>44407</v>
      </c>
      <c r="BO119" s="6"/>
      <c r="BP119" s="1"/>
      <c r="BQ119" s="6"/>
      <c r="BR119" s="1"/>
    </row>
    <row r="120" spans="29:76" x14ac:dyDescent="0.25">
      <c r="AK120" s="13" t="s">
        <v>12</v>
      </c>
      <c r="AL120" s="12">
        <f>SUM(AL88:AL119)</f>
        <v>0</v>
      </c>
      <c r="AM120" s="12">
        <f>SUM(AM88:AM119)</f>
        <v>0</v>
      </c>
      <c r="AN120" s="14"/>
      <c r="AU120" s="18" t="s">
        <v>27</v>
      </c>
      <c r="AV120" s="27">
        <f>SUM(AV88:AV119)</f>
        <v>767.13576371510419</v>
      </c>
      <c r="AW120" s="27">
        <f>SUM(AW88:AW119)</f>
        <v>1741.905684139992</v>
      </c>
      <c r="BN120" s="2"/>
      <c r="BO120" s="6"/>
      <c r="BP120" s="1"/>
      <c r="BQ120" s="6"/>
      <c r="BR120" s="1"/>
    </row>
    <row r="121" spans="29:76" x14ac:dyDescent="0.25">
      <c r="BC121" s="20" t="s">
        <v>27</v>
      </c>
      <c r="BD121" s="27">
        <f>SUM(BD89:BD120)</f>
        <v>1649.6247409354237</v>
      </c>
      <c r="BE121" s="16">
        <f>SUM(BE89:BE120)</f>
        <v>26.034393965517239</v>
      </c>
      <c r="BF121" s="27">
        <f>SUM(BF89:BF120)</f>
        <v>295.24450248638794</v>
      </c>
    </row>
    <row r="122" spans="29:76" x14ac:dyDescent="0.25">
      <c r="AL122" s="16">
        <f>AL120+AM120+AN120</f>
        <v>0</v>
      </c>
    </row>
    <row r="125" spans="29:76" x14ac:dyDescent="0.25">
      <c r="AR125" s="94" t="s">
        <v>8</v>
      </c>
      <c r="AS125" s="94"/>
      <c r="AT125" s="94"/>
    </row>
    <row r="126" spans="29:76" x14ac:dyDescent="0.25">
      <c r="AR126" s="4" t="s">
        <v>0</v>
      </c>
      <c r="AS126" s="4" t="s">
        <v>6</v>
      </c>
      <c r="AT126" s="4" t="s">
        <v>7</v>
      </c>
      <c r="AU126" s="3" t="s">
        <v>22</v>
      </c>
      <c r="AV126" s="3" t="s">
        <v>6</v>
      </c>
      <c r="AW126" s="3" t="s">
        <v>7</v>
      </c>
      <c r="AY126" s="96" t="s">
        <v>9</v>
      </c>
      <c r="AZ126" s="96"/>
      <c r="BA126" s="96"/>
      <c r="BB126" s="96"/>
      <c r="BD126" s="97" t="s">
        <v>26</v>
      </c>
      <c r="BE126" s="97"/>
      <c r="BF126" s="97"/>
    </row>
    <row r="127" spans="29:76" x14ac:dyDescent="0.25">
      <c r="AR127" s="2">
        <v>44409</v>
      </c>
      <c r="AS127" s="6">
        <v>84040016.900000006</v>
      </c>
      <c r="AT127" s="6">
        <v>64001754</v>
      </c>
      <c r="AU127" s="9">
        <v>4000000</v>
      </c>
      <c r="AV127" s="33">
        <f>AS127/AU127</f>
        <v>21.010004225000003</v>
      </c>
      <c r="AW127" s="33">
        <f>AT127/AU127</f>
        <v>16.000438500000001</v>
      </c>
      <c r="AY127" s="4" t="s">
        <v>0</v>
      </c>
      <c r="AZ127" s="4" t="s">
        <v>1</v>
      </c>
      <c r="BA127" s="4" t="s">
        <v>2</v>
      </c>
      <c r="BB127" s="4" t="s">
        <v>3</v>
      </c>
      <c r="BC127" s="3" t="s">
        <v>22</v>
      </c>
      <c r="BD127" s="3" t="s">
        <v>23</v>
      </c>
      <c r="BE127" s="3" t="s">
        <v>24</v>
      </c>
      <c r="BF127" s="3" t="s">
        <v>25</v>
      </c>
    </row>
    <row r="128" spans="29:76" x14ac:dyDescent="0.25">
      <c r="AR128" s="2">
        <v>44410</v>
      </c>
      <c r="AS128" s="6">
        <v>227073955.42359999</v>
      </c>
      <c r="AT128" s="6">
        <v>134652203.57875001</v>
      </c>
      <c r="AU128" s="9">
        <v>4015000</v>
      </c>
      <c r="AV128" s="33">
        <f t="shared" ref="AV128:AV157" si="28">AS128/AU128</f>
        <v>56.556402347098377</v>
      </c>
      <c r="AW128" s="33">
        <f t="shared" ref="AW128:AW157" si="29">AT128/AU128</f>
        <v>33.537286071917812</v>
      </c>
      <c r="AY128" s="2">
        <v>44409</v>
      </c>
      <c r="AZ128" s="6">
        <v>11221205</v>
      </c>
      <c r="BA128" s="6">
        <v>8119013.7682758616</v>
      </c>
      <c r="BB128" s="6"/>
      <c r="BC128" s="9">
        <v>4000000</v>
      </c>
      <c r="BD128" s="33">
        <f>AZ128/BC128</f>
        <v>2.8053012499999999</v>
      </c>
      <c r="BE128" s="34">
        <f>BA128/BC128</f>
        <v>2.0297534420689654</v>
      </c>
      <c r="BF128" s="33">
        <f>BB128/BC128</f>
        <v>0</v>
      </c>
    </row>
    <row r="129" spans="44:58" x14ac:dyDescent="0.25">
      <c r="AR129" s="2">
        <v>44411</v>
      </c>
      <c r="AS129" s="6">
        <v>40805566.791000001</v>
      </c>
      <c r="AT129" s="6">
        <v>150747357.8565</v>
      </c>
      <c r="AU129" s="9">
        <v>4015000</v>
      </c>
      <c r="AV129" s="33">
        <f t="shared" si="28"/>
        <v>10.1632794</v>
      </c>
      <c r="AW129" s="33">
        <f t="shared" si="29"/>
        <v>37.54604180734745</v>
      </c>
      <c r="AY129" s="2">
        <v>44410</v>
      </c>
      <c r="AZ129" s="6">
        <v>108131972.91675</v>
      </c>
      <c r="BA129" s="6"/>
      <c r="BB129" s="6">
        <v>1036070.75</v>
      </c>
      <c r="BC129" s="9">
        <v>4015000</v>
      </c>
      <c r="BD129" s="33">
        <f t="shared" ref="BD129:BD158" si="30">AZ129/BC129</f>
        <v>26.931998235803238</v>
      </c>
      <c r="BE129" s="34"/>
      <c r="BF129" s="33">
        <f t="shared" ref="BF129:BF158" si="31">BB129/BC129</f>
        <v>0.25805</v>
      </c>
    </row>
    <row r="130" spans="44:58" x14ac:dyDescent="0.25">
      <c r="AR130" s="2">
        <v>44412</v>
      </c>
      <c r="AS130" s="6">
        <v>55632540.965000004</v>
      </c>
      <c r="AT130" s="6">
        <v>169506993.5255</v>
      </c>
      <c r="AU130" s="9">
        <v>4015000</v>
      </c>
      <c r="AV130" s="33">
        <f t="shared" si="28"/>
        <v>13.856174586550436</v>
      </c>
      <c r="AW130" s="33">
        <f t="shared" si="29"/>
        <v>42.218429271606475</v>
      </c>
      <c r="AY130" s="2">
        <v>44411</v>
      </c>
      <c r="AZ130" s="6">
        <v>43003042.570575006</v>
      </c>
      <c r="BA130" s="1"/>
      <c r="BB130" s="6">
        <v>41286877.482500002</v>
      </c>
      <c r="BC130" s="9">
        <v>4015000</v>
      </c>
      <c r="BD130" s="33">
        <f t="shared" si="30"/>
        <v>10.710595907988793</v>
      </c>
      <c r="BE130" s="34"/>
      <c r="BF130" s="33">
        <f t="shared" si="31"/>
        <v>10.283157529887921</v>
      </c>
    </row>
    <row r="131" spans="44:58" x14ac:dyDescent="0.25">
      <c r="AR131" s="2">
        <v>44413</v>
      </c>
      <c r="AS131" s="6">
        <v>59209165.575000003</v>
      </c>
      <c r="AT131" s="6">
        <v>122410443.75714999</v>
      </c>
      <c r="AU131" s="9">
        <v>4040000</v>
      </c>
      <c r="AV131" s="33">
        <f t="shared" si="28"/>
        <v>14.655734053217822</v>
      </c>
      <c r="AW131" s="33">
        <f t="shared" si="29"/>
        <v>30.299614791373759</v>
      </c>
      <c r="AY131" s="2">
        <v>44412</v>
      </c>
      <c r="AZ131" s="6">
        <v>1042522</v>
      </c>
      <c r="BA131" s="6"/>
      <c r="BB131" s="6"/>
      <c r="BC131" s="9">
        <v>4015000</v>
      </c>
      <c r="BD131" s="33">
        <f t="shared" si="30"/>
        <v>0.25965678704856787</v>
      </c>
      <c r="BE131" s="34"/>
      <c r="BF131" s="33">
        <f t="shared" si="31"/>
        <v>0</v>
      </c>
    </row>
    <row r="132" spans="44:58" x14ac:dyDescent="0.25">
      <c r="AR132" s="2">
        <v>44414</v>
      </c>
      <c r="AS132" s="6">
        <v>210140512.2315</v>
      </c>
      <c r="AT132" s="6">
        <v>212031861.99600002</v>
      </c>
      <c r="AU132" s="9">
        <v>4050000</v>
      </c>
      <c r="AV132" s="33">
        <f t="shared" si="28"/>
        <v>51.88654623</v>
      </c>
      <c r="AW132" s="33">
        <f t="shared" si="29"/>
        <v>52.35354617185186</v>
      </c>
      <c r="AY132" s="2">
        <v>44413</v>
      </c>
      <c r="AZ132" s="6"/>
      <c r="BA132" s="1"/>
      <c r="BB132" s="6">
        <v>48195716.233000003</v>
      </c>
      <c r="BC132" s="9">
        <v>4040000</v>
      </c>
      <c r="BD132" s="33">
        <f t="shared" si="30"/>
        <v>0</v>
      </c>
      <c r="BE132" s="34"/>
      <c r="BF132" s="33">
        <f t="shared" si="31"/>
        <v>11.929632730940595</v>
      </c>
    </row>
    <row r="133" spans="44:58" x14ac:dyDescent="0.25">
      <c r="AR133" s="2">
        <v>44415</v>
      </c>
      <c r="AS133" s="6">
        <v>163098727.21524999</v>
      </c>
      <c r="AT133" s="6">
        <v>169314290.29249999</v>
      </c>
      <c r="AU133" s="9">
        <v>4050000</v>
      </c>
      <c r="AV133" s="33">
        <f t="shared" si="28"/>
        <v>40.271290670432094</v>
      </c>
      <c r="AW133" s="33">
        <f t="shared" si="29"/>
        <v>41.805997603086418</v>
      </c>
      <c r="AY133" s="2">
        <v>44414</v>
      </c>
      <c r="AZ133" s="6">
        <v>14599443.549000001</v>
      </c>
      <c r="BA133" s="6">
        <v>28167165.962068968</v>
      </c>
      <c r="BB133" s="6">
        <v>189280717.313575</v>
      </c>
      <c r="BC133" s="9">
        <v>4050000</v>
      </c>
      <c r="BD133" s="33">
        <f t="shared" si="30"/>
        <v>3.6048008762962964</v>
      </c>
      <c r="BE133" s="34">
        <f>BA133/BC133</f>
        <v>6.9548557931034489</v>
      </c>
      <c r="BF133" s="33">
        <f t="shared" si="31"/>
        <v>46.735979583598763</v>
      </c>
    </row>
    <row r="134" spans="44:58" x14ac:dyDescent="0.25">
      <c r="AR134" s="2">
        <v>44416</v>
      </c>
      <c r="AS134" s="6">
        <v>146516473.12125</v>
      </c>
      <c r="AT134" s="6">
        <v>53741200.582500003</v>
      </c>
      <c r="AU134" s="9">
        <v>4050000</v>
      </c>
      <c r="AV134" s="33">
        <f t="shared" si="28"/>
        <v>36.176906943518517</v>
      </c>
      <c r="AW134" s="33">
        <f t="shared" si="29"/>
        <v>13.269432242592593</v>
      </c>
      <c r="AY134" s="2">
        <v>44415</v>
      </c>
      <c r="AZ134" s="6">
        <v>56835375.138000004</v>
      </c>
      <c r="BA134" s="6">
        <v>12454797.413793104</v>
      </c>
      <c r="BB134" s="6">
        <v>15466230.719999999</v>
      </c>
      <c r="BC134" s="9">
        <v>4050000</v>
      </c>
      <c r="BD134" s="33">
        <f t="shared" si="30"/>
        <v>14.033425960000001</v>
      </c>
      <c r="BE134" s="34">
        <f t="shared" ref="BE134:BE158" si="32">BA134/BC134</f>
        <v>3.0752586206896551</v>
      </c>
      <c r="BF134" s="33">
        <f t="shared" si="31"/>
        <v>3.8188223999999997</v>
      </c>
    </row>
    <row r="135" spans="44:58" x14ac:dyDescent="0.25">
      <c r="AR135" s="2">
        <v>44417</v>
      </c>
      <c r="AS135" s="6">
        <v>461499176.87849993</v>
      </c>
      <c r="AT135" s="6">
        <v>94692600.601500005</v>
      </c>
      <c r="AU135" s="9">
        <v>4110000</v>
      </c>
      <c r="AV135" s="33">
        <f t="shared" si="28"/>
        <v>112.28690434999999</v>
      </c>
      <c r="AW135" s="33">
        <f t="shared" si="29"/>
        <v>23.039562190145986</v>
      </c>
      <c r="AY135" s="2">
        <v>44416</v>
      </c>
      <c r="AZ135" s="6">
        <v>41138208.922499999</v>
      </c>
      <c r="BA135" s="1"/>
      <c r="BB135" s="6">
        <v>23571539.03875</v>
      </c>
      <c r="BC135" s="9">
        <v>4050000</v>
      </c>
      <c r="BD135" s="33">
        <f t="shared" si="30"/>
        <v>10.15758245</v>
      </c>
      <c r="BE135" s="34">
        <f t="shared" si="32"/>
        <v>0</v>
      </c>
      <c r="BF135" s="33">
        <f t="shared" si="31"/>
        <v>5.8201330959876545</v>
      </c>
    </row>
    <row r="136" spans="44:58" x14ac:dyDescent="0.25">
      <c r="AR136" s="2">
        <v>44418</v>
      </c>
      <c r="AS136" s="6">
        <v>89747595.314525008</v>
      </c>
      <c r="AT136" s="6">
        <v>85030689.798999995</v>
      </c>
      <c r="AU136" s="9">
        <v>4110000</v>
      </c>
      <c r="AV136" s="33">
        <f t="shared" si="28"/>
        <v>21.836397886745743</v>
      </c>
      <c r="AW136" s="33">
        <f t="shared" si="29"/>
        <v>20.688732311192211</v>
      </c>
      <c r="AY136" s="2">
        <v>44417</v>
      </c>
      <c r="AZ136" s="6">
        <v>31800427.304000001</v>
      </c>
      <c r="BA136" s="6"/>
      <c r="BB136" s="6">
        <v>2610672</v>
      </c>
      <c r="BC136" s="9">
        <v>4110000</v>
      </c>
      <c r="BD136" s="33">
        <f t="shared" si="30"/>
        <v>7.7373302442822389</v>
      </c>
      <c r="BE136" s="34">
        <f t="shared" si="32"/>
        <v>0</v>
      </c>
      <c r="BF136" s="33">
        <f t="shared" si="31"/>
        <v>0.63519999999999999</v>
      </c>
    </row>
    <row r="137" spans="44:58" x14ac:dyDescent="0.25">
      <c r="AR137" s="2">
        <v>44419</v>
      </c>
      <c r="AS137" s="6">
        <v>14945970.65625</v>
      </c>
      <c r="AT137" s="6">
        <v>43586933.983999997</v>
      </c>
      <c r="AU137" s="9">
        <v>4140000</v>
      </c>
      <c r="AV137" s="33">
        <f t="shared" si="28"/>
        <v>3.610137839673913</v>
      </c>
      <c r="AW137" s="33">
        <f t="shared" si="29"/>
        <v>10.528244923671497</v>
      </c>
      <c r="AY137" s="2">
        <v>44418</v>
      </c>
      <c r="AZ137" s="6"/>
      <c r="BA137" s="1"/>
      <c r="BB137" s="6">
        <v>13268447.15625</v>
      </c>
      <c r="BC137" s="9">
        <v>4110000</v>
      </c>
      <c r="BD137" s="33">
        <f t="shared" si="30"/>
        <v>0</v>
      </c>
      <c r="BE137" s="34">
        <f t="shared" si="32"/>
        <v>0</v>
      </c>
      <c r="BF137" s="33">
        <f t="shared" si="31"/>
        <v>3.2283326414233575</v>
      </c>
    </row>
    <row r="138" spans="44:58" x14ac:dyDescent="0.25">
      <c r="AR138" s="2">
        <v>44420</v>
      </c>
      <c r="AS138" s="6"/>
      <c r="AT138" s="6"/>
      <c r="AU138" s="9">
        <v>4140000</v>
      </c>
      <c r="AV138" s="33">
        <f t="shared" si="28"/>
        <v>0</v>
      </c>
      <c r="AW138" s="33">
        <f t="shared" si="29"/>
        <v>0</v>
      </c>
      <c r="AY138" s="2">
        <v>44419</v>
      </c>
      <c r="AZ138" s="6">
        <v>80592651.122999996</v>
      </c>
      <c r="BA138" s="6"/>
      <c r="BB138" s="6"/>
      <c r="BC138" s="9">
        <v>4140000</v>
      </c>
      <c r="BD138" s="33">
        <f t="shared" si="30"/>
        <v>19.466823942753621</v>
      </c>
      <c r="BE138" s="34">
        <f t="shared" si="32"/>
        <v>0</v>
      </c>
      <c r="BF138" s="33">
        <f t="shared" si="31"/>
        <v>0</v>
      </c>
    </row>
    <row r="139" spans="44:58" x14ac:dyDescent="0.25">
      <c r="AR139" s="2">
        <v>44421</v>
      </c>
      <c r="AS139" s="6">
        <v>41443874.109999999</v>
      </c>
      <c r="AT139" s="6">
        <v>428320288.90649998</v>
      </c>
      <c r="AU139" s="9">
        <v>4140000</v>
      </c>
      <c r="AV139" s="33">
        <f t="shared" si="28"/>
        <v>10.010597611111111</v>
      </c>
      <c r="AW139" s="33">
        <f t="shared" si="29"/>
        <v>103.45900698224638</v>
      </c>
      <c r="AY139" s="2">
        <v>44420</v>
      </c>
      <c r="AZ139" s="6">
        <v>433119742.28420001</v>
      </c>
      <c r="BA139" s="1"/>
      <c r="BB139" s="6">
        <v>353205954.05489999</v>
      </c>
      <c r="BC139" s="9">
        <v>4140000</v>
      </c>
      <c r="BD139" s="33">
        <f t="shared" si="30"/>
        <v>104.61829523772947</v>
      </c>
      <c r="BE139" s="34">
        <f t="shared" si="32"/>
        <v>0</v>
      </c>
      <c r="BF139" s="33">
        <f t="shared" si="31"/>
        <v>85.315447839347826</v>
      </c>
    </row>
    <row r="140" spans="44:58" x14ac:dyDescent="0.25">
      <c r="AR140" s="2">
        <v>44422</v>
      </c>
      <c r="AS140" s="6">
        <v>98491895.578775004</v>
      </c>
      <c r="AT140" s="6">
        <v>283231477.49200004</v>
      </c>
      <c r="AU140" s="9">
        <v>4140000</v>
      </c>
      <c r="AV140" s="33">
        <f t="shared" si="28"/>
        <v>23.790312941733092</v>
      </c>
      <c r="AW140" s="33">
        <f t="shared" si="29"/>
        <v>68.41340036038649</v>
      </c>
      <c r="AY140" s="2">
        <v>44421</v>
      </c>
      <c r="AZ140" s="6">
        <v>662755006.37050009</v>
      </c>
      <c r="BA140" s="6">
        <v>49623935.670310341</v>
      </c>
      <c r="BB140" s="6">
        <v>65016720.171999998</v>
      </c>
      <c r="BC140" s="9">
        <v>4140000</v>
      </c>
      <c r="BD140" s="33">
        <f t="shared" si="30"/>
        <v>160.08575033103867</v>
      </c>
      <c r="BE140" s="34">
        <f t="shared" si="32"/>
        <v>11.98645789137931</v>
      </c>
      <c r="BF140" s="33">
        <f t="shared" si="31"/>
        <v>15.704521780676329</v>
      </c>
    </row>
    <row r="141" spans="44:58" x14ac:dyDescent="0.25">
      <c r="AR141" s="2">
        <v>44423</v>
      </c>
      <c r="AS141" s="6">
        <v>51016655.313000001</v>
      </c>
      <c r="AT141" s="6">
        <v>118208101.822</v>
      </c>
      <c r="AU141" s="9">
        <v>4140000</v>
      </c>
      <c r="AV141" s="33">
        <f t="shared" si="28"/>
        <v>12.322863602173912</v>
      </c>
      <c r="AW141" s="33">
        <f t="shared" si="29"/>
        <v>28.552681599516909</v>
      </c>
      <c r="AY141" s="2">
        <v>44422</v>
      </c>
      <c r="AZ141" s="6"/>
      <c r="BA141" s="1"/>
      <c r="BB141" s="6">
        <v>9971024.6070000008</v>
      </c>
      <c r="BC141" s="9">
        <v>4140000</v>
      </c>
      <c r="BD141" s="33">
        <f t="shared" si="30"/>
        <v>0</v>
      </c>
      <c r="BE141" s="34">
        <f t="shared" si="32"/>
        <v>0</v>
      </c>
      <c r="BF141" s="33">
        <f t="shared" si="31"/>
        <v>2.4084600500000004</v>
      </c>
    </row>
    <row r="142" spans="44:58" x14ac:dyDescent="0.25">
      <c r="AR142" s="2">
        <v>44424</v>
      </c>
      <c r="AS142" s="6">
        <v>21060207.653999999</v>
      </c>
      <c r="AT142" s="6">
        <v>256759678.13999999</v>
      </c>
      <c r="AU142" s="9">
        <v>4140000</v>
      </c>
      <c r="AV142" s="33">
        <f t="shared" si="28"/>
        <v>5.0870066797101448</v>
      </c>
      <c r="AW142" s="33">
        <f t="shared" si="29"/>
        <v>62.019245927536225</v>
      </c>
      <c r="AY142" s="2">
        <v>44423</v>
      </c>
      <c r="AZ142" s="6">
        <v>34472118.203999996</v>
      </c>
      <c r="BA142" s="6">
        <v>19238103.899999999</v>
      </c>
      <c r="BB142" s="9">
        <v>7017333.1200000001</v>
      </c>
      <c r="BC142" s="9">
        <v>4140000</v>
      </c>
      <c r="BD142" s="33">
        <f t="shared" si="30"/>
        <v>8.3265985999999987</v>
      </c>
      <c r="BE142" s="34">
        <f t="shared" si="32"/>
        <v>4.6468849999999993</v>
      </c>
      <c r="BF142" s="33">
        <f t="shared" si="31"/>
        <v>1.6950080000000001</v>
      </c>
    </row>
    <row r="143" spans="44:58" x14ac:dyDescent="0.25">
      <c r="AR143" s="2">
        <v>44425</v>
      </c>
      <c r="AS143" s="6">
        <v>74588351.762250006</v>
      </c>
      <c r="AT143" s="6">
        <v>152853799.5837</v>
      </c>
      <c r="AU143" s="9">
        <v>4140000</v>
      </c>
      <c r="AV143" s="33">
        <f t="shared" si="28"/>
        <v>18.016510087500002</v>
      </c>
      <c r="AW143" s="33">
        <f t="shared" si="29"/>
        <v>36.921207628913045</v>
      </c>
      <c r="AY143" s="2">
        <v>44424</v>
      </c>
      <c r="AZ143" s="6"/>
      <c r="BA143" s="6"/>
      <c r="BB143" s="6">
        <v>62647731.939999998</v>
      </c>
      <c r="BC143" s="9">
        <v>4140000</v>
      </c>
      <c r="BD143" s="33">
        <f t="shared" si="30"/>
        <v>0</v>
      </c>
      <c r="BE143" s="34">
        <f t="shared" si="32"/>
        <v>0</v>
      </c>
      <c r="BF143" s="33">
        <f t="shared" si="31"/>
        <v>15.132302400966182</v>
      </c>
    </row>
    <row r="144" spans="44:58" x14ac:dyDescent="0.25">
      <c r="AR144" s="2">
        <v>44426</v>
      </c>
      <c r="AS144" s="6">
        <v>118639141.95449999</v>
      </c>
      <c r="AT144" s="6">
        <v>263773200.11680001</v>
      </c>
      <c r="AU144" s="9">
        <v>4140000</v>
      </c>
      <c r="AV144" s="33">
        <f t="shared" si="28"/>
        <v>28.656797573550723</v>
      </c>
      <c r="AW144" s="33">
        <f t="shared" si="29"/>
        <v>63.713333361545899</v>
      </c>
      <c r="AY144" s="2">
        <v>44425</v>
      </c>
      <c r="AZ144" s="6">
        <v>19289759.952</v>
      </c>
      <c r="BA144" s="1"/>
      <c r="BB144" s="6">
        <v>48305590.350000001</v>
      </c>
      <c r="BC144" s="9">
        <v>4140000</v>
      </c>
      <c r="BD144" s="33">
        <f t="shared" si="30"/>
        <v>4.6593623072463766</v>
      </c>
      <c r="BE144" s="34">
        <f t="shared" si="32"/>
        <v>0</v>
      </c>
      <c r="BF144" s="33">
        <f t="shared" si="31"/>
        <v>11.668016992753623</v>
      </c>
    </row>
    <row r="145" spans="44:58" x14ac:dyDescent="0.25">
      <c r="AR145" s="2">
        <v>44427</v>
      </c>
      <c r="AS145" s="6">
        <v>25425523.580000002</v>
      </c>
      <c r="AT145" s="6">
        <v>120026558.70520002</v>
      </c>
      <c r="AU145" s="9">
        <v>4140000</v>
      </c>
      <c r="AV145" s="33">
        <f t="shared" si="28"/>
        <v>6.141430816425121</v>
      </c>
      <c r="AW145" s="33">
        <f t="shared" si="29"/>
        <v>28.99192239256039</v>
      </c>
      <c r="AY145" s="2">
        <v>44426</v>
      </c>
      <c r="AZ145" s="6"/>
      <c r="BA145" s="1"/>
      <c r="BB145" s="6"/>
      <c r="BC145" s="9"/>
      <c r="BD145" s="33" t="e">
        <f t="shared" si="30"/>
        <v>#DIV/0!</v>
      </c>
      <c r="BE145" s="34" t="e">
        <f t="shared" si="32"/>
        <v>#DIV/0!</v>
      </c>
      <c r="BF145" s="33" t="e">
        <f t="shared" si="31"/>
        <v>#DIV/0!</v>
      </c>
    </row>
    <row r="146" spans="44:58" x14ac:dyDescent="0.25">
      <c r="AR146" s="2">
        <v>44428</v>
      </c>
      <c r="AS146" s="6">
        <v>271904764.54624999</v>
      </c>
      <c r="AT146" s="6">
        <v>154531950.20054999</v>
      </c>
      <c r="AU146" s="9">
        <v>4140000</v>
      </c>
      <c r="AV146" s="33">
        <f t="shared" si="28"/>
        <v>65.677479358997587</v>
      </c>
      <c r="AW146" s="33">
        <f t="shared" si="29"/>
        <v>37.32655801945652</v>
      </c>
      <c r="AY146" s="2">
        <v>44427</v>
      </c>
      <c r="AZ146" s="6"/>
      <c r="BA146" s="1"/>
      <c r="BB146" s="6"/>
      <c r="BC146" s="9"/>
      <c r="BD146" s="33" t="e">
        <f t="shared" si="30"/>
        <v>#DIV/0!</v>
      </c>
      <c r="BE146" s="34" t="e">
        <f t="shared" si="32"/>
        <v>#DIV/0!</v>
      </c>
      <c r="BF146" s="33" t="e">
        <f t="shared" si="31"/>
        <v>#DIV/0!</v>
      </c>
    </row>
    <row r="147" spans="44:58" x14ac:dyDescent="0.25">
      <c r="AR147" s="2">
        <v>44429</v>
      </c>
      <c r="AS147" s="6">
        <v>74940543.662499994</v>
      </c>
      <c r="AT147" s="6">
        <v>65449490.205749996</v>
      </c>
      <c r="AU147" s="9">
        <v>4150000</v>
      </c>
      <c r="AV147" s="33">
        <f t="shared" si="28"/>
        <v>18.057962328313252</v>
      </c>
      <c r="AW147" s="33">
        <f t="shared" si="29"/>
        <v>15.770961495361444</v>
      </c>
      <c r="AY147" s="2">
        <v>44428</v>
      </c>
      <c r="AZ147" s="6"/>
      <c r="BA147" s="6"/>
      <c r="BB147" s="6"/>
      <c r="BC147" s="9"/>
      <c r="BD147" s="33" t="e">
        <f t="shared" si="30"/>
        <v>#DIV/0!</v>
      </c>
      <c r="BE147" s="34" t="e">
        <f t="shared" si="32"/>
        <v>#DIV/0!</v>
      </c>
      <c r="BF147" s="33" t="e">
        <f t="shared" si="31"/>
        <v>#DIV/0!</v>
      </c>
    </row>
    <row r="148" spans="44:58" x14ac:dyDescent="0.25">
      <c r="AR148" s="2">
        <v>44430</v>
      </c>
      <c r="AS148" s="6">
        <v>59940883.71875</v>
      </c>
      <c r="AT148" s="6">
        <v>33449619.925000001</v>
      </c>
      <c r="AU148" s="9">
        <v>4150000</v>
      </c>
      <c r="AV148" s="33">
        <f t="shared" si="28"/>
        <v>14.443586438253012</v>
      </c>
      <c r="AW148" s="33">
        <f t="shared" si="29"/>
        <v>8.060149379518073</v>
      </c>
      <c r="AY148" s="2">
        <v>44429</v>
      </c>
      <c r="AZ148" s="6"/>
      <c r="BA148" s="6"/>
      <c r="BB148" s="6"/>
      <c r="BC148" s="9"/>
      <c r="BD148" s="33" t="e">
        <f t="shared" si="30"/>
        <v>#DIV/0!</v>
      </c>
      <c r="BE148" s="34" t="e">
        <f t="shared" si="32"/>
        <v>#DIV/0!</v>
      </c>
      <c r="BF148" s="33" t="e">
        <f t="shared" si="31"/>
        <v>#DIV/0!</v>
      </c>
    </row>
    <row r="149" spans="44:58" x14ac:dyDescent="0.25">
      <c r="AR149" s="2">
        <v>44431</v>
      </c>
      <c r="AS149" s="6">
        <v>191266187.07375002</v>
      </c>
      <c r="AT149" s="6">
        <v>63324048.606699996</v>
      </c>
      <c r="AU149" s="6">
        <v>4150000</v>
      </c>
      <c r="AV149" s="33">
        <f t="shared" si="28"/>
        <v>46.088237849096387</v>
      </c>
      <c r="AW149" s="33">
        <f t="shared" si="29"/>
        <v>15.258806893180722</v>
      </c>
      <c r="AY149" s="2">
        <v>44430</v>
      </c>
      <c r="AZ149" s="6"/>
      <c r="BA149" s="6"/>
      <c r="BB149" s="6"/>
      <c r="BC149" s="9"/>
      <c r="BD149" s="33" t="e">
        <f t="shared" si="30"/>
        <v>#DIV/0!</v>
      </c>
      <c r="BE149" s="34" t="e">
        <f t="shared" si="32"/>
        <v>#DIV/0!</v>
      </c>
      <c r="BF149" s="33" t="e">
        <f t="shared" si="31"/>
        <v>#DIV/0!</v>
      </c>
    </row>
    <row r="150" spans="44:58" x14ac:dyDescent="0.25">
      <c r="AR150" s="2">
        <v>44432</v>
      </c>
      <c r="AS150" s="6">
        <v>8386625</v>
      </c>
      <c r="AT150" s="6">
        <v>41434123.5</v>
      </c>
      <c r="AU150" s="6">
        <v>4150000</v>
      </c>
      <c r="AV150" s="33">
        <f t="shared" si="28"/>
        <v>2.0208734939759037</v>
      </c>
      <c r="AW150" s="33">
        <f t="shared" si="29"/>
        <v>9.9841261445783136</v>
      </c>
      <c r="AY150" s="2">
        <v>44431</v>
      </c>
      <c r="AZ150" s="6"/>
      <c r="BA150" s="6"/>
      <c r="BB150" s="6"/>
      <c r="BC150" s="6"/>
      <c r="BD150" s="33" t="e">
        <f t="shared" si="30"/>
        <v>#DIV/0!</v>
      </c>
      <c r="BE150" s="34" t="e">
        <f t="shared" si="32"/>
        <v>#DIV/0!</v>
      </c>
      <c r="BF150" s="33" t="e">
        <f t="shared" si="31"/>
        <v>#DIV/0!</v>
      </c>
    </row>
    <row r="151" spans="44:58" x14ac:dyDescent="0.25">
      <c r="AR151" s="2">
        <v>44433</v>
      </c>
      <c r="AS151" s="6">
        <v>23969381.175000001</v>
      </c>
      <c r="AT151" s="6">
        <v>114431937.1675</v>
      </c>
      <c r="AU151" s="6">
        <v>4150000</v>
      </c>
      <c r="AV151" s="33">
        <f t="shared" si="28"/>
        <v>5.7757545000000006</v>
      </c>
      <c r="AW151" s="33">
        <f t="shared" si="29"/>
        <v>27.573960763253012</v>
      </c>
      <c r="AY151" s="2">
        <v>44432</v>
      </c>
      <c r="AZ151" s="6"/>
      <c r="BA151" s="6"/>
      <c r="BB151" s="6"/>
      <c r="BC151" s="6"/>
      <c r="BD151" s="33" t="e">
        <f t="shared" si="30"/>
        <v>#DIV/0!</v>
      </c>
      <c r="BE151" s="34" t="e">
        <f t="shared" si="32"/>
        <v>#DIV/0!</v>
      </c>
      <c r="BF151" s="33" t="e">
        <f t="shared" si="31"/>
        <v>#DIV/0!</v>
      </c>
    </row>
    <row r="152" spans="44:58" x14ac:dyDescent="0.25">
      <c r="AR152" s="2">
        <v>44434</v>
      </c>
      <c r="AS152" s="6">
        <v>258443749.413625</v>
      </c>
      <c r="AT152" s="6">
        <v>660767959.95700002</v>
      </c>
      <c r="AU152" s="6">
        <v>4150000</v>
      </c>
      <c r="AV152" s="33">
        <f t="shared" si="28"/>
        <v>62.275602268343377</v>
      </c>
      <c r="AW152" s="33">
        <f t="shared" si="29"/>
        <v>159.22119517036145</v>
      </c>
      <c r="AY152" s="2">
        <v>44433</v>
      </c>
      <c r="AZ152" s="6"/>
      <c r="BA152" s="6"/>
      <c r="BB152" s="6"/>
      <c r="BC152" s="6"/>
      <c r="BD152" s="33" t="e">
        <f t="shared" si="30"/>
        <v>#DIV/0!</v>
      </c>
      <c r="BE152" s="34" t="e">
        <f t="shared" si="32"/>
        <v>#DIV/0!</v>
      </c>
      <c r="BF152" s="33" t="e">
        <f t="shared" si="31"/>
        <v>#DIV/0!</v>
      </c>
    </row>
    <row r="153" spans="44:58" x14ac:dyDescent="0.25">
      <c r="AR153" s="2">
        <v>44435</v>
      </c>
      <c r="AS153" s="6">
        <v>204499388.71887499</v>
      </c>
      <c r="AT153" s="6">
        <v>368797754.8355</v>
      </c>
      <c r="AU153" s="6">
        <v>4150000</v>
      </c>
      <c r="AV153" s="33">
        <f t="shared" si="28"/>
        <v>49.27696113707831</v>
      </c>
      <c r="AW153" s="33">
        <f t="shared" si="29"/>
        <v>88.86692887602409</v>
      </c>
      <c r="AY153" s="2">
        <v>44434</v>
      </c>
      <c r="AZ153" s="6"/>
      <c r="BA153" s="1"/>
      <c r="BB153" s="6"/>
      <c r="BC153" s="6"/>
      <c r="BD153" s="33" t="e">
        <f t="shared" si="30"/>
        <v>#DIV/0!</v>
      </c>
      <c r="BE153" s="34" t="e">
        <f t="shared" si="32"/>
        <v>#DIV/0!</v>
      </c>
      <c r="BF153" s="33" t="e">
        <f t="shared" si="31"/>
        <v>#DIV/0!</v>
      </c>
    </row>
    <row r="154" spans="44:58" x14ac:dyDescent="0.25">
      <c r="AR154" s="2">
        <v>44436</v>
      </c>
      <c r="AS154" s="6">
        <v>168555543.5275</v>
      </c>
      <c r="AT154" s="6">
        <v>257607027.56169999</v>
      </c>
      <c r="AU154" s="6">
        <v>4150000</v>
      </c>
      <c r="AV154" s="33">
        <f t="shared" si="28"/>
        <v>40.615793621084336</v>
      </c>
      <c r="AW154" s="33">
        <f t="shared" si="29"/>
        <v>62.073982544987949</v>
      </c>
      <c r="AY154" s="2">
        <v>44435</v>
      </c>
      <c r="AZ154" s="6"/>
      <c r="BA154" s="1"/>
      <c r="BB154" s="6"/>
      <c r="BC154" s="6"/>
      <c r="BD154" s="33" t="e">
        <f t="shared" si="30"/>
        <v>#DIV/0!</v>
      </c>
      <c r="BE154" s="34" t="e">
        <f t="shared" si="32"/>
        <v>#DIV/0!</v>
      </c>
      <c r="BF154" s="33" t="e">
        <f t="shared" si="31"/>
        <v>#DIV/0!</v>
      </c>
    </row>
    <row r="155" spans="44:58" x14ac:dyDescent="0.25">
      <c r="AR155" s="2">
        <v>44437</v>
      </c>
      <c r="AS155" s="6"/>
      <c r="AT155" s="6"/>
      <c r="AU155" s="6"/>
      <c r="AV155" s="33" t="e">
        <f t="shared" si="28"/>
        <v>#DIV/0!</v>
      </c>
      <c r="AW155" s="33" t="e">
        <f t="shared" si="29"/>
        <v>#DIV/0!</v>
      </c>
      <c r="AY155" s="2">
        <v>44436</v>
      </c>
      <c r="AZ155" s="6"/>
      <c r="BA155" s="1"/>
      <c r="BB155" s="6"/>
      <c r="BC155" s="6"/>
      <c r="BD155" s="33" t="e">
        <f t="shared" si="30"/>
        <v>#DIV/0!</v>
      </c>
      <c r="BE155" s="34" t="e">
        <f t="shared" si="32"/>
        <v>#DIV/0!</v>
      </c>
      <c r="BF155" s="33" t="e">
        <f t="shared" si="31"/>
        <v>#DIV/0!</v>
      </c>
    </row>
    <row r="156" spans="44:58" x14ac:dyDescent="0.25">
      <c r="AR156" s="2">
        <v>44438</v>
      </c>
      <c r="AS156" s="6"/>
      <c r="AT156" s="6"/>
      <c r="AU156" s="6"/>
      <c r="AV156" s="33" t="e">
        <f t="shared" si="28"/>
        <v>#DIV/0!</v>
      </c>
      <c r="AW156" s="33" t="e">
        <f t="shared" si="29"/>
        <v>#DIV/0!</v>
      </c>
      <c r="AY156" s="2">
        <v>44437</v>
      </c>
      <c r="AZ156" s="6"/>
      <c r="BA156" s="6"/>
      <c r="BB156" s="6"/>
      <c r="BC156" s="6"/>
      <c r="BD156" s="33" t="e">
        <f t="shared" si="30"/>
        <v>#DIV/0!</v>
      </c>
      <c r="BE156" s="34" t="e">
        <f t="shared" si="32"/>
        <v>#DIV/0!</v>
      </c>
      <c r="BF156" s="33" t="e">
        <f t="shared" si="31"/>
        <v>#DIV/0!</v>
      </c>
    </row>
    <row r="157" spans="44:58" x14ac:dyDescent="0.25">
      <c r="AR157" s="2">
        <v>44439</v>
      </c>
      <c r="AS157" s="6"/>
      <c r="AT157" s="1"/>
      <c r="AU157" s="1"/>
      <c r="AV157" s="21" t="e">
        <f t="shared" si="28"/>
        <v>#DIV/0!</v>
      </c>
      <c r="AW157" s="21" t="e">
        <f t="shared" si="29"/>
        <v>#DIV/0!</v>
      </c>
      <c r="AY157" s="2">
        <v>44438</v>
      </c>
      <c r="AZ157" s="6"/>
      <c r="BA157" s="1"/>
      <c r="BB157" s="6"/>
      <c r="BC157" s="6"/>
      <c r="BD157" s="33" t="e">
        <f t="shared" si="30"/>
        <v>#DIV/0!</v>
      </c>
      <c r="BE157" s="34" t="e">
        <f t="shared" si="32"/>
        <v>#DIV/0!</v>
      </c>
      <c r="BF157" s="33" t="e">
        <f t="shared" si="31"/>
        <v>#DIV/0!</v>
      </c>
    </row>
    <row r="158" spans="44:58" x14ac:dyDescent="0.25">
      <c r="AY158" s="2">
        <v>44439</v>
      </c>
      <c r="AZ158" s="6"/>
      <c r="BA158" s="6"/>
      <c r="BB158" s="6"/>
      <c r="BC158" s="32"/>
      <c r="BD158" s="33" t="e">
        <f t="shared" si="30"/>
        <v>#DIV/0!</v>
      </c>
      <c r="BE158" s="34" t="e">
        <f t="shared" si="32"/>
        <v>#DIV/0!</v>
      </c>
      <c r="BF158" s="33" t="e">
        <f t="shared" si="31"/>
        <v>#DIV/0!</v>
      </c>
    </row>
    <row r="159" spans="44:58" x14ac:dyDescent="0.25">
      <c r="AU159" s="30" t="s">
        <v>27</v>
      </c>
      <c r="AV159" s="27" t="e">
        <f>SUM(AV127:AV158)</f>
        <v>#DIV/0!</v>
      </c>
      <c r="AW159" s="27" t="e">
        <f>SUM(AW127:AW158)</f>
        <v>#DIV/0!</v>
      </c>
    </row>
    <row r="160" spans="44:58" x14ac:dyDescent="0.25">
      <c r="BC160" s="31" t="s">
        <v>27</v>
      </c>
      <c r="BD160" s="27" t="e">
        <f>SUM(BD128:BD159)</f>
        <v>#DIV/0!</v>
      </c>
      <c r="BE160" s="16" t="e">
        <f>SUM(BE128:BE159)</f>
        <v>#DIV/0!</v>
      </c>
      <c r="BF160" s="27" t="e">
        <f>SUM(BF128:BF159)</f>
        <v>#DIV/0!</v>
      </c>
    </row>
    <row r="161" spans="44:82" x14ac:dyDescent="0.25">
      <c r="AR161" s="94" t="s">
        <v>8</v>
      </c>
      <c r="AS161" s="94"/>
      <c r="AT161" s="94"/>
      <c r="BN161" s="95" t="s">
        <v>44</v>
      </c>
      <c r="BO161" s="95"/>
      <c r="BP161" s="95"/>
    </row>
    <row r="162" spans="44:82" x14ac:dyDescent="0.25">
      <c r="AR162" s="4" t="s">
        <v>0</v>
      </c>
      <c r="AS162" s="4" t="s">
        <v>6</v>
      </c>
      <c r="AT162" s="4" t="s">
        <v>7</v>
      </c>
      <c r="AU162" s="3" t="s">
        <v>38</v>
      </c>
      <c r="AV162" s="35">
        <v>0.02</v>
      </c>
      <c r="AW162" s="35" t="s">
        <v>39</v>
      </c>
      <c r="AX162" s="36" t="s">
        <v>40</v>
      </c>
      <c r="AY162" s="3" t="s">
        <v>41</v>
      </c>
      <c r="BA162" s="96" t="s">
        <v>9</v>
      </c>
      <c r="BB162" s="96"/>
      <c r="BC162" s="96"/>
      <c r="BD162" s="96"/>
      <c r="BF162" s="97" t="s">
        <v>26</v>
      </c>
      <c r="BG162" s="97"/>
      <c r="BH162" s="97"/>
    </row>
    <row r="163" spans="44:82" x14ac:dyDescent="0.25">
      <c r="AR163" s="2">
        <v>44409</v>
      </c>
      <c r="AS163" s="6">
        <v>84040016.900000006</v>
      </c>
      <c r="AT163" s="6">
        <v>64001754</v>
      </c>
      <c r="AU163" s="9">
        <f>AS163+AT163</f>
        <v>148041770.90000001</v>
      </c>
      <c r="AV163" s="7">
        <f>AU163*2%</f>
        <v>2960835.4180000001</v>
      </c>
      <c r="AW163" s="7">
        <f>AU163-AV163</f>
        <v>145080935.48199999</v>
      </c>
      <c r="AX163" s="9">
        <v>4000000</v>
      </c>
      <c r="AY163" s="33">
        <f>AW163/AX163</f>
        <v>36.2702338705</v>
      </c>
      <c r="BA163" s="4" t="s">
        <v>0</v>
      </c>
      <c r="BB163" s="4" t="s">
        <v>1</v>
      </c>
      <c r="BC163" s="4" t="s">
        <v>2</v>
      </c>
      <c r="BD163" s="4" t="s">
        <v>3</v>
      </c>
      <c r="BE163" s="3" t="s">
        <v>42</v>
      </c>
      <c r="BF163" s="35">
        <v>0.02</v>
      </c>
      <c r="BG163" s="3" t="s">
        <v>39</v>
      </c>
      <c r="BH163" s="3" t="s">
        <v>40</v>
      </c>
      <c r="BI163" s="3" t="s">
        <v>43</v>
      </c>
      <c r="BK163" s="4" t="s">
        <v>0</v>
      </c>
      <c r="BL163" s="3" t="s">
        <v>1</v>
      </c>
      <c r="BM163" s="3" t="s">
        <v>2</v>
      </c>
      <c r="BN163" s="3" t="s">
        <v>3</v>
      </c>
      <c r="BO163" s="3" t="s">
        <v>42</v>
      </c>
      <c r="BP163" s="35">
        <v>0.02</v>
      </c>
      <c r="BQ163" s="3" t="s">
        <v>39</v>
      </c>
      <c r="BR163" s="3" t="s">
        <v>40</v>
      </c>
      <c r="BS163" s="3" t="s">
        <v>43</v>
      </c>
      <c r="BV163" s="96" t="s">
        <v>9</v>
      </c>
      <c r="BW163" s="96"/>
      <c r="BX163" s="96"/>
      <c r="BY163" s="96"/>
      <c r="CA163" s="97" t="s">
        <v>26</v>
      </c>
      <c r="CB163" s="97"/>
      <c r="CC163" s="97"/>
    </row>
    <row r="164" spans="44:82" x14ac:dyDescent="0.25">
      <c r="AR164" s="2">
        <v>44410</v>
      </c>
      <c r="AS164" s="6">
        <v>227073955.42359999</v>
      </c>
      <c r="AT164" s="6">
        <v>134652203.57875001</v>
      </c>
      <c r="AU164" s="9">
        <f>AS164+AT164</f>
        <v>361726159.00234997</v>
      </c>
      <c r="AV164" s="7">
        <f>AU164*2%</f>
        <v>7234523.1800469998</v>
      </c>
      <c r="AW164" s="7">
        <f t="shared" ref="AW164:AW193" si="33">AU164-AV164</f>
        <v>354491635.822303</v>
      </c>
      <c r="AX164" s="9">
        <v>4015000</v>
      </c>
      <c r="AY164" s="33">
        <f t="shared" ref="AY164:AY190" si="34">AW164/AX164</f>
        <v>88.291814650635871</v>
      </c>
      <c r="BA164" s="2">
        <v>44409</v>
      </c>
      <c r="BB164" s="6">
        <v>11221205</v>
      </c>
      <c r="BC164" s="6">
        <v>8119013.7682758616</v>
      </c>
      <c r="BD164" s="6"/>
      <c r="BE164" s="9">
        <f>BB164+BC164</f>
        <v>19340218.768275861</v>
      </c>
      <c r="BF164" s="7">
        <f>BE164*2%</f>
        <v>386804.37536551722</v>
      </c>
      <c r="BG164" s="34">
        <f>BE164-BF164</f>
        <v>18953414.392910343</v>
      </c>
      <c r="BH164" s="9">
        <v>4000000</v>
      </c>
      <c r="BI164" s="33">
        <f>BG164/BH164</f>
        <v>4.7383535982275857</v>
      </c>
      <c r="BK164" s="2">
        <v>44531</v>
      </c>
      <c r="BL164" s="6">
        <v>3828.1</v>
      </c>
      <c r="BM164" s="6"/>
      <c r="BN164" s="6"/>
      <c r="BO164" s="9">
        <f>BL164+BM164</f>
        <v>3828.1</v>
      </c>
      <c r="BP164" s="7"/>
      <c r="BQ164" s="34">
        <f>BO164-BP164</f>
        <v>3828.1</v>
      </c>
      <c r="BR164" s="9">
        <v>4.62</v>
      </c>
      <c r="BS164" s="33">
        <f>BQ164/BR164</f>
        <v>828.59307359307354</v>
      </c>
      <c r="BV164" s="4" t="s">
        <v>0</v>
      </c>
      <c r="BW164" s="4" t="s">
        <v>1</v>
      </c>
      <c r="BX164" s="4" t="s">
        <v>2</v>
      </c>
      <c r="BY164" s="4" t="s">
        <v>3</v>
      </c>
      <c r="BZ164" s="3" t="s">
        <v>42</v>
      </c>
      <c r="CA164" s="35">
        <v>0.02</v>
      </c>
      <c r="CB164" s="3" t="s">
        <v>39</v>
      </c>
      <c r="CC164" s="3" t="s">
        <v>40</v>
      </c>
      <c r="CD164" s="3" t="s">
        <v>43</v>
      </c>
    </row>
    <row r="165" spans="44:82" x14ac:dyDescent="0.25">
      <c r="AR165" s="2">
        <v>44411</v>
      </c>
      <c r="AS165" s="6">
        <v>40805566.791000001</v>
      </c>
      <c r="AT165" s="6">
        <v>150747357.8565</v>
      </c>
      <c r="AU165" s="9">
        <f t="shared" ref="AU165:AU192" si="35">AS165+AT165</f>
        <v>191552924.64750001</v>
      </c>
      <c r="AV165" s="7">
        <f t="shared" ref="AV165:AV193" si="36">AU165*2%</f>
        <v>3831058.4929500003</v>
      </c>
      <c r="AW165" s="7">
        <f t="shared" si="33"/>
        <v>187721866.15455002</v>
      </c>
      <c r="AX165" s="9">
        <v>4015000</v>
      </c>
      <c r="AY165" s="33">
        <f t="shared" si="34"/>
        <v>46.755134783200504</v>
      </c>
      <c r="BA165" s="2">
        <v>44410</v>
      </c>
      <c r="BB165" s="6">
        <v>108131972.91675</v>
      </c>
      <c r="BC165" s="6"/>
      <c r="BD165" s="6">
        <v>1036070.75</v>
      </c>
      <c r="BE165" s="9">
        <f t="shared" ref="BE165:BE194" si="37">BB165+BC165</f>
        <v>108131972.91675</v>
      </c>
      <c r="BF165" s="7">
        <f t="shared" ref="BF165:BF194" si="38">BE165*2%</f>
        <v>2162639.4583350001</v>
      </c>
      <c r="BG165" s="34">
        <f t="shared" ref="BG165:BG194" si="39">BE165-BF165</f>
        <v>105969333.458415</v>
      </c>
      <c r="BH165" s="9">
        <v>4015000</v>
      </c>
      <c r="BI165" s="33">
        <f t="shared" ref="BI165:BI191" si="40">BG165/BH165</f>
        <v>26.393358271087173</v>
      </c>
      <c r="BK165" s="2">
        <v>44532</v>
      </c>
      <c r="BL165" s="6">
        <v>2646.03</v>
      </c>
      <c r="BM165" s="6">
        <v>5.05</v>
      </c>
      <c r="BN165" s="6"/>
      <c r="BO165" s="9">
        <f t="shared" ref="BO165:BO179" si="41">BL165+BM165</f>
        <v>2651.0800000000004</v>
      </c>
      <c r="BP165" s="7"/>
      <c r="BQ165" s="34">
        <f t="shared" ref="BQ165:BQ194" si="42">BO165-BP165</f>
        <v>2651.0800000000004</v>
      </c>
      <c r="BR165" s="9">
        <v>4.63</v>
      </c>
      <c r="BS165" s="33">
        <f t="shared" ref="BS165:BS194" si="43">BQ165/BR165</f>
        <v>572.58747300215987</v>
      </c>
      <c r="BV165" s="2">
        <v>44531</v>
      </c>
      <c r="BW165" s="6">
        <v>81.39</v>
      </c>
      <c r="BX165" s="6"/>
      <c r="BY165" s="6">
        <v>17.690000000000001</v>
      </c>
      <c r="BZ165" s="9">
        <f>BW165+BX165+BY165</f>
        <v>99.08</v>
      </c>
      <c r="CA165" s="7">
        <f>BZ165*2%</f>
        <v>1.9816</v>
      </c>
      <c r="CB165" s="34">
        <f>BZ165-CA165</f>
        <v>97.098399999999998</v>
      </c>
      <c r="CC165" s="9">
        <v>4.62</v>
      </c>
      <c r="CD165" s="33">
        <f>CB165/CC165</f>
        <v>21.016969696969696</v>
      </c>
    </row>
    <row r="166" spans="44:82" x14ac:dyDescent="0.25">
      <c r="AR166" s="2">
        <v>44412</v>
      </c>
      <c r="AS166" s="6">
        <v>55632540.965000004</v>
      </c>
      <c r="AT166" s="6">
        <v>169506993.5255</v>
      </c>
      <c r="AU166" s="9">
        <f t="shared" si="35"/>
        <v>225139534.4905</v>
      </c>
      <c r="AV166" s="7">
        <f t="shared" si="36"/>
        <v>4502790.6898100004</v>
      </c>
      <c r="AW166" s="7">
        <f t="shared" si="33"/>
        <v>220636743.80069</v>
      </c>
      <c r="AX166" s="9">
        <v>4015000</v>
      </c>
      <c r="AY166" s="33">
        <f t="shared" si="34"/>
        <v>54.953111780993773</v>
      </c>
      <c r="BA166" s="2">
        <v>44411</v>
      </c>
      <c r="BB166" s="6">
        <v>43003042.570575006</v>
      </c>
      <c r="BC166" s="1"/>
      <c r="BD166" s="6">
        <v>41286877.482500002</v>
      </c>
      <c r="BE166" s="9">
        <f t="shared" si="37"/>
        <v>43003042.570575006</v>
      </c>
      <c r="BF166" s="7">
        <f t="shared" si="38"/>
        <v>860060.85141150013</v>
      </c>
      <c r="BG166" s="34">
        <f t="shared" si="39"/>
        <v>42142981.719163507</v>
      </c>
      <c r="BH166" s="9">
        <v>4015000</v>
      </c>
      <c r="BI166" s="33">
        <f t="shared" si="40"/>
        <v>10.496383989829019</v>
      </c>
      <c r="BK166" s="2">
        <v>44533</v>
      </c>
      <c r="BL166" s="6">
        <v>2342.2199999999998</v>
      </c>
      <c r="BM166" s="1"/>
      <c r="BN166" s="6"/>
      <c r="BO166" s="9">
        <f t="shared" si="41"/>
        <v>2342.2199999999998</v>
      </c>
      <c r="BP166" s="7"/>
      <c r="BQ166" s="34">
        <f t="shared" si="42"/>
        <v>2342.2199999999998</v>
      </c>
      <c r="BR166" s="9">
        <v>4.63</v>
      </c>
      <c r="BS166" s="33">
        <f t="shared" si="43"/>
        <v>505.87904967602589</v>
      </c>
      <c r="BV166" s="2">
        <v>44532</v>
      </c>
      <c r="BW166" s="6">
        <v>1053.55</v>
      </c>
      <c r="BX166" s="6"/>
      <c r="BY166" s="6">
        <v>5.38</v>
      </c>
      <c r="BZ166" s="9">
        <f t="shared" ref="BZ166:BZ195" si="44">BW166+BX166+BY166</f>
        <v>1058.93</v>
      </c>
      <c r="CA166" s="7">
        <f t="shared" ref="CA166:CA170" si="45">BZ166*2%</f>
        <v>21.178600000000003</v>
      </c>
      <c r="CB166" s="34">
        <f t="shared" ref="CB166:CB195" si="46">BZ166-CA166</f>
        <v>1037.7514000000001</v>
      </c>
      <c r="CC166" s="9">
        <v>4.63</v>
      </c>
      <c r="CD166" s="33">
        <f t="shared" ref="CD166:CD192" si="47">CB166/CC166</f>
        <v>224.13637149028079</v>
      </c>
    </row>
    <row r="167" spans="44:82" x14ac:dyDescent="0.25">
      <c r="AR167" s="2">
        <v>44413</v>
      </c>
      <c r="AS167" s="6">
        <v>59209165.575000003</v>
      </c>
      <c r="AT167" s="6">
        <v>122410443.75714999</v>
      </c>
      <c r="AU167" s="9">
        <f t="shared" si="35"/>
        <v>181619609.33214998</v>
      </c>
      <c r="AV167" s="7">
        <f t="shared" si="36"/>
        <v>3632392.1866429998</v>
      </c>
      <c r="AW167" s="7">
        <f t="shared" si="33"/>
        <v>177987217.14550698</v>
      </c>
      <c r="AX167" s="9">
        <v>4040000</v>
      </c>
      <c r="AY167" s="33">
        <f t="shared" si="34"/>
        <v>44.056241867699747</v>
      </c>
      <c r="AZ167" s="12"/>
      <c r="BA167" s="2">
        <v>44412</v>
      </c>
      <c r="BB167" s="6">
        <v>1042522</v>
      </c>
      <c r="BC167" s="6"/>
      <c r="BD167" s="6"/>
      <c r="BE167" s="9">
        <f t="shared" si="37"/>
        <v>1042522</v>
      </c>
      <c r="BF167" s="7">
        <f t="shared" si="38"/>
        <v>20850.439999999999</v>
      </c>
      <c r="BG167" s="34">
        <f t="shared" si="39"/>
        <v>1021671.56</v>
      </c>
      <c r="BH167" s="9">
        <v>4015000</v>
      </c>
      <c r="BI167" s="33">
        <f t="shared" si="40"/>
        <v>0.25446365130759652</v>
      </c>
      <c r="BK167" s="2">
        <v>44534</v>
      </c>
      <c r="BL167" s="6">
        <v>407.94</v>
      </c>
      <c r="BM167" s="6"/>
      <c r="BN167" s="6"/>
      <c r="BO167" s="9">
        <f t="shared" si="41"/>
        <v>407.94</v>
      </c>
      <c r="BP167" s="7"/>
      <c r="BQ167" s="34">
        <f t="shared" si="42"/>
        <v>407.94</v>
      </c>
      <c r="BR167" s="9">
        <v>4.6399999999999997</v>
      </c>
      <c r="BS167" s="33">
        <f t="shared" si="43"/>
        <v>87.918103448275872</v>
      </c>
      <c r="BV167" s="2">
        <v>44533</v>
      </c>
      <c r="BW167" s="6">
        <v>3008.3</v>
      </c>
      <c r="BX167" s="1">
        <v>114.18</v>
      </c>
      <c r="BY167" s="6">
        <v>20.83</v>
      </c>
      <c r="BZ167" s="9">
        <f>BW167+BX167+BY167</f>
        <v>3143.31</v>
      </c>
      <c r="CA167" s="7">
        <f t="shared" si="45"/>
        <v>62.866199999999999</v>
      </c>
      <c r="CB167" s="34">
        <f t="shared" si="46"/>
        <v>3080.4438</v>
      </c>
      <c r="CC167" s="9">
        <v>4.63</v>
      </c>
      <c r="CD167" s="33">
        <f t="shared" si="47"/>
        <v>665.32263498920088</v>
      </c>
    </row>
    <row r="168" spans="44:82" x14ac:dyDescent="0.25">
      <c r="AR168" s="2">
        <v>44414</v>
      </c>
      <c r="AS168" s="6">
        <v>210140512.2315</v>
      </c>
      <c r="AT168" s="6">
        <v>212031861.99600002</v>
      </c>
      <c r="AU168" s="9">
        <f t="shared" si="35"/>
        <v>422172374.22750002</v>
      </c>
      <c r="AV168" s="7">
        <f t="shared" si="36"/>
        <v>8443447.4845500011</v>
      </c>
      <c r="AW168" s="7">
        <f t="shared" si="33"/>
        <v>413728926.74295002</v>
      </c>
      <c r="AX168" s="9">
        <v>4050000</v>
      </c>
      <c r="AY168" s="33">
        <f t="shared" si="34"/>
        <v>102.15529055381482</v>
      </c>
      <c r="BA168" s="2">
        <v>44413</v>
      </c>
      <c r="BB168" s="6"/>
      <c r="BC168" s="1"/>
      <c r="BD168" s="6">
        <v>48195716.233000003</v>
      </c>
      <c r="BE168" s="9">
        <f t="shared" si="37"/>
        <v>0</v>
      </c>
      <c r="BF168" s="7">
        <f t="shared" si="38"/>
        <v>0</v>
      </c>
      <c r="BG168" s="34">
        <f t="shared" si="39"/>
        <v>0</v>
      </c>
      <c r="BH168" s="9">
        <v>4040000</v>
      </c>
      <c r="BI168" s="33">
        <f t="shared" si="40"/>
        <v>0</v>
      </c>
      <c r="BK168" s="2">
        <v>44535</v>
      </c>
      <c r="BL168" s="6">
        <v>4702.13</v>
      </c>
      <c r="BM168" s="1">
        <v>40.159999999999997</v>
      </c>
      <c r="BN168" s="6"/>
      <c r="BO168" s="9">
        <f t="shared" si="41"/>
        <v>4742.29</v>
      </c>
      <c r="BP168" s="7"/>
      <c r="BQ168" s="34">
        <f t="shared" si="42"/>
        <v>4742.29</v>
      </c>
      <c r="BR168" s="9">
        <v>4.6399999999999997</v>
      </c>
      <c r="BS168" s="33">
        <f t="shared" si="43"/>
        <v>1022.0452586206898</v>
      </c>
      <c r="BV168" s="2">
        <v>44534</v>
      </c>
      <c r="BW168" s="6">
        <v>493.91</v>
      </c>
      <c r="BX168" s="6">
        <v>75.75</v>
      </c>
      <c r="BY168" s="6">
        <v>68.040000000000006</v>
      </c>
      <c r="BZ168" s="9">
        <f t="shared" si="44"/>
        <v>637.70000000000005</v>
      </c>
      <c r="CA168" s="7">
        <f t="shared" si="45"/>
        <v>12.754000000000001</v>
      </c>
      <c r="CB168" s="34">
        <f t="shared" si="46"/>
        <v>624.94600000000003</v>
      </c>
      <c r="CC168" s="9">
        <v>4.6399999999999997</v>
      </c>
      <c r="CD168" s="33">
        <f t="shared" si="47"/>
        <v>134.68663793103451</v>
      </c>
    </row>
    <row r="169" spans="44:82" x14ac:dyDescent="0.25">
      <c r="AR169" s="2">
        <v>44415</v>
      </c>
      <c r="AS169" s="6">
        <v>163098727.21524999</v>
      </c>
      <c r="AT169" s="6">
        <v>169314290.29249999</v>
      </c>
      <c r="AU169" s="9">
        <f t="shared" si="35"/>
        <v>332413017.50774997</v>
      </c>
      <c r="AV169" s="7">
        <f t="shared" si="36"/>
        <v>6648260.3501549996</v>
      </c>
      <c r="AW169" s="7">
        <f t="shared" si="33"/>
        <v>325764757.15759498</v>
      </c>
      <c r="AX169" s="9">
        <v>4050000</v>
      </c>
      <c r="AY169" s="33">
        <f t="shared" si="34"/>
        <v>80.435742508048136</v>
      </c>
      <c r="BA169" s="2">
        <v>44414</v>
      </c>
      <c r="BB169" s="6">
        <v>14599443.549000001</v>
      </c>
      <c r="BC169" s="6">
        <v>28167165.962068968</v>
      </c>
      <c r="BD169" s="6">
        <v>189280717.313575</v>
      </c>
      <c r="BE169" s="9">
        <f t="shared" si="37"/>
        <v>42766609.51106897</v>
      </c>
      <c r="BF169" s="7">
        <f t="shared" si="38"/>
        <v>855332.19022137939</v>
      </c>
      <c r="BG169" s="34">
        <f t="shared" si="39"/>
        <v>41911277.320847593</v>
      </c>
      <c r="BH169" s="9">
        <v>4050000</v>
      </c>
      <c r="BI169" s="33">
        <f t="shared" si="40"/>
        <v>10.348463536011751</v>
      </c>
      <c r="BK169" s="2">
        <v>44536</v>
      </c>
      <c r="BL169" s="6">
        <v>3045.04</v>
      </c>
      <c r="BM169" s="6">
        <v>33.56</v>
      </c>
      <c r="BN169" s="6"/>
      <c r="BO169" s="9">
        <f t="shared" si="41"/>
        <v>3078.6</v>
      </c>
      <c r="BP169" s="7"/>
      <c r="BQ169" s="34">
        <f t="shared" si="42"/>
        <v>3078.6</v>
      </c>
      <c r="BR169" s="9">
        <v>4.6399999999999997</v>
      </c>
      <c r="BS169" s="33">
        <f t="shared" si="43"/>
        <v>663.49137931034488</v>
      </c>
      <c r="BV169" s="2">
        <v>44535</v>
      </c>
      <c r="BW169" s="6">
        <v>67.34</v>
      </c>
      <c r="BX169" s="1"/>
      <c r="BY169" s="6">
        <v>73.069999999999993</v>
      </c>
      <c r="BZ169" s="9">
        <f t="shared" si="44"/>
        <v>140.41</v>
      </c>
      <c r="CA169" s="7">
        <f t="shared" si="45"/>
        <v>2.8081999999999998</v>
      </c>
      <c r="CB169" s="34">
        <f t="shared" si="46"/>
        <v>137.6018</v>
      </c>
      <c r="CC169" s="9">
        <v>4.6399999999999997</v>
      </c>
      <c r="CD169" s="33">
        <f t="shared" si="47"/>
        <v>29.655560344827588</v>
      </c>
    </row>
    <row r="170" spans="44:82" x14ac:dyDescent="0.25">
      <c r="AR170" s="2">
        <v>44416</v>
      </c>
      <c r="AS170" s="6">
        <v>146516473.12125</v>
      </c>
      <c r="AT170" s="6">
        <v>53741200.582500003</v>
      </c>
      <c r="AU170" s="9">
        <f t="shared" si="35"/>
        <v>200257673.70375001</v>
      </c>
      <c r="AV170" s="7">
        <f t="shared" si="36"/>
        <v>4005153.4740750003</v>
      </c>
      <c r="AW170" s="7">
        <f t="shared" si="33"/>
        <v>196252520.22967502</v>
      </c>
      <c r="AX170" s="9">
        <v>4050000</v>
      </c>
      <c r="AY170" s="33">
        <f t="shared" si="34"/>
        <v>48.457412402388897</v>
      </c>
      <c r="BA170" s="2">
        <v>44415</v>
      </c>
      <c r="BB170" s="6">
        <v>56835375.138000004</v>
      </c>
      <c r="BC170" s="6">
        <v>12454797.413793104</v>
      </c>
      <c r="BD170" s="6">
        <v>15466230.719999999</v>
      </c>
      <c r="BE170" s="9">
        <f t="shared" si="37"/>
        <v>69290172.551793113</v>
      </c>
      <c r="BF170" s="7">
        <f>BE170*2%</f>
        <v>1385803.4510358623</v>
      </c>
      <c r="BG170" s="34">
        <f t="shared" si="39"/>
        <v>67904369.100757256</v>
      </c>
      <c r="BH170" s="9">
        <v>4050000</v>
      </c>
      <c r="BI170" s="33">
        <f t="shared" si="40"/>
        <v>16.766510889075867</v>
      </c>
      <c r="BK170" s="2">
        <v>44537</v>
      </c>
      <c r="BL170" s="6">
        <v>3158.2</v>
      </c>
      <c r="BM170" s="6">
        <v>17.46</v>
      </c>
      <c r="BN170" s="6"/>
      <c r="BO170" s="9">
        <f t="shared" si="41"/>
        <v>3175.66</v>
      </c>
      <c r="BP170" s="7"/>
      <c r="BQ170" s="34">
        <f t="shared" si="42"/>
        <v>3175.66</v>
      </c>
      <c r="BR170" s="9">
        <v>4.6399999999999997</v>
      </c>
      <c r="BS170" s="33">
        <f t="shared" si="43"/>
        <v>684.4094827586207</v>
      </c>
      <c r="BV170" s="2">
        <v>44536</v>
      </c>
      <c r="BW170" s="6">
        <v>120.03</v>
      </c>
      <c r="BX170" s="6"/>
      <c r="BY170" s="6">
        <v>21.59</v>
      </c>
      <c r="BZ170" s="9">
        <f t="shared" si="44"/>
        <v>141.62</v>
      </c>
      <c r="CA170" s="7">
        <f t="shared" si="45"/>
        <v>2.8324000000000003</v>
      </c>
      <c r="CB170" s="34">
        <f t="shared" si="46"/>
        <v>138.7876</v>
      </c>
      <c r="CC170" s="9">
        <v>4.6399999999999997</v>
      </c>
      <c r="CD170" s="33">
        <f t="shared" si="47"/>
        <v>29.911120689655174</v>
      </c>
    </row>
    <row r="171" spans="44:82" x14ac:dyDescent="0.25">
      <c r="AR171" s="2">
        <v>44417</v>
      </c>
      <c r="AS171" s="6">
        <v>461499176.87849993</v>
      </c>
      <c r="AT171" s="6">
        <v>94692600.601500005</v>
      </c>
      <c r="AU171" s="9">
        <f t="shared" si="35"/>
        <v>556191777.4799999</v>
      </c>
      <c r="AV171" s="7">
        <f t="shared" si="36"/>
        <v>11123835.549599998</v>
      </c>
      <c r="AW171" s="7">
        <f t="shared" si="33"/>
        <v>545067941.93039989</v>
      </c>
      <c r="AX171" s="9">
        <v>4110000</v>
      </c>
      <c r="AY171" s="33">
        <f t="shared" si="34"/>
        <v>132.61993720934305</v>
      </c>
      <c r="BA171" s="2">
        <v>44416</v>
      </c>
      <c r="BB171" s="6">
        <v>41138208.922499999</v>
      </c>
      <c r="BC171" s="1"/>
      <c r="BD171" s="6">
        <v>23571539.03875</v>
      </c>
      <c r="BE171" s="9">
        <f t="shared" si="37"/>
        <v>41138208.922499999</v>
      </c>
      <c r="BF171" s="7">
        <f t="shared" si="38"/>
        <v>822764.17845000001</v>
      </c>
      <c r="BG171" s="34">
        <f t="shared" si="39"/>
        <v>40315444.744049996</v>
      </c>
      <c r="BH171" s="9">
        <v>4050000</v>
      </c>
      <c r="BI171" s="33">
        <f t="shared" si="40"/>
        <v>9.9544308009999991</v>
      </c>
      <c r="BK171" s="2">
        <v>44538</v>
      </c>
      <c r="BL171" s="6">
        <v>2648.58</v>
      </c>
      <c r="BM171" s="1"/>
      <c r="BN171" s="6"/>
      <c r="BO171" s="9">
        <f t="shared" si="41"/>
        <v>2648.58</v>
      </c>
      <c r="BP171" s="7"/>
      <c r="BQ171" s="34">
        <f t="shared" si="42"/>
        <v>2648.58</v>
      </c>
      <c r="BR171" s="9">
        <v>4.6399999999999997</v>
      </c>
      <c r="BS171" s="33">
        <f t="shared" si="43"/>
        <v>570.81465517241384</v>
      </c>
      <c r="BV171" s="2">
        <v>44537</v>
      </c>
      <c r="BW171" s="6">
        <v>8.01</v>
      </c>
      <c r="BX171" s="6"/>
      <c r="BY171" s="6">
        <v>38.590000000000003</v>
      </c>
      <c r="BZ171" s="9">
        <f t="shared" si="44"/>
        <v>46.6</v>
      </c>
      <c r="CA171" s="7">
        <f>BZ171*2%</f>
        <v>0.93200000000000005</v>
      </c>
      <c r="CB171" s="34">
        <f t="shared" si="46"/>
        <v>45.667999999999999</v>
      </c>
      <c r="CC171" s="9">
        <v>4.6399999999999997</v>
      </c>
      <c r="CD171" s="33">
        <f t="shared" si="47"/>
        <v>9.8422413793103445</v>
      </c>
    </row>
    <row r="172" spans="44:82" x14ac:dyDescent="0.25">
      <c r="AR172" s="2">
        <v>44418</v>
      </c>
      <c r="AS172" s="6">
        <v>89747595.314525008</v>
      </c>
      <c r="AT172" s="6">
        <v>85030689.798999995</v>
      </c>
      <c r="AU172" s="9">
        <f t="shared" si="35"/>
        <v>174778285.113525</v>
      </c>
      <c r="AV172" s="7">
        <f t="shared" si="36"/>
        <v>3495565.7022705004</v>
      </c>
      <c r="AW172" s="7">
        <f t="shared" si="33"/>
        <v>171282719.4112545</v>
      </c>
      <c r="AX172" s="9">
        <v>4110000</v>
      </c>
      <c r="AY172" s="33">
        <f t="shared" si="34"/>
        <v>41.674627593979196</v>
      </c>
      <c r="BA172" s="2">
        <v>44417</v>
      </c>
      <c r="BB172" s="6">
        <v>31800427.304000001</v>
      </c>
      <c r="BC172" s="6"/>
      <c r="BD172" s="6">
        <v>2610672</v>
      </c>
      <c r="BE172" s="9">
        <f t="shared" si="37"/>
        <v>31800427.304000001</v>
      </c>
      <c r="BF172" s="7">
        <f t="shared" si="38"/>
        <v>636008.54608</v>
      </c>
      <c r="BG172" s="34">
        <f t="shared" si="39"/>
        <v>31164418.757920001</v>
      </c>
      <c r="BH172" s="9">
        <v>4110000</v>
      </c>
      <c r="BI172" s="33">
        <f t="shared" si="40"/>
        <v>7.582583639396594</v>
      </c>
      <c r="BK172" s="2">
        <v>44539</v>
      </c>
      <c r="BL172" s="6">
        <v>3233.94</v>
      </c>
      <c r="BM172" s="6"/>
      <c r="BN172" s="6"/>
      <c r="BO172" s="9">
        <f t="shared" si="41"/>
        <v>3233.94</v>
      </c>
      <c r="BP172" s="7"/>
      <c r="BQ172" s="34">
        <f t="shared" si="42"/>
        <v>3233.94</v>
      </c>
      <c r="BR172" s="9">
        <v>4.6399999999999997</v>
      </c>
      <c r="BS172" s="33">
        <f t="shared" si="43"/>
        <v>696.96982758620697</v>
      </c>
      <c r="BV172" s="2">
        <v>44538</v>
      </c>
      <c r="BW172" s="6">
        <v>1226.81</v>
      </c>
      <c r="BX172" s="1"/>
      <c r="BY172" s="6">
        <v>7.94</v>
      </c>
      <c r="BZ172" s="9">
        <f t="shared" si="44"/>
        <v>1234.75</v>
      </c>
      <c r="CA172" s="7">
        <f t="shared" ref="CA172:CA195" si="48">BZ172*2%</f>
        <v>24.695</v>
      </c>
      <c r="CB172" s="34">
        <f t="shared" si="46"/>
        <v>1210.0550000000001</v>
      </c>
      <c r="CC172" s="9">
        <v>4.6399999999999997</v>
      </c>
      <c r="CD172" s="33">
        <f t="shared" si="47"/>
        <v>260.78771551724139</v>
      </c>
    </row>
    <row r="173" spans="44:82" x14ac:dyDescent="0.25">
      <c r="AR173" s="2">
        <v>44419</v>
      </c>
      <c r="AS173" s="6">
        <v>14945970.65625</v>
      </c>
      <c r="AT173" s="6">
        <v>43586933.983999997</v>
      </c>
      <c r="AU173" s="9">
        <f t="shared" si="35"/>
        <v>58532904.640249997</v>
      </c>
      <c r="AV173" s="7">
        <f t="shared" si="36"/>
        <v>1170658.092805</v>
      </c>
      <c r="AW173" s="7">
        <f t="shared" si="33"/>
        <v>57362246.547444999</v>
      </c>
      <c r="AX173" s="9">
        <v>4140000</v>
      </c>
      <c r="AY173" s="33">
        <f t="shared" si="34"/>
        <v>13.855615108078503</v>
      </c>
      <c r="BA173" s="2">
        <v>44418</v>
      </c>
      <c r="BB173" s="6"/>
      <c r="BC173" s="1"/>
      <c r="BD173" s="6">
        <v>13268447.15625</v>
      </c>
      <c r="BE173" s="9">
        <f t="shared" si="37"/>
        <v>0</v>
      </c>
      <c r="BF173" s="7">
        <f t="shared" si="38"/>
        <v>0</v>
      </c>
      <c r="BG173" s="34">
        <f t="shared" si="39"/>
        <v>0</v>
      </c>
      <c r="BH173" s="9">
        <v>4110000</v>
      </c>
      <c r="BI173" s="33">
        <f t="shared" si="40"/>
        <v>0</v>
      </c>
      <c r="BK173" s="2">
        <v>44540</v>
      </c>
      <c r="BL173" s="6">
        <v>5147.55</v>
      </c>
      <c r="BM173" s="1"/>
      <c r="BN173" s="6"/>
      <c r="BO173" s="9">
        <f t="shared" si="41"/>
        <v>5147.55</v>
      </c>
      <c r="BP173" s="7"/>
      <c r="BQ173" s="34">
        <f t="shared" si="42"/>
        <v>5147.55</v>
      </c>
      <c r="BR173" s="9">
        <v>4.6399999999999997</v>
      </c>
      <c r="BS173" s="33">
        <f t="shared" si="43"/>
        <v>1109.3857758620691</v>
      </c>
      <c r="BV173" s="2">
        <v>44539</v>
      </c>
      <c r="BW173" s="6">
        <v>15.55</v>
      </c>
      <c r="BX173" s="6"/>
      <c r="BY173" s="6">
        <v>185.19</v>
      </c>
      <c r="BZ173" s="9">
        <f t="shared" si="44"/>
        <v>200.74</v>
      </c>
      <c r="CA173" s="7">
        <f t="shared" si="48"/>
        <v>4.0148000000000001</v>
      </c>
      <c r="CB173" s="34">
        <f t="shared" si="46"/>
        <v>196.7252</v>
      </c>
      <c r="CC173" s="9">
        <v>4.6399999999999997</v>
      </c>
      <c r="CD173" s="33">
        <f t="shared" si="47"/>
        <v>42.39767241379311</v>
      </c>
    </row>
    <row r="174" spans="44:82" x14ac:dyDescent="0.25">
      <c r="AR174" s="2">
        <v>44420</v>
      </c>
      <c r="AS174" s="6"/>
      <c r="AT174" s="6"/>
      <c r="AU174" s="9">
        <f t="shared" si="35"/>
        <v>0</v>
      </c>
      <c r="AV174" s="7">
        <f t="shared" si="36"/>
        <v>0</v>
      </c>
      <c r="AW174" s="7">
        <f t="shared" si="33"/>
        <v>0</v>
      </c>
      <c r="AX174" s="9">
        <v>4140000</v>
      </c>
      <c r="AY174" s="33">
        <f t="shared" si="34"/>
        <v>0</v>
      </c>
      <c r="BA174" s="2">
        <v>44419</v>
      </c>
      <c r="BB174" s="6">
        <v>80592651.122999996</v>
      </c>
      <c r="BC174" s="6"/>
      <c r="BD174" s="6"/>
      <c r="BE174" s="9">
        <f t="shared" si="37"/>
        <v>80592651.122999996</v>
      </c>
      <c r="BF174" s="7">
        <f t="shared" si="38"/>
        <v>1611853.0224599999</v>
      </c>
      <c r="BG174" s="34">
        <f t="shared" si="39"/>
        <v>78980798.100539997</v>
      </c>
      <c r="BH174" s="9">
        <v>4140000</v>
      </c>
      <c r="BI174" s="33">
        <f t="shared" si="40"/>
        <v>19.077487463898549</v>
      </c>
      <c r="BK174" s="2">
        <v>44541</v>
      </c>
      <c r="BL174" s="6">
        <v>4379.53</v>
      </c>
      <c r="BM174" s="6"/>
      <c r="BN174" s="6"/>
      <c r="BO174" s="9">
        <f t="shared" si="41"/>
        <v>4379.53</v>
      </c>
      <c r="BP174" s="7"/>
      <c r="BQ174" s="34">
        <f t="shared" si="42"/>
        <v>4379.53</v>
      </c>
      <c r="BR174" s="9">
        <v>4.6399999999999997</v>
      </c>
      <c r="BS174" s="33">
        <f t="shared" si="43"/>
        <v>943.86422413793105</v>
      </c>
      <c r="BV174" s="2">
        <v>44540</v>
      </c>
      <c r="BW174" s="6">
        <v>169.95</v>
      </c>
      <c r="BX174" s="1">
        <v>50.93</v>
      </c>
      <c r="BY174" s="6">
        <v>191.71</v>
      </c>
      <c r="BZ174" s="9">
        <f t="shared" si="44"/>
        <v>412.59000000000003</v>
      </c>
      <c r="CA174" s="7">
        <f t="shared" si="48"/>
        <v>8.2518000000000011</v>
      </c>
      <c r="CB174" s="34">
        <f t="shared" si="46"/>
        <v>404.33820000000003</v>
      </c>
      <c r="CC174" s="9">
        <v>4.6399999999999997</v>
      </c>
      <c r="CD174" s="33">
        <f t="shared" si="47"/>
        <v>87.141853448275867</v>
      </c>
    </row>
    <row r="175" spans="44:82" x14ac:dyDescent="0.25">
      <c r="AR175" s="2">
        <v>44421</v>
      </c>
      <c r="AS175" s="6">
        <v>41443874.109999999</v>
      </c>
      <c r="AT175" s="6">
        <v>428320288.90649998</v>
      </c>
      <c r="AU175" s="9">
        <f t="shared" si="35"/>
        <v>469764163.0165</v>
      </c>
      <c r="AV175" s="7">
        <f t="shared" si="36"/>
        <v>9395283.2603300009</v>
      </c>
      <c r="AW175" s="7">
        <f t="shared" si="33"/>
        <v>460368879.75616997</v>
      </c>
      <c r="AX175" s="9">
        <v>4140000</v>
      </c>
      <c r="AY175" s="33">
        <f t="shared" si="34"/>
        <v>111.20021250149033</v>
      </c>
      <c r="BA175" s="2">
        <v>44420</v>
      </c>
      <c r="BB175" s="6">
        <v>433119742.28420001</v>
      </c>
      <c r="BC175" s="1"/>
      <c r="BD175" s="6">
        <v>353205954.05489999</v>
      </c>
      <c r="BE175" s="9">
        <f t="shared" si="37"/>
        <v>433119742.28420001</v>
      </c>
      <c r="BF175" s="7">
        <f t="shared" si="38"/>
        <v>8662394.8456840012</v>
      </c>
      <c r="BG175" s="34">
        <f t="shared" si="39"/>
        <v>424457347.43851602</v>
      </c>
      <c r="BH175" s="9">
        <v>4140000</v>
      </c>
      <c r="BI175" s="33">
        <f t="shared" si="40"/>
        <v>102.52592933297488</v>
      </c>
      <c r="BK175" s="2">
        <v>44542</v>
      </c>
      <c r="BL175" s="6">
        <v>4063.36</v>
      </c>
      <c r="BM175" s="1"/>
      <c r="BN175" s="6"/>
      <c r="BO175" s="9">
        <f t="shared" si="41"/>
        <v>4063.36</v>
      </c>
      <c r="BP175" s="7"/>
      <c r="BQ175" s="34">
        <f t="shared" si="42"/>
        <v>4063.36</v>
      </c>
      <c r="BR175" s="9">
        <v>4.6399999999999997</v>
      </c>
      <c r="BS175" s="33">
        <f t="shared" si="43"/>
        <v>875.72413793103453</v>
      </c>
      <c r="BV175" s="2">
        <v>44541</v>
      </c>
      <c r="BW175" s="6">
        <v>1146.3599999999999</v>
      </c>
      <c r="BX175" s="6"/>
      <c r="BY175" s="6"/>
      <c r="BZ175" s="9">
        <f t="shared" si="44"/>
        <v>1146.3599999999999</v>
      </c>
      <c r="CA175" s="7">
        <f t="shared" si="48"/>
        <v>22.927199999999999</v>
      </c>
      <c r="CB175" s="34">
        <f t="shared" si="46"/>
        <v>1123.4327999999998</v>
      </c>
      <c r="CC175" s="9">
        <v>4.6399999999999997</v>
      </c>
      <c r="CD175" s="33">
        <f t="shared" si="47"/>
        <v>242.11913793103446</v>
      </c>
    </row>
    <row r="176" spans="44:82" x14ac:dyDescent="0.25">
      <c r="AR176" s="2">
        <v>44422</v>
      </c>
      <c r="AS176" s="6">
        <v>98491895.578775004</v>
      </c>
      <c r="AT176" s="6">
        <v>283231477.49200004</v>
      </c>
      <c r="AU176" s="9">
        <f t="shared" si="35"/>
        <v>381723373.07077503</v>
      </c>
      <c r="AV176" s="7">
        <f t="shared" si="36"/>
        <v>7634467.4614155004</v>
      </c>
      <c r="AW176" s="7">
        <f t="shared" si="33"/>
        <v>374088905.6093595</v>
      </c>
      <c r="AX176" s="9">
        <v>4140000</v>
      </c>
      <c r="AY176" s="33">
        <f t="shared" si="34"/>
        <v>90.359639036077169</v>
      </c>
      <c r="BA176" s="2">
        <v>44421</v>
      </c>
      <c r="BB176" s="6">
        <v>662755006.37050009</v>
      </c>
      <c r="BC176" s="6">
        <v>49623935.670310341</v>
      </c>
      <c r="BD176" s="6">
        <v>65016720.171999998</v>
      </c>
      <c r="BE176" s="9">
        <f t="shared" si="37"/>
        <v>712378942.04081047</v>
      </c>
      <c r="BF176" s="7">
        <f t="shared" si="38"/>
        <v>14247578.840816209</v>
      </c>
      <c r="BG176" s="34">
        <f t="shared" si="39"/>
        <v>698131363.19999421</v>
      </c>
      <c r="BH176" s="9">
        <v>4140000</v>
      </c>
      <c r="BI176" s="33">
        <f t="shared" si="40"/>
        <v>168.63076405796963</v>
      </c>
      <c r="BK176" s="2">
        <v>44543</v>
      </c>
      <c r="BL176" s="6">
        <v>781.59</v>
      </c>
      <c r="BM176" s="6"/>
      <c r="BN176" s="6"/>
      <c r="BO176" s="9">
        <f t="shared" si="41"/>
        <v>781.59</v>
      </c>
      <c r="BP176" s="7"/>
      <c r="BQ176" s="34">
        <f t="shared" si="42"/>
        <v>781.59</v>
      </c>
      <c r="BR176" s="9">
        <v>4.6399999999999997</v>
      </c>
      <c r="BS176" s="33">
        <f t="shared" si="43"/>
        <v>168.4461206896552</v>
      </c>
      <c r="BV176" s="2">
        <v>44542</v>
      </c>
      <c r="BW176" s="6">
        <v>716.12</v>
      </c>
      <c r="BX176" s="1"/>
      <c r="BY176" s="6">
        <v>28.77</v>
      </c>
      <c r="BZ176" s="9">
        <f t="shared" si="44"/>
        <v>744.89</v>
      </c>
      <c r="CA176" s="7">
        <f t="shared" si="48"/>
        <v>14.8978</v>
      </c>
      <c r="CB176" s="34">
        <f t="shared" si="46"/>
        <v>729.99220000000003</v>
      </c>
      <c r="CC176" s="9">
        <v>4.6399999999999997</v>
      </c>
      <c r="CD176" s="33">
        <f t="shared" si="47"/>
        <v>157.3259051724138</v>
      </c>
    </row>
    <row r="177" spans="44:82" x14ac:dyDescent="0.25">
      <c r="AR177" s="2">
        <v>44423</v>
      </c>
      <c r="AS177" s="6">
        <v>51016655.313000001</v>
      </c>
      <c r="AT177" s="6">
        <v>118208101.822</v>
      </c>
      <c r="AU177" s="9">
        <f t="shared" si="35"/>
        <v>169224757.13499999</v>
      </c>
      <c r="AV177" s="7">
        <f t="shared" si="36"/>
        <v>3384495.1426999997</v>
      </c>
      <c r="AW177" s="7">
        <f t="shared" si="33"/>
        <v>165840261.9923</v>
      </c>
      <c r="AX177" s="9">
        <v>4140000</v>
      </c>
      <c r="AY177" s="33">
        <f t="shared" si="34"/>
        <v>40.058034297657002</v>
      </c>
      <c r="BA177" s="2">
        <v>44422</v>
      </c>
      <c r="BB177" s="6"/>
      <c r="BC177" s="1"/>
      <c r="BD177" s="6">
        <v>9971024.6070000008</v>
      </c>
      <c r="BE177" s="9">
        <f t="shared" si="37"/>
        <v>0</v>
      </c>
      <c r="BF177" s="7">
        <f t="shared" si="38"/>
        <v>0</v>
      </c>
      <c r="BG177" s="34">
        <f t="shared" si="39"/>
        <v>0</v>
      </c>
      <c r="BH177" s="9">
        <v>4140000</v>
      </c>
      <c r="BI177" s="33">
        <f t="shared" si="40"/>
        <v>0</v>
      </c>
      <c r="BK177" s="2">
        <v>44544</v>
      </c>
      <c r="BL177" s="6">
        <v>3295</v>
      </c>
      <c r="BM177" s="1">
        <v>93.41</v>
      </c>
      <c r="BN177" s="6"/>
      <c r="BO177" s="9">
        <f t="shared" si="41"/>
        <v>3388.41</v>
      </c>
      <c r="BP177" s="7"/>
      <c r="BQ177" s="34">
        <f t="shared" si="42"/>
        <v>3388.41</v>
      </c>
      <c r="BR177" s="9">
        <v>4.6399999999999997</v>
      </c>
      <c r="BS177" s="33">
        <f t="shared" si="43"/>
        <v>730.26077586206895</v>
      </c>
      <c r="BV177" s="2">
        <v>44543</v>
      </c>
      <c r="BW177" s="6">
        <v>2476.65</v>
      </c>
      <c r="BX177" s="6"/>
      <c r="BY177" s="6">
        <v>30.11</v>
      </c>
      <c r="BZ177" s="9">
        <f t="shared" si="44"/>
        <v>2506.7600000000002</v>
      </c>
      <c r="CA177" s="7">
        <f t="shared" si="48"/>
        <v>50.135200000000005</v>
      </c>
      <c r="CB177" s="34">
        <f t="shared" si="46"/>
        <v>2456.6248000000001</v>
      </c>
      <c r="CC177" s="9">
        <v>4.6399999999999997</v>
      </c>
      <c r="CD177" s="33">
        <f t="shared" si="47"/>
        <v>529.44500000000005</v>
      </c>
    </row>
    <row r="178" spans="44:82" x14ac:dyDescent="0.25">
      <c r="AR178" s="2">
        <v>44424</v>
      </c>
      <c r="AS178" s="6">
        <v>21060207.653999999</v>
      </c>
      <c r="AT178" s="6">
        <v>256759678.13999999</v>
      </c>
      <c r="AU178" s="9">
        <f t="shared" si="35"/>
        <v>277819885.79399997</v>
      </c>
      <c r="AV178" s="7">
        <f t="shared" si="36"/>
        <v>5556397.7158799991</v>
      </c>
      <c r="AW178" s="7">
        <f t="shared" si="33"/>
        <v>272263488.07811999</v>
      </c>
      <c r="AX178" s="9">
        <v>4140000</v>
      </c>
      <c r="AY178" s="33">
        <f t="shared" si="34"/>
        <v>65.764127555101453</v>
      </c>
      <c r="BA178" s="2">
        <v>44423</v>
      </c>
      <c r="BB178" s="6">
        <v>34472118.203999996</v>
      </c>
      <c r="BC178" s="6">
        <v>19238103.899999999</v>
      </c>
      <c r="BD178" s="9">
        <v>7017333.1200000001</v>
      </c>
      <c r="BE178" s="9">
        <f t="shared" si="37"/>
        <v>53710222.103999995</v>
      </c>
      <c r="BF178" s="7">
        <f t="shared" si="38"/>
        <v>1074204.4420799999</v>
      </c>
      <c r="BG178" s="34">
        <f t="shared" si="39"/>
        <v>52636017.661919996</v>
      </c>
      <c r="BH178" s="9">
        <v>4140000</v>
      </c>
      <c r="BI178" s="33">
        <f t="shared" si="40"/>
        <v>12.714013927999998</v>
      </c>
      <c r="BK178" s="2">
        <v>44545</v>
      </c>
      <c r="BL178" s="6">
        <v>2920.01</v>
      </c>
      <c r="BM178" s="6"/>
      <c r="BN178" s="9"/>
      <c r="BO178" s="9">
        <f t="shared" si="41"/>
        <v>2920.01</v>
      </c>
      <c r="BP178" s="7"/>
      <c r="BQ178" s="34">
        <f t="shared" si="42"/>
        <v>2920.01</v>
      </c>
      <c r="BR178" s="9">
        <v>4.6399999999999997</v>
      </c>
      <c r="BS178" s="33">
        <f t="shared" si="43"/>
        <v>629.31250000000011</v>
      </c>
      <c r="BV178" s="2">
        <v>44544</v>
      </c>
      <c r="BW178" s="6">
        <v>941.45</v>
      </c>
      <c r="BX178" s="1">
        <v>8.6</v>
      </c>
      <c r="BY178" s="6">
        <v>26.39</v>
      </c>
      <c r="BZ178" s="9">
        <f t="shared" si="44"/>
        <v>976.44</v>
      </c>
      <c r="CA178" s="7">
        <f t="shared" si="48"/>
        <v>19.5288</v>
      </c>
      <c r="CB178" s="34">
        <f t="shared" si="46"/>
        <v>956.91120000000001</v>
      </c>
      <c r="CC178" s="9">
        <v>4.6399999999999997</v>
      </c>
      <c r="CD178" s="33">
        <f t="shared" si="47"/>
        <v>206.23086206896554</v>
      </c>
    </row>
    <row r="179" spans="44:82" x14ac:dyDescent="0.25">
      <c r="AR179" s="2">
        <v>44425</v>
      </c>
      <c r="AS179" s="6">
        <v>74588351.762250006</v>
      </c>
      <c r="AT179" s="6">
        <v>152853799.5837</v>
      </c>
      <c r="AU179" s="9">
        <f t="shared" si="35"/>
        <v>227442151.34595001</v>
      </c>
      <c r="AV179" s="7">
        <f t="shared" si="36"/>
        <v>4548843.0269189999</v>
      </c>
      <c r="AW179" s="7">
        <f t="shared" si="33"/>
        <v>222893308.319031</v>
      </c>
      <c r="AX179" s="9">
        <v>4140000</v>
      </c>
      <c r="AY179" s="33">
        <f t="shared" si="34"/>
        <v>53.838963362084783</v>
      </c>
      <c r="BA179" s="2">
        <v>44424</v>
      </c>
      <c r="BB179" s="6"/>
      <c r="BC179" s="6"/>
      <c r="BD179" s="6">
        <v>62647731.939999998</v>
      </c>
      <c r="BE179" s="9">
        <f t="shared" si="37"/>
        <v>0</v>
      </c>
      <c r="BF179" s="7">
        <f t="shared" si="38"/>
        <v>0</v>
      </c>
      <c r="BG179" s="34">
        <f t="shared" si="39"/>
        <v>0</v>
      </c>
      <c r="BH179" s="9">
        <v>4140000</v>
      </c>
      <c r="BI179" s="33">
        <f t="shared" si="40"/>
        <v>0</v>
      </c>
      <c r="BK179" s="2">
        <v>44546</v>
      </c>
      <c r="BL179" s="6">
        <v>3721.8</v>
      </c>
      <c r="BM179" s="6"/>
      <c r="BN179" s="6"/>
      <c r="BO179" s="9">
        <f t="shared" si="41"/>
        <v>3721.8</v>
      </c>
      <c r="BP179" s="7"/>
      <c r="BQ179" s="34">
        <f t="shared" si="42"/>
        <v>3721.8</v>
      </c>
      <c r="BR179" s="9">
        <v>4.6399999999999997</v>
      </c>
      <c r="BS179" s="33">
        <f t="shared" si="43"/>
        <v>802.11206896551732</v>
      </c>
      <c r="BV179" s="2">
        <v>44545</v>
      </c>
      <c r="BW179" s="6">
        <v>1390.19</v>
      </c>
      <c r="BX179" s="6">
        <v>114.4</v>
      </c>
      <c r="BY179" s="9">
        <v>16.82</v>
      </c>
      <c r="BZ179" s="9">
        <f t="shared" si="44"/>
        <v>1521.41</v>
      </c>
      <c r="CA179" s="7">
        <f t="shared" si="48"/>
        <v>30.428200000000004</v>
      </c>
      <c r="CB179" s="34">
        <f t="shared" si="46"/>
        <v>1490.9818</v>
      </c>
      <c r="CC179" s="9">
        <v>4.6399999999999997</v>
      </c>
      <c r="CD179" s="33">
        <f t="shared" si="47"/>
        <v>321.33228448275867</v>
      </c>
    </row>
    <row r="180" spans="44:82" x14ac:dyDescent="0.25">
      <c r="AR180" s="2">
        <v>44426</v>
      </c>
      <c r="AS180" s="6">
        <v>118639141.95449999</v>
      </c>
      <c r="AT180" s="6">
        <v>263773200.11680001</v>
      </c>
      <c r="AU180" s="9">
        <f t="shared" si="35"/>
        <v>382412342.07130003</v>
      </c>
      <c r="AV180" s="7">
        <f t="shared" si="36"/>
        <v>7648246.8414260009</v>
      </c>
      <c r="AW180" s="7">
        <f t="shared" si="33"/>
        <v>374764095.22987401</v>
      </c>
      <c r="AX180" s="9">
        <v>4140000</v>
      </c>
      <c r="AY180" s="33">
        <f t="shared" si="34"/>
        <v>90.522728316394691</v>
      </c>
      <c r="BA180" s="2">
        <v>44425</v>
      </c>
      <c r="BB180" s="6">
        <v>19289759.952</v>
      </c>
      <c r="BC180" s="1"/>
      <c r="BD180" s="6">
        <v>48305590.350000001</v>
      </c>
      <c r="BE180" s="9">
        <f>BB180+BC180</f>
        <v>19289759.952</v>
      </c>
      <c r="BF180" s="7">
        <f t="shared" si="38"/>
        <v>385795.19903999998</v>
      </c>
      <c r="BG180" s="34">
        <f t="shared" si="39"/>
        <v>18903964.75296</v>
      </c>
      <c r="BH180" s="9">
        <v>4140000</v>
      </c>
      <c r="BI180" s="33">
        <f t="shared" si="40"/>
        <v>4.5661750611014496</v>
      </c>
      <c r="BK180" s="2">
        <v>44547</v>
      </c>
      <c r="BL180" s="6">
        <v>2929.97</v>
      </c>
      <c r="BM180" s="1"/>
      <c r="BN180" s="6"/>
      <c r="BO180" s="9">
        <f>BL180+BM180</f>
        <v>2929.97</v>
      </c>
      <c r="BP180" s="7"/>
      <c r="BQ180" s="34">
        <f t="shared" si="42"/>
        <v>2929.97</v>
      </c>
      <c r="BR180" s="9">
        <v>4.6100000000000003</v>
      </c>
      <c r="BS180" s="33">
        <f t="shared" si="43"/>
        <v>635.56832971800429</v>
      </c>
      <c r="BV180" s="2">
        <v>44546</v>
      </c>
      <c r="BW180" s="6">
        <v>639.86</v>
      </c>
      <c r="BX180" s="6"/>
      <c r="BY180" s="6">
        <v>176.54</v>
      </c>
      <c r="BZ180" s="9">
        <f t="shared" si="44"/>
        <v>816.4</v>
      </c>
      <c r="CA180" s="7">
        <f t="shared" si="48"/>
        <v>16.327999999999999</v>
      </c>
      <c r="CB180" s="34">
        <f t="shared" si="46"/>
        <v>800.072</v>
      </c>
      <c r="CC180" s="9">
        <v>4.6399999999999997</v>
      </c>
      <c r="CD180" s="33">
        <f t="shared" si="47"/>
        <v>172.4293103448276</v>
      </c>
    </row>
    <row r="181" spans="44:82" x14ac:dyDescent="0.25">
      <c r="AR181" s="2">
        <v>44427</v>
      </c>
      <c r="AS181" s="6">
        <v>25425523.580000002</v>
      </c>
      <c r="AT181" s="6">
        <v>120026558.70520002</v>
      </c>
      <c r="AU181" s="9">
        <f t="shared" si="35"/>
        <v>145452082.28520003</v>
      </c>
      <c r="AV181" s="7">
        <f t="shared" si="36"/>
        <v>2909041.6457040007</v>
      </c>
      <c r="AW181" s="7">
        <f t="shared" si="33"/>
        <v>142543040.63949603</v>
      </c>
      <c r="AX181" s="9">
        <v>4140000</v>
      </c>
      <c r="AY181" s="33">
        <f t="shared" si="34"/>
        <v>34.430686144805804</v>
      </c>
      <c r="BA181" s="2">
        <v>44426</v>
      </c>
      <c r="BB181" s="6"/>
      <c r="BC181" s="1"/>
      <c r="BD181" s="6"/>
      <c r="BE181" s="9">
        <f t="shared" si="37"/>
        <v>0</v>
      </c>
      <c r="BF181" s="7">
        <f t="shared" si="38"/>
        <v>0</v>
      </c>
      <c r="BG181" s="34">
        <f t="shared" si="39"/>
        <v>0</v>
      </c>
      <c r="BH181" s="9">
        <v>4140000</v>
      </c>
      <c r="BI181" s="33">
        <f t="shared" si="40"/>
        <v>0</v>
      </c>
      <c r="BK181" s="2">
        <v>44548</v>
      </c>
      <c r="BL181" s="6">
        <v>2526.1799999999998</v>
      </c>
      <c r="BM181" s="1"/>
      <c r="BN181" s="6"/>
      <c r="BO181" s="9">
        <f t="shared" ref="BO181:BO194" si="49">BL181+BM181</f>
        <v>2526.1799999999998</v>
      </c>
      <c r="BP181" s="7"/>
      <c r="BQ181" s="34">
        <f t="shared" si="42"/>
        <v>2526.1799999999998</v>
      </c>
      <c r="BR181" s="9">
        <v>4.6100000000000003</v>
      </c>
      <c r="BS181" s="33">
        <f t="shared" si="43"/>
        <v>547.97830802603028</v>
      </c>
      <c r="BV181" s="2">
        <v>44547</v>
      </c>
      <c r="BW181" s="6">
        <v>1486.59</v>
      </c>
      <c r="BX181" s="1"/>
      <c r="BY181" s="6">
        <v>48.81</v>
      </c>
      <c r="BZ181" s="9">
        <f t="shared" si="44"/>
        <v>1535.3999999999999</v>
      </c>
      <c r="CA181" s="7">
        <f t="shared" si="48"/>
        <v>30.707999999999998</v>
      </c>
      <c r="CB181" s="34">
        <f t="shared" si="46"/>
        <v>1504.6919999999998</v>
      </c>
      <c r="CC181" s="9">
        <v>4.6100000000000003</v>
      </c>
      <c r="CD181" s="33">
        <f t="shared" si="47"/>
        <v>326.39739696312358</v>
      </c>
    </row>
    <row r="182" spans="44:82" x14ac:dyDescent="0.25">
      <c r="AR182" s="2">
        <v>44428</v>
      </c>
      <c r="AS182" s="6">
        <v>271904764.54624999</v>
      </c>
      <c r="AT182" s="6">
        <v>154531950.20054999</v>
      </c>
      <c r="AU182" s="9">
        <f t="shared" si="35"/>
        <v>426436714.74679995</v>
      </c>
      <c r="AV182" s="7">
        <f t="shared" si="36"/>
        <v>8528734.2949359994</v>
      </c>
      <c r="AW182" s="7">
        <f t="shared" si="33"/>
        <v>417907980.45186394</v>
      </c>
      <c r="AX182" s="9">
        <v>4140000</v>
      </c>
      <c r="AY182" s="33">
        <f t="shared" si="34"/>
        <v>100.94395663088501</v>
      </c>
      <c r="BA182" s="2">
        <v>44427</v>
      </c>
      <c r="BB182" s="6"/>
      <c r="BC182" s="1"/>
      <c r="BD182" s="6"/>
      <c r="BE182" s="9">
        <f t="shared" si="37"/>
        <v>0</v>
      </c>
      <c r="BF182" s="7">
        <f t="shared" si="38"/>
        <v>0</v>
      </c>
      <c r="BG182" s="34">
        <f t="shared" si="39"/>
        <v>0</v>
      </c>
      <c r="BH182" s="9">
        <v>4140000</v>
      </c>
      <c r="BI182" s="33">
        <f t="shared" si="40"/>
        <v>0</v>
      </c>
      <c r="BK182" s="2">
        <v>44549</v>
      </c>
      <c r="BL182" s="6">
        <v>2426.3200000000002</v>
      </c>
      <c r="BM182" s="1"/>
      <c r="BN182" s="6"/>
      <c r="BO182" s="9">
        <f t="shared" si="49"/>
        <v>2426.3200000000002</v>
      </c>
      <c r="BP182" s="7"/>
      <c r="BQ182" s="34">
        <f t="shared" si="42"/>
        <v>2426.3200000000002</v>
      </c>
      <c r="BR182" s="9">
        <v>4.6100000000000003</v>
      </c>
      <c r="BS182" s="33">
        <f t="shared" si="43"/>
        <v>526.31670281995662</v>
      </c>
      <c r="BV182" s="2">
        <v>44548</v>
      </c>
      <c r="BW182" s="6">
        <v>2767.47</v>
      </c>
      <c r="BX182" s="1"/>
      <c r="BY182" s="6">
        <v>8.94</v>
      </c>
      <c r="BZ182" s="9">
        <f t="shared" si="44"/>
        <v>2776.41</v>
      </c>
      <c r="CA182" s="7">
        <f t="shared" si="48"/>
        <v>55.528199999999998</v>
      </c>
      <c r="CB182" s="34">
        <f t="shared" si="46"/>
        <v>2720.8817999999997</v>
      </c>
      <c r="CC182" s="9">
        <v>4.6100000000000003</v>
      </c>
      <c r="CD182" s="33">
        <f t="shared" si="47"/>
        <v>590.21297180043371</v>
      </c>
    </row>
    <row r="183" spans="44:82" x14ac:dyDescent="0.25">
      <c r="AR183" s="2">
        <v>44429</v>
      </c>
      <c r="AS183" s="6">
        <v>74940543.662499994</v>
      </c>
      <c r="AT183" s="6">
        <v>65449490.205749996</v>
      </c>
      <c r="AU183" s="9">
        <f t="shared" si="35"/>
        <v>140390033.86824998</v>
      </c>
      <c r="AV183" s="7">
        <f t="shared" si="36"/>
        <v>2807800.6773649999</v>
      </c>
      <c r="AW183" s="7">
        <f t="shared" si="33"/>
        <v>137582233.19088498</v>
      </c>
      <c r="AX183" s="9">
        <v>4150000</v>
      </c>
      <c r="AY183" s="33">
        <f t="shared" si="34"/>
        <v>33.152345347201198</v>
      </c>
      <c r="BA183" s="2">
        <v>44428</v>
      </c>
      <c r="BB183" s="6"/>
      <c r="BC183" s="6"/>
      <c r="BD183" s="6"/>
      <c r="BE183" s="9">
        <f t="shared" si="37"/>
        <v>0</v>
      </c>
      <c r="BF183" s="7">
        <f t="shared" si="38"/>
        <v>0</v>
      </c>
      <c r="BG183" s="34">
        <f t="shared" si="39"/>
        <v>0</v>
      </c>
      <c r="BH183" s="9">
        <v>4140000</v>
      </c>
      <c r="BI183" s="33">
        <f t="shared" si="40"/>
        <v>0</v>
      </c>
      <c r="BK183" s="2">
        <v>44550</v>
      </c>
      <c r="BL183" s="6">
        <v>3704.95</v>
      </c>
      <c r="BM183" s="6"/>
      <c r="BN183" s="6"/>
      <c r="BO183" s="9">
        <f t="shared" si="49"/>
        <v>3704.95</v>
      </c>
      <c r="BP183" s="7"/>
      <c r="BQ183" s="34">
        <f t="shared" si="42"/>
        <v>3704.95</v>
      </c>
      <c r="BR183" s="9">
        <v>4.62</v>
      </c>
      <c r="BS183" s="33">
        <f t="shared" si="43"/>
        <v>801.93722943722935</v>
      </c>
      <c r="BV183" s="2">
        <v>44549</v>
      </c>
      <c r="BW183" s="6">
        <v>2956.68</v>
      </c>
      <c r="BX183" s="1"/>
      <c r="BY183" s="6">
        <v>56.99</v>
      </c>
      <c r="BZ183" s="9">
        <f t="shared" si="44"/>
        <v>3013.6699999999996</v>
      </c>
      <c r="CA183" s="7">
        <f t="shared" si="48"/>
        <v>60.273399999999995</v>
      </c>
      <c r="CB183" s="34">
        <f t="shared" si="46"/>
        <v>2953.3965999999996</v>
      </c>
      <c r="CC183" s="9">
        <v>4.6100000000000003</v>
      </c>
      <c r="CD183" s="33">
        <f t="shared" si="47"/>
        <v>640.65002169197385</v>
      </c>
    </row>
    <row r="184" spans="44:82" x14ac:dyDescent="0.25">
      <c r="AR184" s="2">
        <v>44430</v>
      </c>
      <c r="AS184" s="6">
        <v>59940883.71875</v>
      </c>
      <c r="AT184" s="6">
        <v>33449619.925000001</v>
      </c>
      <c r="AU184" s="9">
        <f t="shared" si="35"/>
        <v>93390503.643749997</v>
      </c>
      <c r="AV184" s="7">
        <f t="shared" si="36"/>
        <v>1867810.0728750001</v>
      </c>
      <c r="AW184" s="7">
        <f t="shared" si="33"/>
        <v>91522693.570875004</v>
      </c>
      <c r="AX184" s="9">
        <v>4150000</v>
      </c>
      <c r="AY184" s="33">
        <f t="shared" si="34"/>
        <v>22.053661101415663</v>
      </c>
      <c r="BA184" s="2">
        <v>44429</v>
      </c>
      <c r="BB184" s="6"/>
      <c r="BC184" s="6"/>
      <c r="BD184" s="6"/>
      <c r="BE184" s="9">
        <f t="shared" si="37"/>
        <v>0</v>
      </c>
      <c r="BF184" s="7">
        <f t="shared" si="38"/>
        <v>0</v>
      </c>
      <c r="BG184" s="34">
        <f t="shared" si="39"/>
        <v>0</v>
      </c>
      <c r="BH184" s="9">
        <v>4150000</v>
      </c>
      <c r="BI184" s="33">
        <f t="shared" si="40"/>
        <v>0</v>
      </c>
      <c r="BK184" s="2">
        <v>44551</v>
      </c>
      <c r="BL184" s="6">
        <v>1102.45</v>
      </c>
      <c r="BM184" s="6"/>
      <c r="BN184" s="6"/>
      <c r="BO184" s="9">
        <f t="shared" si="49"/>
        <v>1102.45</v>
      </c>
      <c r="BP184" s="7"/>
      <c r="BQ184" s="34">
        <f t="shared" si="42"/>
        <v>1102.45</v>
      </c>
      <c r="BR184" s="9">
        <v>4.62</v>
      </c>
      <c r="BS184" s="33">
        <f t="shared" si="43"/>
        <v>238.62554112554113</v>
      </c>
      <c r="BV184" s="2">
        <v>44550</v>
      </c>
      <c r="BW184" s="6">
        <v>158.87</v>
      </c>
      <c r="BX184" s="6"/>
      <c r="BY184" s="6"/>
      <c r="BZ184" s="9">
        <f t="shared" si="44"/>
        <v>158.87</v>
      </c>
      <c r="CA184" s="7">
        <f t="shared" si="48"/>
        <v>3.1774</v>
      </c>
      <c r="CB184" s="34">
        <f t="shared" si="46"/>
        <v>155.6926</v>
      </c>
      <c r="CC184" s="9">
        <v>4.62</v>
      </c>
      <c r="CD184" s="33">
        <f t="shared" si="47"/>
        <v>33.699696969696966</v>
      </c>
    </row>
    <row r="185" spans="44:82" x14ac:dyDescent="0.25">
      <c r="AR185" s="2">
        <v>44431</v>
      </c>
      <c r="AS185" s="6">
        <v>191266187.07375002</v>
      </c>
      <c r="AT185" s="6">
        <v>63324048.606699996</v>
      </c>
      <c r="AU185" s="9">
        <f t="shared" si="35"/>
        <v>254590235.68045002</v>
      </c>
      <c r="AV185" s="7">
        <f t="shared" si="36"/>
        <v>5091804.7136090007</v>
      </c>
      <c r="AW185" s="7">
        <f t="shared" si="33"/>
        <v>249498430.96684101</v>
      </c>
      <c r="AX185" s="6">
        <v>4150000</v>
      </c>
      <c r="AY185" s="33">
        <f t="shared" si="34"/>
        <v>60.120103847431572</v>
      </c>
      <c r="BA185" s="2">
        <v>44430</v>
      </c>
      <c r="BB185" s="6"/>
      <c r="BC185" s="6"/>
      <c r="BD185" s="6"/>
      <c r="BE185" s="9">
        <f t="shared" si="37"/>
        <v>0</v>
      </c>
      <c r="BF185" s="7">
        <f t="shared" si="38"/>
        <v>0</v>
      </c>
      <c r="BG185" s="34">
        <f t="shared" si="39"/>
        <v>0</v>
      </c>
      <c r="BH185" s="9">
        <v>4150000</v>
      </c>
      <c r="BI185" s="33">
        <f t="shared" si="40"/>
        <v>0</v>
      </c>
      <c r="BK185" s="2">
        <v>44552</v>
      </c>
      <c r="BL185" s="6">
        <v>3852.38</v>
      </c>
      <c r="BM185" s="6">
        <v>37.340000000000003</v>
      </c>
      <c r="BN185" s="6"/>
      <c r="BO185" s="9">
        <f t="shared" si="49"/>
        <v>3889.7200000000003</v>
      </c>
      <c r="BP185" s="7"/>
      <c r="BQ185" s="34">
        <f t="shared" si="42"/>
        <v>3889.7200000000003</v>
      </c>
      <c r="BR185" s="9">
        <v>4.62</v>
      </c>
      <c r="BS185" s="33">
        <f t="shared" si="43"/>
        <v>841.93073593073598</v>
      </c>
      <c r="BV185" s="2">
        <v>44551</v>
      </c>
      <c r="BW185" s="6">
        <v>2605.31</v>
      </c>
      <c r="BX185" s="6"/>
      <c r="BY185" s="6">
        <v>13.35</v>
      </c>
      <c r="BZ185" s="9">
        <f t="shared" si="44"/>
        <v>2618.66</v>
      </c>
      <c r="CA185" s="7">
        <f t="shared" si="48"/>
        <v>52.373199999999997</v>
      </c>
      <c r="CB185" s="34">
        <f t="shared" si="46"/>
        <v>2566.2867999999999</v>
      </c>
      <c r="CC185" s="9">
        <v>4.62</v>
      </c>
      <c r="CD185" s="33">
        <f t="shared" si="47"/>
        <v>555.47333333333324</v>
      </c>
    </row>
    <row r="186" spans="44:82" x14ac:dyDescent="0.25">
      <c r="AR186" s="2">
        <v>44432</v>
      </c>
      <c r="AS186" s="6">
        <v>8386625</v>
      </c>
      <c r="AT186" s="6">
        <v>41434123.5</v>
      </c>
      <c r="AU186" s="9">
        <f t="shared" si="35"/>
        <v>49820748.5</v>
      </c>
      <c r="AV186" s="7">
        <f t="shared" si="36"/>
        <v>996414.97</v>
      </c>
      <c r="AW186" s="7">
        <f t="shared" si="33"/>
        <v>48824333.530000001</v>
      </c>
      <c r="AX186" s="6">
        <v>4150000</v>
      </c>
      <c r="AY186" s="33">
        <f t="shared" si="34"/>
        <v>11.764899645783133</v>
      </c>
      <c r="BA186" s="2">
        <v>44431</v>
      </c>
      <c r="BB186" s="6"/>
      <c r="BC186" s="6"/>
      <c r="BD186" s="6"/>
      <c r="BE186" s="9">
        <f t="shared" si="37"/>
        <v>0</v>
      </c>
      <c r="BF186" s="7">
        <f t="shared" si="38"/>
        <v>0</v>
      </c>
      <c r="BG186" s="34">
        <f t="shared" si="39"/>
        <v>0</v>
      </c>
      <c r="BH186" s="6">
        <v>4150000</v>
      </c>
      <c r="BI186" s="33">
        <f t="shared" si="40"/>
        <v>0</v>
      </c>
      <c r="BK186" s="2">
        <v>44553</v>
      </c>
      <c r="BL186" s="6">
        <v>4412.83</v>
      </c>
      <c r="BM186" s="6">
        <v>82.24</v>
      </c>
      <c r="BN186" s="6"/>
      <c r="BO186" s="9">
        <f t="shared" si="49"/>
        <v>4495.07</v>
      </c>
      <c r="BP186" s="7"/>
      <c r="BQ186" s="34">
        <f t="shared" si="42"/>
        <v>4495.07</v>
      </c>
      <c r="BR186" s="6">
        <v>4.62</v>
      </c>
      <c r="BS186" s="33">
        <f t="shared" si="43"/>
        <v>972.95887445887433</v>
      </c>
      <c r="BV186" s="2">
        <v>44552</v>
      </c>
      <c r="BW186" s="6">
        <v>296.29000000000002</v>
      </c>
      <c r="BX186" s="6"/>
      <c r="BY186" s="6">
        <v>41.64</v>
      </c>
      <c r="BZ186" s="9">
        <f t="shared" si="44"/>
        <v>337.93</v>
      </c>
      <c r="CA186" s="7">
        <f t="shared" si="48"/>
        <v>6.7586000000000004</v>
      </c>
      <c r="CB186" s="34">
        <f t="shared" si="46"/>
        <v>331.17140000000001</v>
      </c>
      <c r="CC186" s="9">
        <v>4.62</v>
      </c>
      <c r="CD186" s="33">
        <f t="shared" si="47"/>
        <v>71.682121212121217</v>
      </c>
    </row>
    <row r="187" spans="44:82" x14ac:dyDescent="0.25">
      <c r="AR187" s="2">
        <v>44433</v>
      </c>
      <c r="AS187" s="6">
        <v>23969381.175000001</v>
      </c>
      <c r="AT187" s="6">
        <v>114431937.1675</v>
      </c>
      <c r="AU187" s="9">
        <f t="shared" si="35"/>
        <v>138401318.3425</v>
      </c>
      <c r="AV187" s="7">
        <f t="shared" si="36"/>
        <v>2768026.3668499999</v>
      </c>
      <c r="AW187" s="7">
        <f t="shared" si="33"/>
        <v>135633291.97565001</v>
      </c>
      <c r="AX187" s="6">
        <v>4150000</v>
      </c>
      <c r="AY187" s="33">
        <f t="shared" si="34"/>
        <v>32.682720957987954</v>
      </c>
      <c r="BA187" s="2">
        <v>44432</v>
      </c>
      <c r="BB187" s="6"/>
      <c r="BC187" s="6"/>
      <c r="BD187" s="6"/>
      <c r="BE187" s="9">
        <f t="shared" si="37"/>
        <v>0</v>
      </c>
      <c r="BF187" s="7">
        <f t="shared" si="38"/>
        <v>0</v>
      </c>
      <c r="BG187" s="34">
        <f t="shared" si="39"/>
        <v>0</v>
      </c>
      <c r="BH187" s="6">
        <v>4150000</v>
      </c>
      <c r="BI187" s="33">
        <f t="shared" si="40"/>
        <v>0</v>
      </c>
      <c r="BK187" s="2">
        <v>44554</v>
      </c>
      <c r="BL187" s="6">
        <v>5500.67</v>
      </c>
      <c r="BM187" s="6">
        <v>14.21</v>
      </c>
      <c r="BN187" s="6"/>
      <c r="BO187" s="9">
        <f t="shared" si="49"/>
        <v>5514.88</v>
      </c>
      <c r="BP187" s="7"/>
      <c r="BQ187" s="34">
        <f t="shared" si="42"/>
        <v>5514.88</v>
      </c>
      <c r="BR187" s="6">
        <v>4.62</v>
      </c>
      <c r="BS187" s="33">
        <f t="shared" si="43"/>
        <v>1193.6969696969697</v>
      </c>
      <c r="BV187" s="2">
        <v>44553</v>
      </c>
      <c r="BW187" s="6">
        <v>1219.9909249999998</v>
      </c>
      <c r="BX187" s="6">
        <v>14.267336206896552</v>
      </c>
      <c r="BY187" s="6">
        <v>23.72</v>
      </c>
      <c r="BZ187" s="9">
        <f t="shared" si="44"/>
        <v>1257.9782612068964</v>
      </c>
      <c r="CA187" s="7">
        <f t="shared" si="48"/>
        <v>25.159565224137928</v>
      </c>
      <c r="CB187" s="34">
        <f t="shared" si="46"/>
        <v>1232.8186959827585</v>
      </c>
      <c r="CC187" s="6">
        <v>4.62</v>
      </c>
      <c r="CD187" s="33">
        <f t="shared" si="47"/>
        <v>266.84387358934168</v>
      </c>
    </row>
    <row r="188" spans="44:82" x14ac:dyDescent="0.25">
      <c r="AR188" s="2">
        <v>44434</v>
      </c>
      <c r="AS188" s="6">
        <v>258443749.413625</v>
      </c>
      <c r="AT188" s="6">
        <v>660767959.95700002</v>
      </c>
      <c r="AU188" s="9">
        <f t="shared" si="35"/>
        <v>919211709.37062502</v>
      </c>
      <c r="AV188" s="7">
        <f t="shared" si="36"/>
        <v>18384234.1874125</v>
      </c>
      <c r="AW188" s="7">
        <f t="shared" si="33"/>
        <v>900827475.18321252</v>
      </c>
      <c r="AX188" s="6">
        <v>4150000</v>
      </c>
      <c r="AY188" s="33">
        <f t="shared" si="34"/>
        <v>217.06686148993072</v>
      </c>
      <c r="BA188" s="2">
        <v>44433</v>
      </c>
      <c r="BB188" s="6"/>
      <c r="BC188" s="6"/>
      <c r="BD188" s="6"/>
      <c r="BE188" s="9">
        <f t="shared" si="37"/>
        <v>0</v>
      </c>
      <c r="BF188" s="7">
        <f t="shared" si="38"/>
        <v>0</v>
      </c>
      <c r="BG188" s="34">
        <f t="shared" si="39"/>
        <v>0</v>
      </c>
      <c r="BH188" s="6">
        <v>4150000</v>
      </c>
      <c r="BI188" s="33">
        <f t="shared" si="40"/>
        <v>0</v>
      </c>
      <c r="BK188" s="2">
        <v>44555</v>
      </c>
      <c r="BL188" s="6">
        <v>2941.94</v>
      </c>
      <c r="BM188" s="6"/>
      <c r="BN188" s="6"/>
      <c r="BO188" s="9">
        <f t="shared" si="49"/>
        <v>2941.94</v>
      </c>
      <c r="BP188" s="7"/>
      <c r="BQ188" s="34">
        <f t="shared" si="42"/>
        <v>2941.94</v>
      </c>
      <c r="BR188" s="6">
        <v>4.58</v>
      </c>
      <c r="BS188" s="33">
        <f t="shared" si="43"/>
        <v>642.34497816593887</v>
      </c>
      <c r="BV188" s="2">
        <v>44554</v>
      </c>
      <c r="BW188" s="6">
        <v>5247.3375749999996</v>
      </c>
      <c r="BX188" s="6">
        <v>30.612801724137935</v>
      </c>
      <c r="BY188" s="6">
        <v>62.27</v>
      </c>
      <c r="BZ188" s="9">
        <f t="shared" si="44"/>
        <v>5340.2203767241381</v>
      </c>
      <c r="CA188" s="7">
        <f t="shared" si="48"/>
        <v>106.80440753448276</v>
      </c>
      <c r="CB188" s="34">
        <f t="shared" si="46"/>
        <v>5233.4159691896557</v>
      </c>
      <c r="CC188" s="6">
        <v>4.62</v>
      </c>
      <c r="CD188" s="33">
        <f t="shared" si="47"/>
        <v>1132.7740193051202</v>
      </c>
    </row>
    <row r="189" spans="44:82" x14ac:dyDescent="0.25">
      <c r="AR189" s="2">
        <v>44435</v>
      </c>
      <c r="AS189" s="6">
        <v>204499388.71887499</v>
      </c>
      <c r="AT189" s="6">
        <v>368797754.8355</v>
      </c>
      <c r="AU189" s="9">
        <f t="shared" si="35"/>
        <v>573297143.55437493</v>
      </c>
      <c r="AV189" s="7">
        <f t="shared" si="36"/>
        <v>11465942.871087499</v>
      </c>
      <c r="AW189" s="7">
        <f t="shared" si="33"/>
        <v>561831200.68328738</v>
      </c>
      <c r="AX189" s="6">
        <v>4150000</v>
      </c>
      <c r="AY189" s="33">
        <f t="shared" si="34"/>
        <v>135.38101221284035</v>
      </c>
      <c r="BA189" s="2">
        <v>44434</v>
      </c>
      <c r="BB189" s="6"/>
      <c r="BC189" s="1"/>
      <c r="BD189" s="6"/>
      <c r="BE189" s="9">
        <f t="shared" si="37"/>
        <v>0</v>
      </c>
      <c r="BF189" s="7">
        <f t="shared" si="38"/>
        <v>0</v>
      </c>
      <c r="BG189" s="34">
        <f t="shared" si="39"/>
        <v>0</v>
      </c>
      <c r="BH189" s="6">
        <v>4150000</v>
      </c>
      <c r="BI189" s="33">
        <f t="shared" si="40"/>
        <v>0</v>
      </c>
      <c r="BK189" s="2">
        <v>44556</v>
      </c>
      <c r="BL189" s="6">
        <v>3233.98</v>
      </c>
      <c r="BM189" s="1"/>
      <c r="BN189" s="6"/>
      <c r="BO189" s="9">
        <f t="shared" si="49"/>
        <v>3233.98</v>
      </c>
      <c r="BP189" s="7"/>
      <c r="BQ189" s="34">
        <f t="shared" si="42"/>
        <v>3233.98</v>
      </c>
      <c r="BR189" s="6">
        <v>4.58</v>
      </c>
      <c r="BS189" s="33">
        <f t="shared" si="43"/>
        <v>706.1091703056768</v>
      </c>
      <c r="BV189" s="2">
        <v>44555</v>
      </c>
      <c r="BW189" s="6">
        <v>1585.9157500000001</v>
      </c>
      <c r="BX189" s="6">
        <v>60.275068965517249</v>
      </c>
      <c r="BY189" s="6">
        <v>33.17</v>
      </c>
      <c r="BZ189" s="9">
        <f t="shared" si="44"/>
        <v>1679.3608189655174</v>
      </c>
      <c r="CA189" s="7">
        <f t="shared" si="48"/>
        <v>33.587216379310348</v>
      </c>
      <c r="CB189" s="34">
        <f t="shared" si="46"/>
        <v>1645.7736025862071</v>
      </c>
      <c r="CC189" s="6">
        <v>4.58</v>
      </c>
      <c r="CD189" s="33">
        <f t="shared" si="47"/>
        <v>359.33921453847313</v>
      </c>
    </row>
    <row r="190" spans="44:82" x14ac:dyDescent="0.25">
      <c r="AR190" s="2">
        <v>44436</v>
      </c>
      <c r="AS190" s="6">
        <v>168555543.5275</v>
      </c>
      <c r="AT190" s="6">
        <v>257607027.56169999</v>
      </c>
      <c r="AU190" s="9">
        <f t="shared" si="35"/>
        <v>426162571.08920002</v>
      </c>
      <c r="AV190" s="7">
        <f t="shared" si="36"/>
        <v>8523251.4217840005</v>
      </c>
      <c r="AW190" s="7">
        <f t="shared" si="33"/>
        <v>417639319.66741604</v>
      </c>
      <c r="AX190" s="6">
        <v>4150000</v>
      </c>
      <c r="AY190" s="33">
        <f t="shared" si="34"/>
        <v>100.63598064275085</v>
      </c>
      <c r="BA190" s="2">
        <v>44435</v>
      </c>
      <c r="BB190" s="6"/>
      <c r="BC190" s="1"/>
      <c r="BD190" s="6"/>
      <c r="BE190" s="9">
        <f t="shared" si="37"/>
        <v>0</v>
      </c>
      <c r="BF190" s="7">
        <f t="shared" si="38"/>
        <v>0</v>
      </c>
      <c r="BG190" s="34">
        <f t="shared" si="39"/>
        <v>0</v>
      </c>
      <c r="BH190" s="6">
        <v>4150000</v>
      </c>
      <c r="BI190" s="33">
        <f t="shared" si="40"/>
        <v>0</v>
      </c>
      <c r="BK190" s="2">
        <v>44557</v>
      </c>
      <c r="BL190" s="6">
        <v>583.89</v>
      </c>
      <c r="BM190" s="1"/>
      <c r="BN190" s="6"/>
      <c r="BO190" s="9">
        <f t="shared" si="49"/>
        <v>583.89</v>
      </c>
      <c r="BP190" s="7"/>
      <c r="BQ190" s="34">
        <f t="shared" si="42"/>
        <v>583.89</v>
      </c>
      <c r="BR190" s="6">
        <v>4.58</v>
      </c>
      <c r="BS190" s="33">
        <f t="shared" si="43"/>
        <v>127.48689956331877</v>
      </c>
      <c r="BV190" s="2">
        <v>44556</v>
      </c>
      <c r="BW190" s="6">
        <v>328.11057500000004</v>
      </c>
      <c r="BX190" s="6">
        <v>14.612137931034482</v>
      </c>
      <c r="BY190" s="6">
        <v>29.17</v>
      </c>
      <c r="BZ190" s="9">
        <f t="shared" si="44"/>
        <v>371.89271293103451</v>
      </c>
      <c r="CA190" s="7">
        <f t="shared" si="48"/>
        <v>7.4378542586206899</v>
      </c>
      <c r="CB190" s="34">
        <f t="shared" si="46"/>
        <v>364.45485867241382</v>
      </c>
      <c r="CC190" s="6">
        <v>4.58</v>
      </c>
      <c r="CD190" s="33">
        <f t="shared" si="47"/>
        <v>79.575296653365456</v>
      </c>
    </row>
    <row r="191" spans="44:82" x14ac:dyDescent="0.25">
      <c r="AR191" s="2">
        <v>44437</v>
      </c>
      <c r="AS191" s="6"/>
      <c r="AT191" s="6"/>
      <c r="AU191" s="9">
        <f t="shared" si="35"/>
        <v>0</v>
      </c>
      <c r="AV191" s="7">
        <f>AU191*2%</f>
        <v>0</v>
      </c>
      <c r="AW191" s="7">
        <f t="shared" si="33"/>
        <v>0</v>
      </c>
      <c r="AX191" s="4"/>
      <c r="AY191" s="33"/>
      <c r="BA191" s="2">
        <v>44436</v>
      </c>
      <c r="BB191" s="6"/>
      <c r="BC191" s="1"/>
      <c r="BD191" s="6"/>
      <c r="BE191" s="9">
        <f t="shared" si="37"/>
        <v>0</v>
      </c>
      <c r="BF191" s="7">
        <f t="shared" si="38"/>
        <v>0</v>
      </c>
      <c r="BG191" s="34">
        <f t="shared" si="39"/>
        <v>0</v>
      </c>
      <c r="BH191" s="6">
        <v>4150000</v>
      </c>
      <c r="BI191" s="33">
        <f t="shared" si="40"/>
        <v>0</v>
      </c>
      <c r="BK191" s="2">
        <v>44558</v>
      </c>
      <c r="BL191" s="6">
        <v>2364.5100000000002</v>
      </c>
      <c r="BM191" s="1"/>
      <c r="BN191" s="6"/>
      <c r="BO191" s="9">
        <f t="shared" si="49"/>
        <v>2364.5100000000002</v>
      </c>
      <c r="BP191" s="7"/>
      <c r="BQ191" s="34">
        <f t="shared" si="42"/>
        <v>2364.5100000000002</v>
      </c>
      <c r="BR191" s="6">
        <v>4.58</v>
      </c>
      <c r="BS191" s="33">
        <f t="shared" si="43"/>
        <v>516.26855895196513</v>
      </c>
      <c r="BV191" s="2">
        <v>44557</v>
      </c>
      <c r="BW191" s="6">
        <v>2694.3993</v>
      </c>
      <c r="BX191" s="6">
        <v>23.65153448275862</v>
      </c>
      <c r="BY191" s="6">
        <v>12.59</v>
      </c>
      <c r="BZ191" s="9">
        <f t="shared" si="44"/>
        <v>2730.6408344827587</v>
      </c>
      <c r="CA191" s="7">
        <f t="shared" si="48"/>
        <v>54.612816689655176</v>
      </c>
      <c r="CB191" s="34">
        <f t="shared" si="46"/>
        <v>2676.0280177931036</v>
      </c>
      <c r="CC191" s="6">
        <v>4.58</v>
      </c>
      <c r="CD191" s="33">
        <f t="shared" si="47"/>
        <v>584.28559340460777</v>
      </c>
    </row>
    <row r="192" spans="44:82" x14ac:dyDescent="0.25">
      <c r="AR192" s="2">
        <v>44438</v>
      </c>
      <c r="AS192" s="6"/>
      <c r="AT192" s="6"/>
      <c r="AU192" s="9">
        <f t="shared" si="35"/>
        <v>0</v>
      </c>
      <c r="AV192" s="7">
        <f t="shared" si="36"/>
        <v>0</v>
      </c>
      <c r="AW192" s="7">
        <f t="shared" si="33"/>
        <v>0</v>
      </c>
      <c r="AX192" s="4"/>
      <c r="AY192" s="33"/>
      <c r="BA192" s="2">
        <v>44437</v>
      </c>
      <c r="BB192" s="6"/>
      <c r="BC192" s="6"/>
      <c r="BD192" s="6"/>
      <c r="BE192" s="9">
        <f t="shared" si="37"/>
        <v>0</v>
      </c>
      <c r="BF192" s="7">
        <f t="shared" si="38"/>
        <v>0</v>
      </c>
      <c r="BG192" s="34">
        <f t="shared" si="39"/>
        <v>0</v>
      </c>
      <c r="BH192" s="4"/>
      <c r="BI192" s="33"/>
      <c r="BK192" s="2">
        <v>44559</v>
      </c>
      <c r="BL192" s="6">
        <v>3700.79</v>
      </c>
      <c r="BM192" s="6"/>
      <c r="BN192" s="6"/>
      <c r="BO192" s="9">
        <f t="shared" si="49"/>
        <v>3700.79</v>
      </c>
      <c r="BP192" s="7"/>
      <c r="BQ192" s="34">
        <f t="shared" si="42"/>
        <v>3700.79</v>
      </c>
      <c r="BR192" s="4">
        <v>4.58</v>
      </c>
      <c r="BS192" s="33">
        <f t="shared" si="43"/>
        <v>808.03275109170306</v>
      </c>
      <c r="BV192" s="2">
        <v>44558</v>
      </c>
      <c r="BW192" s="6">
        <v>1271.61085</v>
      </c>
      <c r="BX192" s="6">
        <v>62.362517241379308</v>
      </c>
      <c r="BY192" s="6">
        <v>5.69</v>
      </c>
      <c r="BZ192" s="9">
        <f t="shared" si="44"/>
        <v>1339.6633672413793</v>
      </c>
      <c r="CA192" s="7">
        <f t="shared" si="48"/>
        <v>26.793267344827587</v>
      </c>
      <c r="CB192" s="34">
        <f t="shared" si="46"/>
        <v>1312.8700998965517</v>
      </c>
      <c r="CC192" s="6">
        <v>4.58</v>
      </c>
      <c r="CD192" s="33">
        <f t="shared" si="47"/>
        <v>286.65286023942178</v>
      </c>
    </row>
    <row r="193" spans="42:82" x14ac:dyDescent="0.25">
      <c r="AR193" s="2">
        <v>44439</v>
      </c>
      <c r="AS193" s="6"/>
      <c r="AT193" s="1"/>
      <c r="AU193" s="1"/>
      <c r="AV193" s="7">
        <f t="shared" si="36"/>
        <v>0</v>
      </c>
      <c r="AW193" s="7">
        <f t="shared" si="33"/>
        <v>0</v>
      </c>
      <c r="AX193" s="4"/>
      <c r="AY193" s="33"/>
      <c r="BA193" s="2">
        <v>44438</v>
      </c>
      <c r="BB193" s="6"/>
      <c r="BC193" s="1"/>
      <c r="BD193" s="6"/>
      <c r="BE193" s="9">
        <f t="shared" si="37"/>
        <v>0</v>
      </c>
      <c r="BF193" s="7">
        <f t="shared" si="38"/>
        <v>0</v>
      </c>
      <c r="BG193" s="34">
        <f t="shared" si="39"/>
        <v>0</v>
      </c>
      <c r="BH193" s="4"/>
      <c r="BI193" s="33"/>
      <c r="BK193" s="2">
        <v>44560</v>
      </c>
      <c r="BL193" s="6">
        <v>2703.44</v>
      </c>
      <c r="BM193" s="1"/>
      <c r="BN193" s="6"/>
      <c r="BO193" s="9">
        <f t="shared" si="49"/>
        <v>2703.44</v>
      </c>
      <c r="BP193" s="7"/>
      <c r="BQ193" s="34">
        <f t="shared" si="42"/>
        <v>2703.44</v>
      </c>
      <c r="BR193" s="4">
        <v>4.58</v>
      </c>
      <c r="BS193" s="33">
        <f t="shared" si="43"/>
        <v>590.27074235807856</v>
      </c>
      <c r="BV193" s="2">
        <v>44559</v>
      </c>
      <c r="BW193" s="6">
        <v>355.12642500000004</v>
      </c>
      <c r="BX193" s="6">
        <v>0</v>
      </c>
      <c r="BY193" s="6"/>
      <c r="BZ193" s="9">
        <f t="shared" si="44"/>
        <v>355.12642500000004</v>
      </c>
      <c r="CA193" s="7">
        <f t="shared" si="48"/>
        <v>7.1025285000000009</v>
      </c>
      <c r="CB193" s="34">
        <f t="shared" si="46"/>
        <v>348.02389650000003</v>
      </c>
      <c r="CC193" s="4">
        <v>4.58</v>
      </c>
      <c r="CD193" s="33"/>
    </row>
    <row r="194" spans="42:82" x14ac:dyDescent="0.25">
      <c r="BA194" s="2">
        <v>44439</v>
      </c>
      <c r="BB194" s="6"/>
      <c r="BC194" s="6"/>
      <c r="BD194" s="6"/>
      <c r="BE194" s="9">
        <f t="shared" si="37"/>
        <v>0</v>
      </c>
      <c r="BF194" s="7">
        <f t="shared" si="38"/>
        <v>0</v>
      </c>
      <c r="BG194" s="34">
        <f t="shared" si="39"/>
        <v>0</v>
      </c>
      <c r="BH194" s="4"/>
      <c r="BI194" s="33"/>
      <c r="BK194" s="2">
        <v>44561</v>
      </c>
      <c r="BL194" s="6">
        <v>4034.65</v>
      </c>
      <c r="BM194" s="6">
        <v>31.31</v>
      </c>
      <c r="BN194" s="6"/>
      <c r="BO194" s="9">
        <f t="shared" si="49"/>
        <v>4065.96</v>
      </c>
      <c r="BP194" s="7"/>
      <c r="BQ194" s="34">
        <f t="shared" si="42"/>
        <v>4065.96</v>
      </c>
      <c r="BR194" s="4">
        <v>4.58</v>
      </c>
      <c r="BS194" s="33">
        <f t="shared" si="43"/>
        <v>887.76419213973793</v>
      </c>
      <c r="BV194" s="2">
        <v>44560</v>
      </c>
      <c r="BW194" s="6">
        <v>3951.1028000000006</v>
      </c>
      <c r="BX194" s="1">
        <v>0</v>
      </c>
      <c r="BY194" s="6">
        <v>43.12</v>
      </c>
      <c r="BZ194" s="9">
        <f t="shared" si="44"/>
        <v>3994.2228000000005</v>
      </c>
      <c r="CA194" s="7">
        <f t="shared" si="48"/>
        <v>79.884456000000014</v>
      </c>
      <c r="CB194" s="34">
        <f t="shared" si="46"/>
        <v>3914.3383440000002</v>
      </c>
      <c r="CC194" s="4">
        <v>4.58</v>
      </c>
      <c r="CD194" s="33"/>
    </row>
    <row r="195" spans="42:82" x14ac:dyDescent="0.25">
      <c r="BS195" s="39">
        <f>SUM(BS164:BS194)</f>
        <v>20929.103890405848</v>
      </c>
      <c r="BV195" s="2">
        <v>44561</v>
      </c>
      <c r="BW195" s="6">
        <v>42.151474999999998</v>
      </c>
      <c r="BX195" s="6">
        <v>0</v>
      </c>
      <c r="BY195" s="6">
        <v>28.05</v>
      </c>
      <c r="BZ195" s="9">
        <f t="shared" si="44"/>
        <v>70.201475000000002</v>
      </c>
      <c r="CA195" s="7">
        <f t="shared" si="48"/>
        <v>1.4040295</v>
      </c>
      <c r="CB195" s="34">
        <f t="shared" si="46"/>
        <v>68.797445500000009</v>
      </c>
      <c r="CC195" s="4">
        <v>4.58</v>
      </c>
      <c r="CD195" s="33"/>
    </row>
    <row r="196" spans="42:82" x14ac:dyDescent="0.25">
      <c r="AX196" t="s">
        <v>37</v>
      </c>
      <c r="AY196" s="27">
        <f>SUM(AY163:AY195)</f>
        <v>1889.5010954185204</v>
      </c>
      <c r="BH196" t="s">
        <v>21</v>
      </c>
      <c r="BI196" s="37">
        <f>SUM(BI164:BI195)</f>
        <v>394.04891821988002</v>
      </c>
    </row>
    <row r="197" spans="42:82" x14ac:dyDescent="0.25">
      <c r="BO197" s="38" t="s">
        <v>45</v>
      </c>
      <c r="CC197" t="s">
        <v>21</v>
      </c>
      <c r="CD197" s="40">
        <f>SUM(CD165:CD196)</f>
        <v>8061.3676776016009</v>
      </c>
    </row>
    <row r="198" spans="42:82" x14ac:dyDescent="0.25">
      <c r="AT198" s="98" t="s">
        <v>49</v>
      </c>
      <c r="AU198" s="98"/>
      <c r="BK198" s="94" t="s">
        <v>8</v>
      </c>
      <c r="BL198" s="94"/>
      <c r="BM198" s="94"/>
    </row>
    <row r="199" spans="42:82" x14ac:dyDescent="0.25">
      <c r="BD199" s="98" t="s">
        <v>46</v>
      </c>
      <c r="BE199" s="98"/>
      <c r="BF199" s="98"/>
      <c r="BK199" s="4" t="s">
        <v>0</v>
      </c>
      <c r="BL199" s="4" t="s">
        <v>6</v>
      </c>
      <c r="BM199" s="4" t="s">
        <v>7</v>
      </c>
      <c r="BN199" s="3" t="s">
        <v>38</v>
      </c>
      <c r="BO199" s="35">
        <v>0.02</v>
      </c>
      <c r="BP199" s="35" t="s">
        <v>39</v>
      </c>
      <c r="BQ199" s="36" t="s">
        <v>40</v>
      </c>
      <c r="BR199" s="3" t="s">
        <v>41</v>
      </c>
    </row>
    <row r="200" spans="42:82" x14ac:dyDescent="0.25">
      <c r="AP200" s="96" t="s">
        <v>9</v>
      </c>
      <c r="AQ200" s="96"/>
      <c r="AR200" s="96"/>
      <c r="AS200" s="96"/>
      <c r="AU200" s="97" t="s">
        <v>26</v>
      </c>
      <c r="AV200" s="97"/>
      <c r="AW200" s="97"/>
      <c r="BK200" s="2">
        <v>44531</v>
      </c>
      <c r="BL200" s="6">
        <v>145.92727500000001</v>
      </c>
      <c r="BM200" s="6">
        <v>283.3845</v>
      </c>
      <c r="BN200" s="9">
        <f>BL200+BM200</f>
        <v>429.31177500000001</v>
      </c>
      <c r="BO200" s="7">
        <f>BN200*2%</f>
        <v>8.5862355000000008</v>
      </c>
      <c r="BP200" s="9">
        <f>BN200-BO200</f>
        <v>420.72553950000002</v>
      </c>
      <c r="BQ200" s="9">
        <v>4.62</v>
      </c>
      <c r="BR200" s="33">
        <f>BP200/BQ200</f>
        <v>91.066134090909088</v>
      </c>
    </row>
    <row r="201" spans="42:82" x14ac:dyDescent="0.25">
      <c r="AP201" s="4" t="s">
        <v>0</v>
      </c>
      <c r="AQ201" s="4" t="s">
        <v>1</v>
      </c>
      <c r="AR201" s="4" t="s">
        <v>2</v>
      </c>
      <c r="AS201" s="4" t="s">
        <v>3</v>
      </c>
      <c r="AT201" s="3" t="s">
        <v>42</v>
      </c>
      <c r="AU201" s="35">
        <v>0.02</v>
      </c>
      <c r="AV201" s="3" t="s">
        <v>39</v>
      </c>
      <c r="AW201" s="3" t="s">
        <v>40</v>
      </c>
      <c r="AX201" s="3" t="s">
        <v>43</v>
      </c>
      <c r="BA201" s="4" t="s">
        <v>0</v>
      </c>
      <c r="BB201" s="3" t="s">
        <v>1</v>
      </c>
      <c r="BC201" s="3" t="s">
        <v>2</v>
      </c>
      <c r="BD201" s="3" t="s">
        <v>3</v>
      </c>
      <c r="BE201" s="3" t="s">
        <v>42</v>
      </c>
      <c r="BF201" s="35">
        <v>0.02</v>
      </c>
      <c r="BG201" s="3" t="s">
        <v>39</v>
      </c>
      <c r="BH201" s="3" t="s">
        <v>40</v>
      </c>
      <c r="BI201" s="3" t="s">
        <v>43</v>
      </c>
      <c r="BK201" s="2">
        <v>44532</v>
      </c>
      <c r="BL201" s="6">
        <v>50.538099999999993</v>
      </c>
      <c r="BM201" s="6">
        <v>339.33249999999998</v>
      </c>
      <c r="BN201" s="9">
        <f>BL201+BM201</f>
        <v>389.87059999999997</v>
      </c>
      <c r="BO201" s="7">
        <f>BN201*2%</f>
        <v>7.7974119999999996</v>
      </c>
      <c r="BP201" s="9">
        <f t="shared" ref="BP201:BP230" si="50">BN201-BO201</f>
        <v>382.07318799999996</v>
      </c>
      <c r="BQ201" s="9">
        <v>4.63</v>
      </c>
      <c r="BR201" s="33">
        <f t="shared" ref="BR201:BR230" si="51">BP201/BQ201</f>
        <v>82.521206911447081</v>
      </c>
    </row>
    <row r="202" spans="42:82" x14ac:dyDescent="0.25">
      <c r="AP202" s="2">
        <v>44470</v>
      </c>
      <c r="AQ202" s="6">
        <v>0</v>
      </c>
      <c r="AR202" s="6">
        <v>0</v>
      </c>
      <c r="AS202" s="6">
        <v>10.32</v>
      </c>
      <c r="AT202" s="9">
        <f>AQ202+AR202+AS202</f>
        <v>10.32</v>
      </c>
      <c r="AU202" s="7">
        <f>AT202*2%</f>
        <v>0.2064</v>
      </c>
      <c r="AV202" s="34">
        <f>AT202-AU202</f>
        <v>10.1136</v>
      </c>
      <c r="AW202" s="9">
        <v>4.8</v>
      </c>
      <c r="AX202" s="33">
        <f>AV202/AW202</f>
        <v>2.1070000000000002</v>
      </c>
      <c r="BA202" s="2">
        <v>44501</v>
      </c>
      <c r="BB202" s="6">
        <v>1302.1500750000002</v>
      </c>
      <c r="BC202" s="6">
        <v>0</v>
      </c>
      <c r="BD202" s="6"/>
      <c r="BE202" s="9">
        <f>BB202+BC202</f>
        <v>1302.1500750000002</v>
      </c>
      <c r="BF202" s="7"/>
      <c r="BG202" s="34">
        <f>BE202-BF202</f>
        <v>1302.1500750000002</v>
      </c>
      <c r="BH202" s="9">
        <v>4.38</v>
      </c>
      <c r="BI202" s="33">
        <f>BG202/BH202</f>
        <v>297.29453767123294</v>
      </c>
      <c r="BK202" s="2">
        <v>44533</v>
      </c>
      <c r="BL202" s="6">
        <v>103.27955</v>
      </c>
      <c r="BM202" s="6">
        <v>304.00054999999998</v>
      </c>
      <c r="BN202" s="9">
        <f t="shared" ref="BN202:BN230" si="52">BL202+BM202</f>
        <v>407.28009999999995</v>
      </c>
      <c r="BO202" s="7">
        <f t="shared" ref="BO202:BO227" si="53">BN202*2%</f>
        <v>8.1456019999999985</v>
      </c>
      <c r="BP202" s="9">
        <f t="shared" si="50"/>
        <v>399.13449799999995</v>
      </c>
      <c r="BQ202" s="9">
        <v>4.63</v>
      </c>
      <c r="BR202" s="33">
        <f t="shared" si="51"/>
        <v>86.206155075593941</v>
      </c>
    </row>
    <row r="203" spans="42:82" x14ac:dyDescent="0.25">
      <c r="AP203" s="2">
        <v>44471</v>
      </c>
      <c r="AQ203" s="6">
        <v>82.724874999999997</v>
      </c>
      <c r="AR203" s="6">
        <v>0</v>
      </c>
      <c r="AS203" s="6">
        <v>12.51</v>
      </c>
      <c r="AT203" s="9">
        <f>AQ203+AR203+AS203</f>
        <v>95.234875000000002</v>
      </c>
      <c r="AU203" s="7">
        <f>AT203*2%</f>
        <v>1.9046975000000002</v>
      </c>
      <c r="AV203" s="34">
        <f t="shared" ref="AV203:AV232" si="54">AT203-AU203</f>
        <v>93.330177500000005</v>
      </c>
      <c r="AW203" s="9">
        <v>4.2</v>
      </c>
      <c r="AX203" s="33">
        <f t="shared" ref="AX203:AX232" si="55">AV203/AW203</f>
        <v>22.221470833333335</v>
      </c>
      <c r="BA203" s="2">
        <v>44502</v>
      </c>
      <c r="BB203" s="6">
        <v>2604.0420999999997</v>
      </c>
      <c r="BC203" s="6">
        <v>23.362646551724136</v>
      </c>
      <c r="BD203" s="6"/>
      <c r="BE203" s="9">
        <f>BB203+BC203</f>
        <v>2627.4047465517237</v>
      </c>
      <c r="BF203" s="7"/>
      <c r="BG203" s="34">
        <f t="shared" ref="BG203:BG232" si="56">BE203-BF203</f>
        <v>2627.4047465517237</v>
      </c>
      <c r="BH203" s="9">
        <v>4.38</v>
      </c>
      <c r="BI203" s="33">
        <f>BG203/BH203</f>
        <v>599.86409738623831</v>
      </c>
      <c r="BK203" s="2">
        <v>44534</v>
      </c>
      <c r="BL203" s="6">
        <v>178.4118</v>
      </c>
      <c r="BM203" s="6">
        <v>204.36779999999999</v>
      </c>
      <c r="BN203" s="9">
        <f t="shared" si="52"/>
        <v>382.77959999999996</v>
      </c>
      <c r="BO203" s="7">
        <f t="shared" si="53"/>
        <v>7.6555919999999995</v>
      </c>
      <c r="BP203" s="9">
        <f t="shared" si="50"/>
        <v>375.12400799999995</v>
      </c>
      <c r="BQ203" s="9">
        <v>4.6399999999999997</v>
      </c>
      <c r="BR203" s="33">
        <f t="shared" si="51"/>
        <v>80.845691379310338</v>
      </c>
    </row>
    <row r="204" spans="42:82" x14ac:dyDescent="0.25">
      <c r="AP204" s="2">
        <v>44472</v>
      </c>
      <c r="AQ204" s="6">
        <v>0</v>
      </c>
      <c r="AR204" s="1">
        <v>0</v>
      </c>
      <c r="AS204" s="6"/>
      <c r="AT204" s="9">
        <f>AQ204+AR204+AS204</f>
        <v>0</v>
      </c>
      <c r="AU204" s="7">
        <f t="shared" ref="AU204:AU207" si="57">AT204*2%</f>
        <v>0</v>
      </c>
      <c r="AV204" s="34">
        <f t="shared" si="54"/>
        <v>0</v>
      </c>
      <c r="AW204" s="9">
        <v>4.2</v>
      </c>
      <c r="AX204" s="33">
        <f t="shared" si="55"/>
        <v>0</v>
      </c>
      <c r="BA204" s="2">
        <v>44503</v>
      </c>
      <c r="BB204" s="6">
        <v>2310.8873749999998</v>
      </c>
      <c r="BC204" s="1">
        <v>0</v>
      </c>
      <c r="BD204" s="6"/>
      <c r="BE204" s="9">
        <f t="shared" ref="BE204:BE217" si="58">BB204+BC204</f>
        <v>2310.8873749999998</v>
      </c>
      <c r="BF204" s="7"/>
      <c r="BG204" s="34">
        <f t="shared" si="56"/>
        <v>2310.8873749999998</v>
      </c>
      <c r="BH204" s="9">
        <v>4.38</v>
      </c>
      <c r="BI204" s="33">
        <f t="shared" ref="BI204:BI231" si="59">BG204/BH204</f>
        <v>527.59985730593598</v>
      </c>
      <c r="BK204" s="2">
        <v>44535</v>
      </c>
      <c r="BL204" s="6">
        <v>183.31474999999998</v>
      </c>
      <c r="BM204" s="6">
        <v>124.48429999999999</v>
      </c>
      <c r="BN204" s="9">
        <f t="shared" si="52"/>
        <v>307.79904999999997</v>
      </c>
      <c r="BO204" s="7">
        <f t="shared" si="53"/>
        <v>6.1559809999999997</v>
      </c>
      <c r="BP204" s="9">
        <f t="shared" si="50"/>
        <v>301.64306899999997</v>
      </c>
      <c r="BQ204" s="9">
        <v>4.6399999999999997</v>
      </c>
      <c r="BR204" s="33">
        <f t="shared" si="51"/>
        <v>65.009282112068959</v>
      </c>
    </row>
    <row r="205" spans="42:82" x14ac:dyDescent="0.25">
      <c r="AP205" s="2">
        <v>44473</v>
      </c>
      <c r="AQ205" s="6">
        <v>95.428875000000005</v>
      </c>
      <c r="AR205" s="6">
        <v>0</v>
      </c>
      <c r="AS205" s="6">
        <v>46.8</v>
      </c>
      <c r="AT205" s="9">
        <f t="shared" ref="AT205:AT232" si="60">AQ205+AR205+AS205</f>
        <v>142.22887500000002</v>
      </c>
      <c r="AU205" s="7">
        <f t="shared" si="57"/>
        <v>2.8445775000000002</v>
      </c>
      <c r="AV205" s="34">
        <f t="shared" si="54"/>
        <v>139.3842975</v>
      </c>
      <c r="AW205" s="9">
        <v>4.18</v>
      </c>
      <c r="AX205" s="33">
        <f t="shared" si="55"/>
        <v>33.345525717703353</v>
      </c>
      <c r="BA205" s="2">
        <v>44504</v>
      </c>
      <c r="BB205" s="6">
        <v>2383.5284499999998</v>
      </c>
      <c r="BC205" s="6">
        <v>148.14359482758618</v>
      </c>
      <c r="BD205" s="6"/>
      <c r="BE205" s="9">
        <f t="shared" si="58"/>
        <v>2531.672044827586</v>
      </c>
      <c r="BF205" s="7"/>
      <c r="BG205" s="34">
        <f t="shared" si="56"/>
        <v>2531.672044827586</v>
      </c>
      <c r="BH205" s="9">
        <v>4.4400000000000004</v>
      </c>
      <c r="BI205" s="33">
        <f t="shared" si="59"/>
        <v>570.19640649269945</v>
      </c>
      <c r="BK205" s="2">
        <v>44536</v>
      </c>
      <c r="BL205" s="6">
        <v>15.760900000000001</v>
      </c>
      <c r="BM205" s="6">
        <v>103.6023</v>
      </c>
      <c r="BN205" s="9">
        <f t="shared" si="52"/>
        <v>119.36320000000001</v>
      </c>
      <c r="BO205" s="7">
        <f t="shared" si="53"/>
        <v>2.3872640000000001</v>
      </c>
      <c r="BP205" s="9">
        <f t="shared" si="50"/>
        <v>116.975936</v>
      </c>
      <c r="BQ205" s="9">
        <v>4.6399999999999997</v>
      </c>
      <c r="BR205" s="33">
        <f t="shared" si="51"/>
        <v>25.21033103448276</v>
      </c>
    </row>
    <row r="206" spans="42:82" x14ac:dyDescent="0.25">
      <c r="AP206" s="2">
        <v>44474</v>
      </c>
      <c r="AQ206" s="6">
        <v>18.83765</v>
      </c>
      <c r="AR206" s="1">
        <v>0</v>
      </c>
      <c r="AS206" s="6">
        <v>49.63</v>
      </c>
      <c r="AT206" s="9">
        <f t="shared" si="60"/>
        <v>68.467650000000006</v>
      </c>
      <c r="AU206" s="7">
        <f t="shared" si="57"/>
        <v>1.369353</v>
      </c>
      <c r="AV206" s="34">
        <f t="shared" si="54"/>
        <v>67.098297000000002</v>
      </c>
      <c r="AW206" s="9">
        <v>4.18</v>
      </c>
      <c r="AX206" s="33">
        <f t="shared" si="55"/>
        <v>16.052224162679426</v>
      </c>
      <c r="BA206" s="2">
        <v>44505</v>
      </c>
      <c r="BB206" s="6">
        <v>1952.9223999999999</v>
      </c>
      <c r="BC206" s="1">
        <v>0</v>
      </c>
      <c r="BD206" s="6"/>
      <c r="BE206" s="9">
        <f t="shared" si="58"/>
        <v>1952.9223999999999</v>
      </c>
      <c r="BF206" s="7"/>
      <c r="BG206" s="34">
        <f t="shared" si="56"/>
        <v>1952.9223999999999</v>
      </c>
      <c r="BH206" s="9">
        <v>4.42</v>
      </c>
      <c r="BI206" s="33">
        <f t="shared" si="59"/>
        <v>441.83764705882351</v>
      </c>
      <c r="BK206" s="2">
        <v>44537</v>
      </c>
      <c r="BL206" s="6">
        <v>57.594774999999998</v>
      </c>
      <c r="BM206" s="6">
        <v>331.99424999999997</v>
      </c>
      <c r="BN206" s="9">
        <f t="shared" si="52"/>
        <v>389.58902499999999</v>
      </c>
      <c r="BO206" s="7">
        <f t="shared" si="53"/>
        <v>7.7917804999999998</v>
      </c>
      <c r="BP206" s="9">
        <f t="shared" si="50"/>
        <v>381.79724449999998</v>
      </c>
      <c r="BQ206" s="9">
        <v>4.6399999999999997</v>
      </c>
      <c r="BR206" s="33">
        <f t="shared" si="51"/>
        <v>82.283888900862067</v>
      </c>
    </row>
    <row r="207" spans="42:82" x14ac:dyDescent="0.25">
      <c r="AP207" s="2">
        <v>44475</v>
      </c>
      <c r="AQ207" s="6">
        <v>2390.7637749999999</v>
      </c>
      <c r="AR207" s="6">
        <v>0</v>
      </c>
      <c r="AS207" s="6">
        <v>72.489999999999995</v>
      </c>
      <c r="AT207" s="9">
        <f t="shared" si="60"/>
        <v>2463.2537749999997</v>
      </c>
      <c r="AU207" s="7">
        <f t="shared" si="57"/>
        <v>49.265075499999995</v>
      </c>
      <c r="AV207" s="34">
        <f t="shared" si="54"/>
        <v>2413.9886994999997</v>
      </c>
      <c r="AW207" s="9">
        <v>4.18</v>
      </c>
      <c r="AX207" s="33">
        <f t="shared" si="55"/>
        <v>577.50925825358854</v>
      </c>
      <c r="BA207" s="2">
        <v>44506</v>
      </c>
      <c r="BB207" s="6">
        <v>2599.8338999999996</v>
      </c>
      <c r="BC207" s="6">
        <v>370.15862931034479</v>
      </c>
      <c r="BD207" s="6"/>
      <c r="BE207" s="9">
        <f t="shared" si="58"/>
        <v>2969.9925293103443</v>
      </c>
      <c r="BF207" s="7"/>
      <c r="BG207" s="34">
        <f t="shared" si="56"/>
        <v>2969.9925293103443</v>
      </c>
      <c r="BH207" s="9">
        <v>4.42</v>
      </c>
      <c r="BI207" s="33">
        <f t="shared" si="59"/>
        <v>671.94401115618655</v>
      </c>
      <c r="BK207" s="2">
        <v>44538</v>
      </c>
      <c r="BL207" s="6">
        <v>125.23365</v>
      </c>
      <c r="BM207" s="6">
        <v>355.09249999999997</v>
      </c>
      <c r="BN207" s="9">
        <f t="shared" si="52"/>
        <v>480.32614999999998</v>
      </c>
      <c r="BO207" s="7">
        <f t="shared" si="53"/>
        <v>9.6065229999999993</v>
      </c>
      <c r="BP207" s="9">
        <f t="shared" si="50"/>
        <v>470.719627</v>
      </c>
      <c r="BQ207" s="9">
        <v>4.6399999999999997</v>
      </c>
      <c r="BR207" s="33">
        <f t="shared" si="51"/>
        <v>101.44819547413793</v>
      </c>
    </row>
    <row r="208" spans="42:82" x14ac:dyDescent="0.25">
      <c r="AP208" s="2">
        <v>44476</v>
      </c>
      <c r="AQ208" s="6">
        <v>276.05394999999999</v>
      </c>
      <c r="AR208" s="6">
        <v>0</v>
      </c>
      <c r="AS208" s="6">
        <v>49.22</v>
      </c>
      <c r="AT208" s="9">
        <f t="shared" si="60"/>
        <v>325.27395000000001</v>
      </c>
      <c r="AU208" s="7">
        <f>AT208*2%</f>
        <v>6.5054790000000002</v>
      </c>
      <c r="AV208" s="34">
        <f t="shared" si="54"/>
        <v>318.76847100000003</v>
      </c>
      <c r="AW208" s="9">
        <v>4.18</v>
      </c>
      <c r="AX208" s="33">
        <f t="shared" si="55"/>
        <v>76.260399760765566</v>
      </c>
      <c r="BA208" s="2">
        <v>44507</v>
      </c>
      <c r="BB208" s="6">
        <v>3014.2324250000001</v>
      </c>
      <c r="BC208" s="6">
        <v>76.527344827586219</v>
      </c>
      <c r="BD208" s="6"/>
      <c r="BE208" s="9">
        <f t="shared" si="58"/>
        <v>3090.7597698275863</v>
      </c>
      <c r="BF208" s="7"/>
      <c r="BG208" s="34">
        <f t="shared" si="56"/>
        <v>3090.7597698275863</v>
      </c>
      <c r="BH208" s="9">
        <v>4.45</v>
      </c>
      <c r="BI208" s="33">
        <f t="shared" si="59"/>
        <v>694.55275726462605</v>
      </c>
      <c r="BK208" s="2">
        <v>44539</v>
      </c>
      <c r="BL208" s="6">
        <v>94.366900000000015</v>
      </c>
      <c r="BM208" s="6">
        <v>311.26</v>
      </c>
      <c r="BN208" s="9">
        <f t="shared" si="52"/>
        <v>405.62689999999998</v>
      </c>
      <c r="BO208" s="7">
        <f t="shared" si="53"/>
        <v>8.1125379999999989</v>
      </c>
      <c r="BP208" s="9">
        <f t="shared" si="50"/>
        <v>397.51436200000001</v>
      </c>
      <c r="BQ208" s="9">
        <v>4.6399999999999997</v>
      </c>
      <c r="BR208" s="33">
        <f t="shared" si="51"/>
        <v>85.671198706896561</v>
      </c>
    </row>
    <row r="209" spans="42:70" x14ac:dyDescent="0.25">
      <c r="AP209" s="2">
        <v>44477</v>
      </c>
      <c r="AQ209" s="6">
        <v>0</v>
      </c>
      <c r="AR209" s="1">
        <v>0</v>
      </c>
      <c r="AS209" s="6"/>
      <c r="AT209" s="9">
        <f t="shared" si="60"/>
        <v>0</v>
      </c>
      <c r="AU209" s="7">
        <f t="shared" ref="AU209:AU232" si="61">AT209*2%</f>
        <v>0</v>
      </c>
      <c r="AV209" s="34">
        <f t="shared" si="54"/>
        <v>0</v>
      </c>
      <c r="AW209" s="9">
        <v>4.18</v>
      </c>
      <c r="AX209" s="33">
        <f t="shared" si="55"/>
        <v>0</v>
      </c>
      <c r="BA209" s="2">
        <v>44508</v>
      </c>
      <c r="BB209" s="6">
        <v>2273.4998999999998</v>
      </c>
      <c r="BC209" s="6">
        <v>57.274362068965523</v>
      </c>
      <c r="BD209" s="6"/>
      <c r="BE209" s="9">
        <f t="shared" si="58"/>
        <v>2330.7742620689655</v>
      </c>
      <c r="BF209" s="7"/>
      <c r="BG209" s="34">
        <f t="shared" si="56"/>
        <v>2330.7742620689655</v>
      </c>
      <c r="BH209" s="9">
        <v>4.45</v>
      </c>
      <c r="BI209" s="33">
        <f t="shared" si="59"/>
        <v>523.76949709414953</v>
      </c>
      <c r="BK209" s="2">
        <v>44540</v>
      </c>
      <c r="BL209" s="6">
        <v>159.99099999999999</v>
      </c>
      <c r="BM209" s="6">
        <v>456.62630000000001</v>
      </c>
      <c r="BN209" s="9">
        <f t="shared" si="52"/>
        <v>616.6173</v>
      </c>
      <c r="BO209" s="7">
        <f t="shared" si="53"/>
        <v>12.332346000000001</v>
      </c>
      <c r="BP209" s="9">
        <f t="shared" si="50"/>
        <v>604.28495399999997</v>
      </c>
      <c r="BQ209" s="9">
        <v>4.6399999999999997</v>
      </c>
      <c r="BR209" s="33">
        <f t="shared" si="51"/>
        <v>130.23382629310345</v>
      </c>
    </row>
    <row r="210" spans="42:70" x14ac:dyDescent="0.25">
      <c r="AP210" s="2">
        <v>44478</v>
      </c>
      <c r="AQ210" s="6">
        <v>0</v>
      </c>
      <c r="AR210" s="6">
        <v>0</v>
      </c>
      <c r="AS210" s="6"/>
      <c r="AT210" s="9">
        <f t="shared" si="60"/>
        <v>0</v>
      </c>
      <c r="AU210" s="7">
        <f t="shared" si="61"/>
        <v>0</v>
      </c>
      <c r="AV210" s="34">
        <f t="shared" si="54"/>
        <v>0</v>
      </c>
      <c r="AW210" s="9">
        <v>4.18</v>
      </c>
      <c r="AX210" s="33">
        <f t="shared" si="55"/>
        <v>0</v>
      </c>
      <c r="BA210" s="2">
        <v>44509</v>
      </c>
      <c r="BB210" s="6">
        <v>748.19612499999994</v>
      </c>
      <c r="BC210" s="6">
        <v>0</v>
      </c>
      <c r="BD210" s="6"/>
      <c r="BE210" s="9">
        <f t="shared" si="58"/>
        <v>748.19612499999994</v>
      </c>
      <c r="BF210" s="7"/>
      <c r="BG210" s="34">
        <f t="shared" si="56"/>
        <v>748.19612499999994</v>
      </c>
      <c r="BH210" s="9">
        <v>4.45</v>
      </c>
      <c r="BI210" s="33">
        <f t="shared" si="59"/>
        <v>168.13396067415729</v>
      </c>
      <c r="BK210" s="2">
        <v>44541</v>
      </c>
      <c r="BL210" s="6">
        <v>194.7285</v>
      </c>
      <c r="BM210" s="6">
        <v>690.16980000000001</v>
      </c>
      <c r="BN210" s="9">
        <f t="shared" si="52"/>
        <v>884.89830000000006</v>
      </c>
      <c r="BO210" s="7">
        <f t="shared" si="53"/>
        <v>17.697966000000001</v>
      </c>
      <c r="BP210" s="9">
        <f t="shared" si="50"/>
        <v>867.20033400000011</v>
      </c>
      <c r="BQ210" s="9">
        <v>4.6399999999999997</v>
      </c>
      <c r="BR210" s="33">
        <f t="shared" si="51"/>
        <v>186.89662370689658</v>
      </c>
    </row>
    <row r="211" spans="42:70" x14ac:dyDescent="0.25">
      <c r="AP211" s="2">
        <v>44479</v>
      </c>
      <c r="AQ211" s="6">
        <v>0</v>
      </c>
      <c r="AR211" s="1">
        <v>0</v>
      </c>
      <c r="AS211" s="6"/>
      <c r="AT211" s="9">
        <f t="shared" si="60"/>
        <v>0</v>
      </c>
      <c r="AU211" s="7">
        <f t="shared" si="61"/>
        <v>0</v>
      </c>
      <c r="AV211" s="34">
        <f t="shared" si="54"/>
        <v>0</v>
      </c>
      <c r="AW211" s="9">
        <v>4.18</v>
      </c>
      <c r="AX211" s="33">
        <f t="shared" si="55"/>
        <v>0</v>
      </c>
      <c r="BA211" s="2">
        <v>44510</v>
      </c>
      <c r="BB211" s="6">
        <v>1617.1993500000001</v>
      </c>
      <c r="BC211" s="6">
        <v>13.642965517241381</v>
      </c>
      <c r="BD211" s="6"/>
      <c r="BE211" s="9">
        <f t="shared" si="58"/>
        <v>1630.8423155172416</v>
      </c>
      <c r="BF211" s="7"/>
      <c r="BG211" s="34">
        <f t="shared" si="56"/>
        <v>1630.8423155172416</v>
      </c>
      <c r="BH211" s="9">
        <v>4.45</v>
      </c>
      <c r="BI211" s="33">
        <f t="shared" si="59"/>
        <v>366.48141921735765</v>
      </c>
      <c r="BK211" s="2">
        <v>44542</v>
      </c>
      <c r="BL211" s="6">
        <v>179.513475</v>
      </c>
      <c r="BM211" s="6">
        <v>365.28724999999997</v>
      </c>
      <c r="BN211" s="9">
        <f t="shared" si="52"/>
        <v>544.80072499999994</v>
      </c>
      <c r="BO211" s="7">
        <f t="shared" si="53"/>
        <v>10.8960145</v>
      </c>
      <c r="BP211" s="9">
        <f t="shared" si="50"/>
        <v>533.90471049999996</v>
      </c>
      <c r="BQ211" s="9">
        <v>4.6399999999999997</v>
      </c>
      <c r="BR211" s="33">
        <f t="shared" si="51"/>
        <v>115.06567036637931</v>
      </c>
    </row>
    <row r="212" spans="42:70" x14ac:dyDescent="0.25">
      <c r="AP212" s="2">
        <v>44480</v>
      </c>
      <c r="AQ212" s="6">
        <v>0</v>
      </c>
      <c r="AR212" s="6">
        <v>0</v>
      </c>
      <c r="AS212" s="6">
        <v>29.75</v>
      </c>
      <c r="AT212" s="9">
        <f t="shared" si="60"/>
        <v>29.75</v>
      </c>
      <c r="AU212" s="7">
        <f t="shared" si="61"/>
        <v>0.59499999999999997</v>
      </c>
      <c r="AV212" s="34">
        <f t="shared" si="54"/>
        <v>29.155000000000001</v>
      </c>
      <c r="AW212" s="9">
        <v>4.18</v>
      </c>
      <c r="AX212" s="33">
        <f t="shared" si="55"/>
        <v>6.9748803827751207</v>
      </c>
      <c r="BA212" s="2">
        <v>44511</v>
      </c>
      <c r="BB212" s="6">
        <v>1965.1103000000001</v>
      </c>
      <c r="BC212" s="6">
        <v>7.2501551724137938</v>
      </c>
      <c r="BD212" s="6"/>
      <c r="BE212" s="9">
        <f t="shared" si="58"/>
        <v>1972.3604551724138</v>
      </c>
      <c r="BF212" s="7"/>
      <c r="BG212" s="34">
        <f t="shared" si="56"/>
        <v>1972.3604551724138</v>
      </c>
      <c r="BH212" s="9">
        <v>4.45</v>
      </c>
      <c r="BI212" s="33">
        <f t="shared" si="59"/>
        <v>443.22706857807049</v>
      </c>
      <c r="BK212" s="2">
        <v>44543</v>
      </c>
      <c r="BL212" s="6">
        <v>165.221475</v>
      </c>
      <c r="BM212" s="6">
        <v>384.98725000000002</v>
      </c>
      <c r="BN212" s="9">
        <f t="shared" si="52"/>
        <v>550.20872499999996</v>
      </c>
      <c r="BO212" s="7">
        <f t="shared" si="53"/>
        <v>11.0041745</v>
      </c>
      <c r="BP212" s="9">
        <f t="shared" si="50"/>
        <v>539.20455049999998</v>
      </c>
      <c r="BQ212" s="9">
        <v>4.6399999999999997</v>
      </c>
      <c r="BR212" s="33">
        <f t="shared" si="51"/>
        <v>116.20787726293104</v>
      </c>
    </row>
    <row r="213" spans="42:70" x14ac:dyDescent="0.25">
      <c r="AP213" s="2">
        <v>44481</v>
      </c>
      <c r="AQ213" s="6">
        <v>0</v>
      </c>
      <c r="AR213" s="1">
        <v>0</v>
      </c>
      <c r="AS213" s="6"/>
      <c r="AT213" s="9">
        <f t="shared" si="60"/>
        <v>0</v>
      </c>
      <c r="AU213" s="7">
        <f t="shared" si="61"/>
        <v>0</v>
      </c>
      <c r="AV213" s="34">
        <f t="shared" si="54"/>
        <v>0</v>
      </c>
      <c r="AW213" s="9">
        <v>4.18</v>
      </c>
      <c r="AX213" s="33">
        <f t="shared" si="55"/>
        <v>0</v>
      </c>
      <c r="BA213" s="2">
        <v>44512</v>
      </c>
      <c r="BB213" s="6">
        <v>4246.9769749999996</v>
      </c>
      <c r="BC213" s="6">
        <v>15.07808620689655</v>
      </c>
      <c r="BD213" s="6"/>
      <c r="BE213" s="9">
        <f t="shared" si="58"/>
        <v>4262.0550612068964</v>
      </c>
      <c r="BF213" s="7"/>
      <c r="BG213" s="34">
        <f t="shared" si="56"/>
        <v>4262.0550612068964</v>
      </c>
      <c r="BH213" s="9">
        <v>4.4800000000000004</v>
      </c>
      <c r="BI213" s="33">
        <f t="shared" si="59"/>
        <v>951.35157616225354</v>
      </c>
      <c r="BK213" s="2">
        <v>44544</v>
      </c>
      <c r="BL213" s="6">
        <v>223.33235000000002</v>
      </c>
      <c r="BM213" s="6">
        <v>371.51244999999994</v>
      </c>
      <c r="BN213" s="9">
        <f t="shared" si="52"/>
        <v>594.84479999999996</v>
      </c>
      <c r="BO213" s="7">
        <f t="shared" si="53"/>
        <v>11.896896</v>
      </c>
      <c r="BP213" s="9">
        <f t="shared" si="50"/>
        <v>582.94790399999999</v>
      </c>
      <c r="BQ213" s="9">
        <v>4.6399999999999997</v>
      </c>
      <c r="BR213" s="33">
        <f t="shared" si="51"/>
        <v>125.63532413793104</v>
      </c>
    </row>
    <row r="214" spans="42:70" x14ac:dyDescent="0.25">
      <c r="AP214" s="2">
        <v>44482</v>
      </c>
      <c r="AQ214" s="6">
        <v>0</v>
      </c>
      <c r="AR214" s="6">
        <v>0</v>
      </c>
      <c r="AS214" s="6"/>
      <c r="AT214" s="9">
        <f t="shared" si="60"/>
        <v>0</v>
      </c>
      <c r="AU214" s="7">
        <f t="shared" si="61"/>
        <v>0</v>
      </c>
      <c r="AV214" s="34">
        <f t="shared" si="54"/>
        <v>0</v>
      </c>
      <c r="AW214" s="9">
        <v>4.18</v>
      </c>
      <c r="AX214" s="33">
        <f t="shared" si="55"/>
        <v>0</v>
      </c>
      <c r="BA214" s="2">
        <v>44513</v>
      </c>
      <c r="BB214" s="6">
        <v>6158.9190500000013</v>
      </c>
      <c r="BC214" s="6">
        <v>103.89714655172413</v>
      </c>
      <c r="BD214" s="6"/>
      <c r="BE214" s="9">
        <f t="shared" si="58"/>
        <v>6262.8161965517256</v>
      </c>
      <c r="BF214" s="7"/>
      <c r="BG214" s="34">
        <f t="shared" si="56"/>
        <v>6262.8161965517256</v>
      </c>
      <c r="BH214" s="9">
        <v>4.4800000000000004</v>
      </c>
      <c r="BI214" s="33">
        <f t="shared" si="59"/>
        <v>1397.9500438731529</v>
      </c>
      <c r="BK214" s="2">
        <v>44545</v>
      </c>
      <c r="BL214" s="6">
        <v>206.62857500000001</v>
      </c>
      <c r="BM214" s="6">
        <v>413.04005000000001</v>
      </c>
      <c r="BN214" s="9">
        <f t="shared" si="52"/>
        <v>619.66862500000002</v>
      </c>
      <c r="BO214" s="7">
        <f t="shared" si="53"/>
        <v>12.3933725</v>
      </c>
      <c r="BP214" s="9">
        <f t="shared" si="50"/>
        <v>607.27525249999997</v>
      </c>
      <c r="BQ214" s="9">
        <v>4.6399999999999997</v>
      </c>
      <c r="BR214" s="33">
        <f t="shared" si="51"/>
        <v>130.87828717672414</v>
      </c>
    </row>
    <row r="215" spans="42:70" x14ac:dyDescent="0.25">
      <c r="AP215" s="2">
        <v>44483</v>
      </c>
      <c r="AQ215" s="6">
        <v>144.63702500000002</v>
      </c>
      <c r="AR215" s="1">
        <v>0</v>
      </c>
      <c r="AS215" s="6">
        <v>319.18</v>
      </c>
      <c r="AT215" s="9">
        <f t="shared" si="60"/>
        <v>463.81702500000006</v>
      </c>
      <c r="AU215" s="7">
        <f>AT215*2%</f>
        <v>9.2763405000000017</v>
      </c>
      <c r="AV215" s="34">
        <f t="shared" si="54"/>
        <v>454.54068450000005</v>
      </c>
      <c r="AW215" s="9">
        <v>4.18</v>
      </c>
      <c r="AX215" s="33">
        <f t="shared" si="55"/>
        <v>108.74179055023926</v>
      </c>
      <c r="BA215" s="2">
        <v>44514</v>
      </c>
      <c r="BB215" s="6">
        <v>2763.447525</v>
      </c>
      <c r="BC215" s="6">
        <v>14.910344827586206</v>
      </c>
      <c r="BD215" s="6"/>
      <c r="BE215" s="9">
        <f t="shared" si="58"/>
        <v>2778.3578698275865</v>
      </c>
      <c r="BF215" s="7"/>
      <c r="BG215" s="34">
        <f t="shared" si="56"/>
        <v>2778.3578698275865</v>
      </c>
      <c r="BH215" s="9">
        <v>4.4800000000000004</v>
      </c>
      <c r="BI215" s="33">
        <f t="shared" si="59"/>
        <v>620.16916737222903</v>
      </c>
      <c r="BK215" s="2">
        <v>44546</v>
      </c>
      <c r="BL215" s="6">
        <v>315.06912500000004</v>
      </c>
      <c r="BM215" s="6">
        <v>191.00135</v>
      </c>
      <c r="BN215" s="9">
        <f t="shared" si="52"/>
        <v>506.07047500000004</v>
      </c>
      <c r="BO215" s="7">
        <f t="shared" si="53"/>
        <v>10.1214095</v>
      </c>
      <c r="BP215" s="9">
        <f t="shared" si="50"/>
        <v>495.94906550000002</v>
      </c>
      <c r="BQ215" s="9">
        <v>4.6399999999999997</v>
      </c>
      <c r="BR215" s="33">
        <f t="shared" si="51"/>
        <v>106.88557446120691</v>
      </c>
    </row>
    <row r="216" spans="42:70" x14ac:dyDescent="0.25">
      <c r="AP216" s="2">
        <v>44484</v>
      </c>
      <c r="AQ216" s="6">
        <v>3950.3484999999996</v>
      </c>
      <c r="AR216" s="6">
        <v>20.166241379310346</v>
      </c>
      <c r="AS216" s="9">
        <v>11.56</v>
      </c>
      <c r="AT216" s="9">
        <f t="shared" si="60"/>
        <v>3982.0747413793097</v>
      </c>
      <c r="AU216" s="7">
        <f t="shared" si="61"/>
        <v>79.6414948275862</v>
      </c>
      <c r="AV216" s="34">
        <f t="shared" si="54"/>
        <v>3902.4332465517236</v>
      </c>
      <c r="AW216" s="9">
        <v>4.18</v>
      </c>
      <c r="AX216" s="33">
        <f t="shared" si="55"/>
        <v>933.59647046691964</v>
      </c>
      <c r="BA216" s="2">
        <v>44515</v>
      </c>
      <c r="BB216" s="6">
        <v>3309.5904999999998</v>
      </c>
      <c r="BC216" s="6">
        <v>0</v>
      </c>
      <c r="BD216" s="9"/>
      <c r="BE216" s="9">
        <f t="shared" si="58"/>
        <v>3309.5904999999998</v>
      </c>
      <c r="BF216" s="7"/>
      <c r="BG216" s="34">
        <f t="shared" si="56"/>
        <v>3309.5904999999998</v>
      </c>
      <c r="BH216" s="9">
        <v>4.4800000000000004</v>
      </c>
      <c r="BI216" s="33">
        <f t="shared" si="59"/>
        <v>738.74787946428557</v>
      </c>
      <c r="BK216" s="2">
        <v>44547</v>
      </c>
      <c r="BL216" s="6">
        <v>260.48162500000001</v>
      </c>
      <c r="BM216" s="6">
        <v>94.550150000000002</v>
      </c>
      <c r="BN216" s="9">
        <f t="shared" si="52"/>
        <v>355.03177500000004</v>
      </c>
      <c r="BO216" s="7">
        <f t="shared" si="53"/>
        <v>7.100635500000001</v>
      </c>
      <c r="BP216" s="9">
        <f t="shared" si="50"/>
        <v>347.93113950000003</v>
      </c>
      <c r="BQ216" s="9">
        <v>4.6100000000000003</v>
      </c>
      <c r="BR216" s="33">
        <f t="shared" si="51"/>
        <v>75.473132212581348</v>
      </c>
    </row>
    <row r="217" spans="42:70" x14ac:dyDescent="0.25">
      <c r="AP217" s="2">
        <v>44485</v>
      </c>
      <c r="AQ217" s="6">
        <v>4551.5950750000002</v>
      </c>
      <c r="AR217" s="6">
        <v>0</v>
      </c>
      <c r="AS217" s="6">
        <v>153.72</v>
      </c>
      <c r="AT217" s="9">
        <f t="shared" si="60"/>
        <v>4705.3150750000004</v>
      </c>
      <c r="AU217" s="7">
        <f t="shared" si="61"/>
        <v>94.106301500000015</v>
      </c>
      <c r="AV217" s="34">
        <f t="shared" si="54"/>
        <v>4611.2087735000005</v>
      </c>
      <c r="AW217" s="9">
        <v>4.16</v>
      </c>
      <c r="AX217" s="33">
        <f t="shared" si="55"/>
        <v>1108.4636474759616</v>
      </c>
      <c r="BA217" s="2">
        <v>44516</v>
      </c>
      <c r="BB217" s="6">
        <v>0</v>
      </c>
      <c r="BC217" s="6">
        <v>0</v>
      </c>
      <c r="BD217" s="6"/>
      <c r="BE217" s="9">
        <f t="shared" si="58"/>
        <v>0</v>
      </c>
      <c r="BF217" s="7"/>
      <c r="BG217" s="34">
        <f t="shared" si="56"/>
        <v>0</v>
      </c>
      <c r="BH217" s="9">
        <v>4.49</v>
      </c>
      <c r="BI217" s="33">
        <f t="shared" si="59"/>
        <v>0</v>
      </c>
      <c r="BK217" s="2">
        <v>44548</v>
      </c>
      <c r="BL217" s="6">
        <v>104.976725</v>
      </c>
      <c r="BM217" s="6">
        <v>100.71624999999999</v>
      </c>
      <c r="BN217" s="9">
        <f t="shared" si="52"/>
        <v>205.69297499999999</v>
      </c>
      <c r="BO217" s="7">
        <f t="shared" si="53"/>
        <v>4.1138595000000002</v>
      </c>
      <c r="BP217" s="9">
        <f t="shared" si="50"/>
        <v>201.5791155</v>
      </c>
      <c r="BQ217" s="9">
        <v>4.6100000000000003</v>
      </c>
      <c r="BR217" s="33">
        <f t="shared" si="51"/>
        <v>43.726489262472882</v>
      </c>
    </row>
    <row r="218" spans="42:70" x14ac:dyDescent="0.25">
      <c r="AP218" s="2">
        <v>44486</v>
      </c>
      <c r="AQ218" s="6">
        <v>3008.2277999999997</v>
      </c>
      <c r="AR218" s="1">
        <v>0</v>
      </c>
      <c r="AS218" s="6">
        <v>83.79</v>
      </c>
      <c r="AT218" s="9">
        <f t="shared" si="60"/>
        <v>3092.0177999999996</v>
      </c>
      <c r="AU218" s="7">
        <f t="shared" si="61"/>
        <v>61.840355999999993</v>
      </c>
      <c r="AV218" s="34">
        <f t="shared" si="54"/>
        <v>3030.1774439999995</v>
      </c>
      <c r="AW218" s="9">
        <v>4.16</v>
      </c>
      <c r="AX218" s="33">
        <f t="shared" si="55"/>
        <v>728.40803942307673</v>
      </c>
      <c r="BA218" s="2">
        <v>44517</v>
      </c>
      <c r="BB218" s="6">
        <v>2907.09</v>
      </c>
      <c r="BC218" s="6">
        <v>40.304525862068971</v>
      </c>
      <c r="BD218" s="6"/>
      <c r="BE218" s="9">
        <f>BB218+BC218</f>
        <v>2947.3945258620693</v>
      </c>
      <c r="BF218" s="7"/>
      <c r="BG218" s="34">
        <f t="shared" si="56"/>
        <v>2947.3945258620693</v>
      </c>
      <c r="BH218" s="9">
        <v>4.59</v>
      </c>
      <c r="BI218" s="33">
        <f>BG218/BH218</f>
        <v>642.1338836300805</v>
      </c>
      <c r="BK218" s="2">
        <v>44549</v>
      </c>
      <c r="BL218" s="6">
        <v>85.116799999999998</v>
      </c>
      <c r="BM218" s="6">
        <v>73.934100000000001</v>
      </c>
      <c r="BN218" s="9">
        <f t="shared" si="52"/>
        <v>159.05090000000001</v>
      </c>
      <c r="BO218" s="7">
        <f t="shared" si="53"/>
        <v>3.1810180000000003</v>
      </c>
      <c r="BP218" s="9">
        <f t="shared" si="50"/>
        <v>155.86988200000002</v>
      </c>
      <c r="BQ218" s="9">
        <v>4.6100000000000003</v>
      </c>
      <c r="BR218" s="33">
        <f t="shared" si="51"/>
        <v>33.811254229934924</v>
      </c>
    </row>
    <row r="219" spans="42:70" x14ac:dyDescent="0.25">
      <c r="AP219" s="2">
        <v>44487</v>
      </c>
      <c r="AQ219" s="6">
        <v>1560.7757250000002</v>
      </c>
      <c r="AR219" s="6">
        <v>0.72687931034482767</v>
      </c>
      <c r="AS219" s="6">
        <v>23.57</v>
      </c>
      <c r="AT219" s="9">
        <f t="shared" si="60"/>
        <v>1585.072604310345</v>
      </c>
      <c r="AU219" s="7">
        <f t="shared" si="61"/>
        <v>31.701452086206903</v>
      </c>
      <c r="AV219" s="34">
        <f t="shared" si="54"/>
        <v>1553.3711522241381</v>
      </c>
      <c r="AW219" s="9">
        <v>4.16</v>
      </c>
      <c r="AX219" s="33">
        <f t="shared" si="55"/>
        <v>373.40652697695629</v>
      </c>
      <c r="BA219" s="2">
        <v>44518</v>
      </c>
      <c r="BB219" s="6">
        <v>3786.179075</v>
      </c>
      <c r="BC219" s="6">
        <v>57.81486206896551</v>
      </c>
      <c r="BD219" s="6"/>
      <c r="BE219" s="9">
        <f t="shared" ref="BE219:BE232" si="62">BB219+BC219</f>
        <v>3843.9939370689654</v>
      </c>
      <c r="BF219" s="7"/>
      <c r="BG219" s="34">
        <f t="shared" si="56"/>
        <v>3843.9939370689654</v>
      </c>
      <c r="BH219" s="9">
        <v>4.59</v>
      </c>
      <c r="BI219" s="33">
        <f t="shared" si="59"/>
        <v>837.47144598452405</v>
      </c>
      <c r="BK219" s="2">
        <v>44550</v>
      </c>
      <c r="BL219" s="6">
        <v>174.08449999999999</v>
      </c>
      <c r="BM219" s="6">
        <v>95.269199999999998</v>
      </c>
      <c r="BN219" s="9">
        <f t="shared" si="52"/>
        <v>269.3537</v>
      </c>
      <c r="BO219" s="7">
        <f t="shared" si="53"/>
        <v>5.3870740000000001</v>
      </c>
      <c r="BP219" s="9">
        <f t="shared" si="50"/>
        <v>263.96662600000002</v>
      </c>
      <c r="BQ219" s="9">
        <v>4.62</v>
      </c>
      <c r="BR219" s="33">
        <f t="shared" si="51"/>
        <v>57.135633333333338</v>
      </c>
    </row>
    <row r="220" spans="42:70" x14ac:dyDescent="0.25">
      <c r="AP220" s="2">
        <v>44488</v>
      </c>
      <c r="AQ220" s="6">
        <v>1409.9454999999998</v>
      </c>
      <c r="AR220" s="1">
        <v>0</v>
      </c>
      <c r="AS220" s="6"/>
      <c r="AT220" s="9">
        <f t="shared" si="60"/>
        <v>1409.9454999999998</v>
      </c>
      <c r="AU220" s="7">
        <f t="shared" si="61"/>
        <v>28.198909999999998</v>
      </c>
      <c r="AV220" s="34">
        <f t="shared" si="54"/>
        <v>1381.7465899999997</v>
      </c>
      <c r="AW220" s="9">
        <v>4.16</v>
      </c>
      <c r="AX220" s="33">
        <f t="shared" si="55"/>
        <v>332.15062259615377</v>
      </c>
      <c r="BA220" s="2">
        <v>44519</v>
      </c>
      <c r="BB220" s="6">
        <v>4331.9448999999995</v>
      </c>
      <c r="BC220" s="6">
        <v>46.70665517241379</v>
      </c>
      <c r="BD220" s="6"/>
      <c r="BE220" s="9">
        <f t="shared" si="62"/>
        <v>4378.6515551724133</v>
      </c>
      <c r="BF220" s="7"/>
      <c r="BG220" s="34">
        <f t="shared" si="56"/>
        <v>4378.6515551724133</v>
      </c>
      <c r="BH220" s="9">
        <v>4.59</v>
      </c>
      <c r="BI220" s="33">
        <f t="shared" si="59"/>
        <v>953.95458718353234</v>
      </c>
      <c r="BK220" s="2">
        <v>44551</v>
      </c>
      <c r="BL220" s="6">
        <v>135.57550000000001</v>
      </c>
      <c r="BM220" s="6">
        <v>385.18425000000002</v>
      </c>
      <c r="BN220" s="9">
        <f t="shared" si="52"/>
        <v>520.75975000000005</v>
      </c>
      <c r="BO220" s="7">
        <f t="shared" si="53"/>
        <v>10.415195000000001</v>
      </c>
      <c r="BP220" s="9">
        <f t="shared" si="50"/>
        <v>510.34455500000007</v>
      </c>
      <c r="BQ220" s="9">
        <v>4.62</v>
      </c>
      <c r="BR220" s="33">
        <f t="shared" si="51"/>
        <v>110.46418939393941</v>
      </c>
    </row>
    <row r="221" spans="42:70" x14ac:dyDescent="0.25">
      <c r="AP221" s="2">
        <v>44489</v>
      </c>
      <c r="AQ221" s="6">
        <v>3240.8400250000004</v>
      </c>
      <c r="AR221" s="6">
        <v>0</v>
      </c>
      <c r="AS221" s="6">
        <v>33.58</v>
      </c>
      <c r="AT221" s="9">
        <f t="shared" si="60"/>
        <v>3274.4200250000004</v>
      </c>
      <c r="AU221" s="7">
        <f t="shared" si="61"/>
        <v>65.488400500000012</v>
      </c>
      <c r="AV221" s="34">
        <f t="shared" si="54"/>
        <v>3208.9316245000005</v>
      </c>
      <c r="AW221" s="9">
        <v>4.1500000000000004</v>
      </c>
      <c r="AX221" s="33">
        <f t="shared" si="55"/>
        <v>773.23653602409638</v>
      </c>
      <c r="BA221" s="2">
        <v>44520</v>
      </c>
      <c r="BB221" s="6">
        <v>5020.1642500000007</v>
      </c>
      <c r="BC221" s="6">
        <v>28.012810344827589</v>
      </c>
      <c r="BD221" s="6"/>
      <c r="BE221" s="9">
        <f t="shared" si="62"/>
        <v>5048.1770603448285</v>
      </c>
      <c r="BF221" s="7"/>
      <c r="BG221" s="34">
        <f t="shared" si="56"/>
        <v>5048.1770603448285</v>
      </c>
      <c r="BH221" s="9">
        <v>4.59</v>
      </c>
      <c r="BI221" s="33">
        <f t="shared" si="59"/>
        <v>1099.8207103147774</v>
      </c>
      <c r="BK221" s="2">
        <v>44552</v>
      </c>
      <c r="BL221" s="6">
        <v>187.52295000000001</v>
      </c>
      <c r="BM221" s="6">
        <v>630.30150000000003</v>
      </c>
      <c r="BN221" s="9">
        <f t="shared" si="52"/>
        <v>817.82445000000007</v>
      </c>
      <c r="BO221" s="7">
        <f t="shared" si="53"/>
        <v>16.356489000000003</v>
      </c>
      <c r="BP221" s="9">
        <f t="shared" si="50"/>
        <v>801.46796100000006</v>
      </c>
      <c r="BQ221" s="9">
        <v>4.62</v>
      </c>
      <c r="BR221" s="33">
        <f t="shared" si="51"/>
        <v>173.47791363636364</v>
      </c>
    </row>
    <row r="222" spans="42:70" x14ac:dyDescent="0.25">
      <c r="AP222" s="2">
        <v>44490</v>
      </c>
      <c r="AQ222" s="6">
        <v>3692.5863250000002</v>
      </c>
      <c r="AR222" s="6">
        <v>7.7720172413793094</v>
      </c>
      <c r="AS222" s="6">
        <v>107.35</v>
      </c>
      <c r="AT222" s="9">
        <f t="shared" si="60"/>
        <v>3807.7083422413793</v>
      </c>
      <c r="AU222" s="7">
        <f t="shared" si="61"/>
        <v>76.154166844827586</v>
      </c>
      <c r="AV222" s="34">
        <f t="shared" si="54"/>
        <v>3731.5541753965517</v>
      </c>
      <c r="AW222" s="9">
        <v>4.1500000000000004</v>
      </c>
      <c r="AX222" s="33">
        <f t="shared" si="55"/>
        <v>899.16968081844607</v>
      </c>
      <c r="BA222" s="2">
        <v>44521</v>
      </c>
      <c r="BB222" s="6">
        <v>5394.6543499999998</v>
      </c>
      <c r="BC222" s="6">
        <v>0</v>
      </c>
      <c r="BD222" s="6"/>
      <c r="BE222" s="9">
        <f t="shared" si="62"/>
        <v>5394.6543499999998</v>
      </c>
      <c r="BF222" s="7"/>
      <c r="BG222" s="34">
        <f t="shared" si="56"/>
        <v>5394.6543499999998</v>
      </c>
      <c r="BH222" s="9">
        <v>4.59</v>
      </c>
      <c r="BI222" s="33">
        <f t="shared" si="59"/>
        <v>1175.3059586056645</v>
      </c>
      <c r="BK222" s="2">
        <v>44553</v>
      </c>
      <c r="BL222" s="6">
        <v>131.54595</v>
      </c>
      <c r="BM222" s="6">
        <v>1000.0803500000001</v>
      </c>
      <c r="BN222" s="9">
        <f t="shared" si="52"/>
        <v>1131.6263000000001</v>
      </c>
      <c r="BO222" s="7">
        <f t="shared" si="53"/>
        <v>22.632526000000002</v>
      </c>
      <c r="BP222" s="9">
        <f t="shared" si="50"/>
        <v>1108.993774</v>
      </c>
      <c r="BQ222" s="6">
        <v>4.62</v>
      </c>
      <c r="BR222" s="33">
        <f t="shared" si="51"/>
        <v>240.04194242424242</v>
      </c>
    </row>
    <row r="223" spans="42:70" x14ac:dyDescent="0.25">
      <c r="AP223" s="2">
        <v>44491</v>
      </c>
      <c r="AQ223" s="6">
        <v>2841.1602750000002</v>
      </c>
      <c r="AR223" s="6">
        <v>0</v>
      </c>
      <c r="AS223" s="6">
        <v>81.03</v>
      </c>
      <c r="AT223" s="9">
        <f t="shared" si="60"/>
        <v>2922.1902750000004</v>
      </c>
      <c r="AU223" s="7">
        <f t="shared" si="61"/>
        <v>58.443805500000011</v>
      </c>
      <c r="AV223" s="34">
        <f t="shared" si="54"/>
        <v>2863.7464695000003</v>
      </c>
      <c r="AW223" s="9">
        <v>4.21</v>
      </c>
      <c r="AX223" s="33">
        <f t="shared" si="55"/>
        <v>680.22481460807614</v>
      </c>
      <c r="BA223" s="2">
        <v>44522</v>
      </c>
      <c r="BB223" s="6">
        <v>2232.8371750000001</v>
      </c>
      <c r="BC223" s="6">
        <v>100.71937931034483</v>
      </c>
      <c r="BD223" s="6"/>
      <c r="BE223" s="9">
        <f t="shared" si="62"/>
        <v>2333.5565543103448</v>
      </c>
      <c r="BF223" s="7"/>
      <c r="BG223" s="34">
        <f t="shared" si="56"/>
        <v>2333.5565543103448</v>
      </c>
      <c r="BH223" s="9">
        <v>4.54</v>
      </c>
      <c r="BI223" s="33">
        <f t="shared" si="59"/>
        <v>513.99924103752085</v>
      </c>
      <c r="BK223" s="2">
        <v>44554</v>
      </c>
      <c r="BL223" s="6">
        <v>187.69167499999998</v>
      </c>
      <c r="BM223" s="6">
        <v>1212.0326500000001</v>
      </c>
      <c r="BN223" s="9">
        <f t="shared" si="52"/>
        <v>1399.7243250000001</v>
      </c>
      <c r="BO223" s="7">
        <f t="shared" si="53"/>
        <v>27.994486500000004</v>
      </c>
      <c r="BP223" s="9">
        <f t="shared" si="50"/>
        <v>1371.7298385000001</v>
      </c>
      <c r="BQ223" s="6">
        <v>4.62</v>
      </c>
      <c r="BR223" s="33">
        <f t="shared" si="51"/>
        <v>296.91122045454546</v>
      </c>
    </row>
    <row r="224" spans="42:70" x14ac:dyDescent="0.25">
      <c r="AP224" s="2">
        <v>44492</v>
      </c>
      <c r="AQ224" s="6">
        <v>1776.029125</v>
      </c>
      <c r="AR224" s="6">
        <v>0</v>
      </c>
      <c r="AS224" s="6">
        <v>15.07</v>
      </c>
      <c r="AT224" s="9">
        <f t="shared" si="60"/>
        <v>1791.099125</v>
      </c>
      <c r="AU224" s="7">
        <f t="shared" si="61"/>
        <v>35.821982499999997</v>
      </c>
      <c r="AV224" s="34">
        <f t="shared" si="54"/>
        <v>1755.2771424999999</v>
      </c>
      <c r="AW224" s="6">
        <v>4.24</v>
      </c>
      <c r="AX224" s="33">
        <f t="shared" si="55"/>
        <v>413.98045813679238</v>
      </c>
      <c r="BA224" s="2">
        <v>44523</v>
      </c>
      <c r="BB224" s="6">
        <v>2856.9311000000002</v>
      </c>
      <c r="BC224" s="6">
        <v>0</v>
      </c>
      <c r="BD224" s="6"/>
      <c r="BE224" s="9">
        <f t="shared" si="62"/>
        <v>2856.9311000000002</v>
      </c>
      <c r="BF224" s="7"/>
      <c r="BG224" s="34">
        <f t="shared" si="56"/>
        <v>2856.9311000000002</v>
      </c>
      <c r="BH224" s="6">
        <v>4.54</v>
      </c>
      <c r="BI224" s="33">
        <f t="shared" si="59"/>
        <v>629.27997797356829</v>
      </c>
      <c r="BK224" s="2">
        <v>44555</v>
      </c>
      <c r="BL224" s="6">
        <v>79.489325000000008</v>
      </c>
      <c r="BM224" s="6">
        <v>445.27910000000008</v>
      </c>
      <c r="BN224" s="9">
        <f t="shared" si="52"/>
        <v>524.76842500000009</v>
      </c>
      <c r="BO224" s="7">
        <f t="shared" si="53"/>
        <v>10.495368500000001</v>
      </c>
      <c r="BP224" s="9">
        <f t="shared" si="50"/>
        <v>514.27305650000005</v>
      </c>
      <c r="BQ224" s="6">
        <v>4.58</v>
      </c>
      <c r="BR224" s="33">
        <f t="shared" si="51"/>
        <v>112.28669355895198</v>
      </c>
    </row>
    <row r="225" spans="42:70" x14ac:dyDescent="0.25">
      <c r="AP225" s="2">
        <v>44493</v>
      </c>
      <c r="AQ225" s="6">
        <v>702.223525</v>
      </c>
      <c r="AR225" s="6">
        <v>0</v>
      </c>
      <c r="AS225" s="6">
        <v>59.09</v>
      </c>
      <c r="AT225" s="9">
        <f t="shared" si="60"/>
        <v>761.31352500000003</v>
      </c>
      <c r="AU225" s="7">
        <f t="shared" si="61"/>
        <v>15.2262705</v>
      </c>
      <c r="AV225" s="34">
        <f t="shared" si="54"/>
        <v>746.08725449999997</v>
      </c>
      <c r="AW225" s="6">
        <v>4.24</v>
      </c>
      <c r="AX225" s="33">
        <f t="shared" si="55"/>
        <v>175.96397511792452</v>
      </c>
      <c r="BA225" s="2">
        <v>44524</v>
      </c>
      <c r="BB225" s="6">
        <v>3244.54205</v>
      </c>
      <c r="BC225" s="6">
        <v>0</v>
      </c>
      <c r="BD225" s="6"/>
      <c r="BE225" s="9">
        <f t="shared" si="62"/>
        <v>3244.54205</v>
      </c>
      <c r="BF225" s="7"/>
      <c r="BG225" s="34">
        <f t="shared" si="56"/>
        <v>3244.54205</v>
      </c>
      <c r="BH225" s="6">
        <v>4.54</v>
      </c>
      <c r="BI225" s="33">
        <f t="shared" si="59"/>
        <v>714.65683920704851</v>
      </c>
      <c r="BK225" s="2">
        <v>44556</v>
      </c>
      <c r="BL225" s="6">
        <v>37.933349999999997</v>
      </c>
      <c r="BM225" s="6">
        <v>373.42335000000008</v>
      </c>
      <c r="BN225" s="9">
        <f t="shared" si="52"/>
        <v>411.3567000000001</v>
      </c>
      <c r="BO225" s="7">
        <f t="shared" si="53"/>
        <v>8.2271340000000031</v>
      </c>
      <c r="BP225" s="9">
        <f t="shared" si="50"/>
        <v>403.12956600000012</v>
      </c>
      <c r="BQ225" s="6">
        <v>4.58</v>
      </c>
      <c r="BR225" s="33">
        <f t="shared" si="51"/>
        <v>88.019555895196532</v>
      </c>
    </row>
    <row r="226" spans="42:70" x14ac:dyDescent="0.25">
      <c r="AP226" s="2">
        <v>44494</v>
      </c>
      <c r="AQ226" s="6">
        <v>46.786450000000002</v>
      </c>
      <c r="AR226" s="6">
        <v>0</v>
      </c>
      <c r="AS226" s="6"/>
      <c r="AT226" s="9">
        <f t="shared" si="60"/>
        <v>46.786450000000002</v>
      </c>
      <c r="AU226" s="7">
        <f t="shared" si="61"/>
        <v>0.93572900000000003</v>
      </c>
      <c r="AV226" s="34">
        <f t="shared" si="54"/>
        <v>45.850721</v>
      </c>
      <c r="AW226" s="6">
        <v>4.24</v>
      </c>
      <c r="AX226" s="33">
        <f t="shared" si="55"/>
        <v>10.813849292452829</v>
      </c>
      <c r="BA226" s="2">
        <v>44525</v>
      </c>
      <c r="BB226" s="6">
        <v>3195.1850249999998</v>
      </c>
      <c r="BC226" s="6">
        <v>13.773431034482758</v>
      </c>
      <c r="BD226" s="6"/>
      <c r="BE226" s="9">
        <f t="shared" si="62"/>
        <v>3208.9584560344824</v>
      </c>
      <c r="BF226" s="7"/>
      <c r="BG226" s="34">
        <f t="shared" si="56"/>
        <v>3208.9584560344824</v>
      </c>
      <c r="BH226" s="6">
        <v>4.5599999999999996</v>
      </c>
      <c r="BI226" s="33">
        <f t="shared" si="59"/>
        <v>703.71895965668477</v>
      </c>
      <c r="BK226" s="2">
        <v>44557</v>
      </c>
      <c r="BL226" s="6">
        <v>58.656749999999995</v>
      </c>
      <c r="BM226" s="6">
        <v>294.58395000000002</v>
      </c>
      <c r="BN226" s="9">
        <f t="shared" si="52"/>
        <v>353.2407</v>
      </c>
      <c r="BO226" s="7">
        <f t="shared" si="53"/>
        <v>7.0648140000000001</v>
      </c>
      <c r="BP226" s="9">
        <f t="shared" si="50"/>
        <v>346.17588599999999</v>
      </c>
      <c r="BQ226" s="6">
        <v>4.58</v>
      </c>
      <c r="BR226" s="33">
        <f t="shared" si="51"/>
        <v>75.584254585152834</v>
      </c>
    </row>
    <row r="227" spans="42:70" x14ac:dyDescent="0.25">
      <c r="AP227" s="2">
        <v>44495</v>
      </c>
      <c r="AQ227" s="6">
        <v>152.97402499999998</v>
      </c>
      <c r="AR227" s="6">
        <v>0</v>
      </c>
      <c r="AS227" s="6">
        <v>32.72</v>
      </c>
      <c r="AT227" s="9">
        <f t="shared" si="60"/>
        <v>185.69402499999998</v>
      </c>
      <c r="AU227" s="7">
        <f t="shared" si="61"/>
        <v>3.7138804999999997</v>
      </c>
      <c r="AV227" s="34">
        <f t="shared" si="54"/>
        <v>181.98014449999999</v>
      </c>
      <c r="AW227" s="6">
        <v>4.2699999999999996</v>
      </c>
      <c r="AX227" s="33">
        <f t="shared" si="55"/>
        <v>42.618300819672136</v>
      </c>
      <c r="BA227" s="2">
        <v>44526</v>
      </c>
      <c r="BB227" s="6">
        <v>4427.2546750000001</v>
      </c>
      <c r="BC227" s="1">
        <v>0</v>
      </c>
      <c r="BD227" s="6"/>
      <c r="BE227" s="9">
        <f t="shared" si="62"/>
        <v>4427.2546750000001</v>
      </c>
      <c r="BF227" s="7"/>
      <c r="BG227" s="34">
        <f t="shared" si="56"/>
        <v>4427.2546750000001</v>
      </c>
      <c r="BH227" s="6">
        <v>4.5599999999999996</v>
      </c>
      <c r="BI227" s="33">
        <f t="shared" si="59"/>
        <v>970.88918311403518</v>
      </c>
      <c r="BK227" s="2">
        <v>44558</v>
      </c>
      <c r="BL227" s="6">
        <v>44.454074999999996</v>
      </c>
      <c r="BM227" s="6">
        <v>422.76199999999994</v>
      </c>
      <c r="BN227" s="9">
        <f t="shared" si="52"/>
        <v>467.21607499999993</v>
      </c>
      <c r="BO227" s="7">
        <f t="shared" si="53"/>
        <v>9.3443214999999995</v>
      </c>
      <c r="BP227" s="9">
        <f t="shared" si="50"/>
        <v>457.87175349999995</v>
      </c>
      <c r="BQ227" s="6">
        <v>4.58</v>
      </c>
      <c r="BR227" s="33">
        <f t="shared" si="51"/>
        <v>99.971998580786021</v>
      </c>
    </row>
    <row r="228" spans="42:70" x14ac:dyDescent="0.25">
      <c r="AP228" s="2">
        <v>44496</v>
      </c>
      <c r="AQ228" s="6">
        <v>126.31547500000001</v>
      </c>
      <c r="AR228" s="6">
        <v>0</v>
      </c>
      <c r="AS228" s="6"/>
      <c r="AT228" s="9">
        <f t="shared" si="60"/>
        <v>126.31547500000001</v>
      </c>
      <c r="AU228" s="7">
        <f t="shared" si="61"/>
        <v>2.5263095</v>
      </c>
      <c r="AV228" s="34">
        <f t="shared" si="54"/>
        <v>123.78916550000001</v>
      </c>
      <c r="AW228" s="6">
        <v>4.29</v>
      </c>
      <c r="AX228" s="33">
        <f t="shared" si="55"/>
        <v>28.855283333333336</v>
      </c>
      <c r="BA228" s="2">
        <v>44527</v>
      </c>
      <c r="BB228" s="6">
        <v>6129.392175</v>
      </c>
      <c r="BC228" s="1">
        <v>0</v>
      </c>
      <c r="BD228" s="6"/>
      <c r="BE228" s="9">
        <f t="shared" si="62"/>
        <v>6129.392175</v>
      </c>
      <c r="BF228" s="7"/>
      <c r="BG228" s="34">
        <f t="shared" si="56"/>
        <v>6129.392175</v>
      </c>
      <c r="BH228" s="6">
        <v>4.62</v>
      </c>
      <c r="BI228" s="33">
        <f t="shared" si="59"/>
        <v>1326.7082629870129</v>
      </c>
      <c r="BK228" s="2">
        <v>44559</v>
      </c>
      <c r="BL228" s="6">
        <v>280.530125</v>
      </c>
      <c r="BM228" s="6">
        <v>388.45445000000001</v>
      </c>
      <c r="BN228" s="9">
        <f t="shared" si="52"/>
        <v>668.98457499999995</v>
      </c>
      <c r="BO228" s="7">
        <f>BN228*2%</f>
        <v>13.3796915</v>
      </c>
      <c r="BP228" s="9">
        <f t="shared" si="50"/>
        <v>655.60488349999991</v>
      </c>
      <c r="BQ228" s="4">
        <v>4.58</v>
      </c>
      <c r="BR228" s="33">
        <f t="shared" si="51"/>
        <v>143.14517106986898</v>
      </c>
    </row>
    <row r="229" spans="42:70" x14ac:dyDescent="0.25">
      <c r="AP229" s="2">
        <v>44497</v>
      </c>
      <c r="AQ229" s="6">
        <v>34.896299999999997</v>
      </c>
      <c r="AR229" s="6">
        <v>0</v>
      </c>
      <c r="AS229" s="6">
        <v>15.57</v>
      </c>
      <c r="AT229" s="9">
        <f t="shared" si="60"/>
        <v>50.466299999999997</v>
      </c>
      <c r="AU229" s="7">
        <f t="shared" si="61"/>
        <v>1.0093259999999999</v>
      </c>
      <c r="AV229" s="34">
        <f t="shared" si="54"/>
        <v>49.456973999999995</v>
      </c>
      <c r="AW229" s="6">
        <v>4.32</v>
      </c>
      <c r="AX229" s="33">
        <f t="shared" si="55"/>
        <v>11.448373611111109</v>
      </c>
      <c r="BA229" s="2">
        <v>44528</v>
      </c>
      <c r="BB229" s="6">
        <v>4003.794625</v>
      </c>
      <c r="BC229" s="6">
        <v>26.139698275862063</v>
      </c>
      <c r="BD229" s="6"/>
      <c r="BE229" s="9">
        <f t="shared" si="62"/>
        <v>4029.934323275862</v>
      </c>
      <c r="BF229" s="7"/>
      <c r="BG229" s="34">
        <f t="shared" si="56"/>
        <v>4029.934323275862</v>
      </c>
      <c r="BH229" s="6">
        <v>4.62</v>
      </c>
      <c r="BI229" s="33">
        <f t="shared" si="59"/>
        <v>872.2801565532169</v>
      </c>
      <c r="BK229" s="2">
        <v>44560</v>
      </c>
      <c r="BL229" s="6">
        <v>181.87562500000001</v>
      </c>
      <c r="BM229" s="6">
        <v>1592.0161000000001</v>
      </c>
      <c r="BN229" s="9">
        <f t="shared" si="52"/>
        <v>1773.891725</v>
      </c>
      <c r="BO229" s="7">
        <f t="shared" ref="BO229:BO230" si="63">BN229*2%</f>
        <v>35.4778345</v>
      </c>
      <c r="BP229" s="9">
        <f t="shared" si="50"/>
        <v>1738.4138905</v>
      </c>
      <c r="BQ229" s="4">
        <v>4.58</v>
      </c>
      <c r="BR229" s="33">
        <f t="shared" si="51"/>
        <v>379.56635163755459</v>
      </c>
    </row>
    <row r="230" spans="42:70" x14ac:dyDescent="0.25">
      <c r="AP230" s="2">
        <v>44498</v>
      </c>
      <c r="AQ230" s="6">
        <v>213.59592499999999</v>
      </c>
      <c r="AR230" s="6">
        <v>0</v>
      </c>
      <c r="AS230" s="6">
        <v>10.71</v>
      </c>
      <c r="AT230" s="9">
        <f t="shared" si="60"/>
        <v>224.305925</v>
      </c>
      <c r="AU230" s="7">
        <f t="shared" si="61"/>
        <v>4.4861184999999999</v>
      </c>
      <c r="AV230" s="34">
        <f t="shared" si="54"/>
        <v>219.8198065</v>
      </c>
      <c r="AW230" s="10">
        <v>4.38</v>
      </c>
      <c r="AX230" s="33">
        <f t="shared" si="55"/>
        <v>50.187170433789959</v>
      </c>
      <c r="BA230" s="2">
        <v>44529</v>
      </c>
      <c r="BB230" s="6">
        <v>3197.7655249999998</v>
      </c>
      <c r="BC230" s="6">
        <v>0</v>
      </c>
      <c r="BD230" s="6"/>
      <c r="BE230" s="9">
        <f t="shared" si="62"/>
        <v>3197.7655249999998</v>
      </c>
      <c r="BF230" s="7"/>
      <c r="BG230" s="34">
        <f t="shared" si="56"/>
        <v>3197.7655249999998</v>
      </c>
      <c r="BH230" s="4">
        <v>4.62</v>
      </c>
      <c r="BI230" s="33">
        <f t="shared" si="59"/>
        <v>692.15704004328995</v>
      </c>
      <c r="BK230" s="2">
        <v>44561</v>
      </c>
      <c r="BL230" s="6">
        <v>8.029325</v>
      </c>
      <c r="BM230" s="1">
        <v>500.08449999999999</v>
      </c>
      <c r="BN230" s="9">
        <f t="shared" si="52"/>
        <v>508.11382500000002</v>
      </c>
      <c r="BO230" s="7">
        <f t="shared" si="63"/>
        <v>10.162276500000001</v>
      </c>
      <c r="BP230" s="9">
        <f t="shared" si="50"/>
        <v>497.9515485</v>
      </c>
      <c r="BQ230" s="4">
        <v>4.58</v>
      </c>
      <c r="BR230" s="33">
        <f t="shared" si="51"/>
        <v>108.72304552401746</v>
      </c>
    </row>
    <row r="231" spans="42:70" x14ac:dyDescent="0.25">
      <c r="AP231" s="2">
        <v>44499</v>
      </c>
      <c r="AQ231" s="6">
        <v>10.381550000000001</v>
      </c>
      <c r="AR231" s="1">
        <v>0</v>
      </c>
      <c r="AS231" s="6">
        <v>27.3</v>
      </c>
      <c r="AT231" s="9">
        <f t="shared" si="60"/>
        <v>37.681550000000001</v>
      </c>
      <c r="AU231" s="7">
        <f t="shared" si="61"/>
        <v>0.75363100000000005</v>
      </c>
      <c r="AV231" s="34">
        <f t="shared" si="54"/>
        <v>36.927919000000003</v>
      </c>
      <c r="AW231" s="10">
        <v>4.38</v>
      </c>
      <c r="AX231" s="33">
        <f t="shared" si="55"/>
        <v>8.4310317351598183</v>
      </c>
      <c r="BA231" s="2">
        <v>44530</v>
      </c>
      <c r="BB231" s="6">
        <v>4829.7035000000005</v>
      </c>
      <c r="BC231" s="6">
        <v>34.67587068965517</v>
      </c>
      <c r="BD231" s="6"/>
      <c r="BE231" s="9">
        <f t="shared" si="62"/>
        <v>4864.3793706896558</v>
      </c>
      <c r="BF231" s="7"/>
      <c r="BG231" s="34">
        <f t="shared" si="56"/>
        <v>4864.3793706896558</v>
      </c>
      <c r="BH231" s="4">
        <v>4.62</v>
      </c>
      <c r="BI231" s="33">
        <f t="shared" si="59"/>
        <v>1052.8959676817437</v>
      </c>
      <c r="BR231" s="39">
        <f>SUM(BR200:BR230)</f>
        <v>3650.404112889822</v>
      </c>
    </row>
    <row r="232" spans="42:70" x14ac:dyDescent="0.25">
      <c r="AP232" s="2">
        <v>44500</v>
      </c>
      <c r="AQ232" s="6">
        <v>42.151474999999998</v>
      </c>
      <c r="AR232" s="6">
        <v>0</v>
      </c>
      <c r="AS232" s="6">
        <v>28.05</v>
      </c>
      <c r="AT232" s="9">
        <f t="shared" si="60"/>
        <v>70.201475000000002</v>
      </c>
      <c r="AU232" s="7">
        <f t="shared" si="61"/>
        <v>1.4040295</v>
      </c>
      <c r="AV232" s="34">
        <f t="shared" si="54"/>
        <v>68.797445500000009</v>
      </c>
      <c r="AW232" s="10">
        <v>4.38</v>
      </c>
      <c r="AX232" s="33">
        <f t="shared" si="55"/>
        <v>15.707179337899547</v>
      </c>
      <c r="BA232" s="41"/>
      <c r="BB232" s="6"/>
      <c r="BC232" s="6"/>
      <c r="BD232" s="6"/>
      <c r="BE232" s="9">
        <f t="shared" si="62"/>
        <v>0</v>
      </c>
      <c r="BF232" s="7"/>
      <c r="BG232" s="34">
        <f t="shared" si="56"/>
        <v>0</v>
      </c>
      <c r="BH232" s="4"/>
      <c r="BI232" s="33"/>
    </row>
    <row r="233" spans="42:70" x14ac:dyDescent="0.25">
      <c r="AX233" s="39">
        <f>SUM(AX202:AX232)</f>
        <v>7429.8745098689078</v>
      </c>
      <c r="BI233" s="39">
        <f>SUM(BI202:BI232)</f>
        <v>21198.392140744098</v>
      </c>
    </row>
    <row r="236" spans="42:70" x14ac:dyDescent="0.25">
      <c r="BD236" s="98" t="s">
        <v>47</v>
      </c>
      <c r="BE236" s="98"/>
      <c r="BF236" s="98"/>
    </row>
    <row r="237" spans="42:70" x14ac:dyDescent="0.25">
      <c r="AS237" s="98" t="s">
        <v>50</v>
      </c>
      <c r="AT237" s="98"/>
      <c r="AU237" s="98"/>
      <c r="BA237" s="94" t="s">
        <v>8</v>
      </c>
      <c r="BB237" s="94"/>
      <c r="BC237" s="94"/>
    </row>
    <row r="238" spans="42:70" x14ac:dyDescent="0.25">
      <c r="BA238" s="4" t="s">
        <v>0</v>
      </c>
      <c r="BB238" s="4" t="s">
        <v>6</v>
      </c>
      <c r="BC238" s="4" t="s">
        <v>7</v>
      </c>
      <c r="BD238" s="3" t="s">
        <v>38</v>
      </c>
      <c r="BE238" s="35">
        <v>0.02</v>
      </c>
      <c r="BF238" s="35" t="s">
        <v>39</v>
      </c>
      <c r="BG238" s="36" t="s">
        <v>40</v>
      </c>
      <c r="BH238" s="3" t="s">
        <v>41</v>
      </c>
    </row>
    <row r="239" spans="42:70" x14ac:dyDescent="0.25">
      <c r="AP239" s="4" t="s">
        <v>0</v>
      </c>
      <c r="AQ239" s="3" t="s">
        <v>1</v>
      </c>
      <c r="AR239" s="3" t="s">
        <v>2</v>
      </c>
      <c r="AS239" s="3" t="s">
        <v>3</v>
      </c>
      <c r="AT239" s="3" t="s">
        <v>42</v>
      </c>
      <c r="AU239" s="35">
        <v>0.02</v>
      </c>
      <c r="AV239" s="3" t="s">
        <v>39</v>
      </c>
      <c r="AW239" s="3" t="s">
        <v>40</v>
      </c>
      <c r="AX239" s="3" t="s">
        <v>43</v>
      </c>
      <c r="BA239" s="2">
        <v>44501</v>
      </c>
      <c r="BB239" s="6">
        <v>76.670625000000001</v>
      </c>
      <c r="BC239" s="6">
        <v>174.37455</v>
      </c>
      <c r="BD239" s="9">
        <f>BB239+BC239</f>
        <v>251.045175</v>
      </c>
      <c r="BE239" s="7">
        <f>BD239*2%</f>
        <v>5.0209035000000002</v>
      </c>
      <c r="BF239" s="9">
        <f>BD239-BE239</f>
        <v>246.0242715</v>
      </c>
      <c r="BG239" s="9">
        <v>4.38</v>
      </c>
      <c r="BH239" s="33">
        <f>BF239/BG239</f>
        <v>56.169924999999999</v>
      </c>
    </row>
    <row r="240" spans="42:70" x14ac:dyDescent="0.25">
      <c r="AP240" s="2">
        <v>44470</v>
      </c>
      <c r="AQ240" s="6">
        <v>1732.9546249999999</v>
      </c>
      <c r="AR240" s="6">
        <v>0</v>
      </c>
      <c r="AS240" s="6"/>
      <c r="AT240" s="9">
        <f>AQ240+AR240</f>
        <v>1732.9546249999999</v>
      </c>
      <c r="AU240" s="7"/>
      <c r="AV240" s="34">
        <f>AT240-AU240</f>
        <v>1732.9546249999999</v>
      </c>
      <c r="AW240" s="9">
        <v>4.8</v>
      </c>
      <c r="AX240" s="33">
        <f>AV240/AW240</f>
        <v>361.03221354166664</v>
      </c>
      <c r="BA240" s="2">
        <v>44502</v>
      </c>
      <c r="BB240" s="6">
        <v>83.816625000000002</v>
      </c>
      <c r="BC240" s="6">
        <v>224.57999999999998</v>
      </c>
      <c r="BD240" s="9">
        <f>BB240+BC240</f>
        <v>308.39662499999997</v>
      </c>
      <c r="BE240" s="7">
        <f>BD240*2%</f>
        <v>6.1679324999999992</v>
      </c>
      <c r="BF240" s="9">
        <f t="shared" ref="BF240:BF269" si="64">BD240-BE240</f>
        <v>302.22869249999997</v>
      </c>
      <c r="BG240" s="9">
        <v>4.38</v>
      </c>
      <c r="BH240" s="33">
        <f t="shared" ref="BH240:BH268" si="65">BF240/BG240</f>
        <v>69.001984589041086</v>
      </c>
    </row>
    <row r="241" spans="42:60" x14ac:dyDescent="0.25">
      <c r="AP241" s="2">
        <v>44471</v>
      </c>
      <c r="AQ241" s="6">
        <v>2548.7003</v>
      </c>
      <c r="AR241" s="6">
        <v>0</v>
      </c>
      <c r="AS241" s="6"/>
      <c r="AT241" s="9">
        <f>AQ241+AR241</f>
        <v>2548.7003</v>
      </c>
      <c r="AU241" s="7"/>
      <c r="AV241" s="34">
        <f>AT241-AU241</f>
        <v>2548.7003</v>
      </c>
      <c r="AW241" s="9">
        <v>4.2</v>
      </c>
      <c r="AX241" s="33">
        <f>AV241/AW241</f>
        <v>606.83340476190472</v>
      </c>
      <c r="BA241" s="2">
        <v>44503</v>
      </c>
      <c r="BB241" s="6">
        <v>6.2428249999999998</v>
      </c>
      <c r="BC241" s="6">
        <v>58.351400000000005</v>
      </c>
      <c r="BD241" s="9">
        <f t="shared" ref="BD241:BD269" si="66">BB241+BC241</f>
        <v>64.594225000000009</v>
      </c>
      <c r="BE241" s="7">
        <f t="shared" ref="BE241:BE266" si="67">BD241*2%</f>
        <v>1.2918845000000001</v>
      </c>
      <c r="BF241" s="9">
        <f t="shared" si="64"/>
        <v>63.302340500000007</v>
      </c>
      <c r="BG241" s="9">
        <v>4.38</v>
      </c>
      <c r="BH241" s="33">
        <f t="shared" si="65"/>
        <v>14.452589155251143</v>
      </c>
    </row>
    <row r="242" spans="42:60" x14ac:dyDescent="0.25">
      <c r="AP242" s="2">
        <v>44472</v>
      </c>
      <c r="AQ242" s="6">
        <v>2403.5571000000004</v>
      </c>
      <c r="AR242" s="6">
        <v>3.5039310344827586</v>
      </c>
      <c r="AS242" s="6"/>
      <c r="AT242" s="9">
        <f t="shared" ref="AT242:AT255" si="68">AQ242+AR242</f>
        <v>2407.0610310344832</v>
      </c>
      <c r="AU242" s="7"/>
      <c r="AV242" s="34">
        <f t="shared" ref="AV242:AV270" si="69">AT242-AU242</f>
        <v>2407.0610310344832</v>
      </c>
      <c r="AW242" s="9">
        <v>4.2</v>
      </c>
      <c r="AX242" s="33">
        <f t="shared" ref="AX242:AX255" si="70">AV242/AW242</f>
        <v>573.1097692939245</v>
      </c>
      <c r="BA242" s="2">
        <v>44504</v>
      </c>
      <c r="BB242" s="6">
        <v>109.83005</v>
      </c>
      <c r="BC242" s="6">
        <v>123.03635</v>
      </c>
      <c r="BD242" s="9">
        <f t="shared" si="66"/>
        <v>232.8664</v>
      </c>
      <c r="BE242" s="7">
        <f t="shared" si="67"/>
        <v>4.6573279999999997</v>
      </c>
      <c r="BF242" s="9">
        <f t="shared" si="64"/>
        <v>228.20907199999999</v>
      </c>
      <c r="BG242" s="9">
        <v>4.4400000000000004</v>
      </c>
      <c r="BH242" s="33">
        <f t="shared" si="65"/>
        <v>51.398439639639633</v>
      </c>
    </row>
    <row r="243" spans="42:60" x14ac:dyDescent="0.25">
      <c r="AP243" s="2">
        <v>44473</v>
      </c>
      <c r="AQ243" s="6">
        <v>2419.9631250000002</v>
      </c>
      <c r="AR243" s="6">
        <v>27.015681034482757</v>
      </c>
      <c r="AS243" s="6"/>
      <c r="AT243" s="9">
        <f>AQ243+AR243</f>
        <v>2446.9788060344831</v>
      </c>
      <c r="AU243" s="7"/>
      <c r="AV243" s="34">
        <f t="shared" si="69"/>
        <v>2446.9788060344831</v>
      </c>
      <c r="AW243" s="9">
        <v>4.18</v>
      </c>
      <c r="AX243" s="33">
        <f t="shared" si="70"/>
        <v>585.40162823791468</v>
      </c>
      <c r="BA243" s="2">
        <v>44505</v>
      </c>
      <c r="BB243" s="6">
        <v>45.416799999999995</v>
      </c>
      <c r="BC243" s="6">
        <v>65.364599999999996</v>
      </c>
      <c r="BD243" s="9">
        <f t="shared" si="66"/>
        <v>110.78139999999999</v>
      </c>
      <c r="BE243" s="7">
        <f t="shared" si="67"/>
        <v>2.2156279999999997</v>
      </c>
      <c r="BF243" s="9">
        <f t="shared" si="64"/>
        <v>108.565772</v>
      </c>
      <c r="BG243" s="9">
        <v>4.42</v>
      </c>
      <c r="BH243" s="33">
        <f t="shared" si="65"/>
        <v>24.562391855203618</v>
      </c>
    </row>
    <row r="244" spans="42:60" x14ac:dyDescent="0.25">
      <c r="AP244" s="2">
        <v>44474</v>
      </c>
      <c r="AQ244" s="6">
        <v>2833.6768249999996</v>
      </c>
      <c r="AR244" s="6">
        <v>135.00385344827586</v>
      </c>
      <c r="AS244" s="6"/>
      <c r="AT244" s="9">
        <f t="shared" si="68"/>
        <v>2968.6806784482756</v>
      </c>
      <c r="AU244" s="7"/>
      <c r="AV244" s="34">
        <f t="shared" si="69"/>
        <v>2968.6806784482756</v>
      </c>
      <c r="AW244" s="9">
        <v>4.18</v>
      </c>
      <c r="AX244" s="33">
        <f t="shared" si="70"/>
        <v>710.21068862398943</v>
      </c>
      <c r="BA244" s="2">
        <v>44506</v>
      </c>
      <c r="BB244" s="6">
        <v>64.214750000000009</v>
      </c>
      <c r="BC244" s="6">
        <v>166.81960000000001</v>
      </c>
      <c r="BD244" s="9">
        <f t="shared" si="66"/>
        <v>231.03435000000002</v>
      </c>
      <c r="BE244" s="7">
        <f t="shared" si="67"/>
        <v>4.6206870000000002</v>
      </c>
      <c r="BF244" s="9">
        <f t="shared" si="64"/>
        <v>226.41366300000001</v>
      </c>
      <c r="BG244" s="9">
        <v>4.42</v>
      </c>
      <c r="BH244" s="33">
        <f t="shared" si="65"/>
        <v>51.224810633484168</v>
      </c>
    </row>
    <row r="245" spans="42:60" x14ac:dyDescent="0.25">
      <c r="AP245" s="2">
        <v>44475</v>
      </c>
      <c r="AQ245" s="6">
        <v>0</v>
      </c>
      <c r="AR245" s="6">
        <v>0</v>
      </c>
      <c r="AS245" s="6"/>
      <c r="AT245" s="9">
        <f t="shared" si="68"/>
        <v>0</v>
      </c>
      <c r="AU245" s="7"/>
      <c r="AV245" s="34">
        <f t="shared" si="69"/>
        <v>0</v>
      </c>
      <c r="AW245" s="9">
        <v>4.18</v>
      </c>
      <c r="AX245" s="33">
        <f t="shared" si="70"/>
        <v>0</v>
      </c>
      <c r="BA245" s="2">
        <v>44507</v>
      </c>
      <c r="BB245" s="6">
        <v>210.6482</v>
      </c>
      <c r="BC245" s="6">
        <v>166.62260000000003</v>
      </c>
      <c r="BD245" s="9">
        <f t="shared" si="66"/>
        <v>377.27080000000001</v>
      </c>
      <c r="BE245" s="7">
        <f t="shared" si="67"/>
        <v>7.5454160000000003</v>
      </c>
      <c r="BF245" s="9">
        <f t="shared" si="64"/>
        <v>369.72538400000002</v>
      </c>
      <c r="BG245" s="9">
        <v>4.45</v>
      </c>
      <c r="BH245" s="33">
        <f t="shared" si="65"/>
        <v>83.084355955056182</v>
      </c>
    </row>
    <row r="246" spans="42:60" x14ac:dyDescent="0.25">
      <c r="AP246" s="2">
        <v>44476</v>
      </c>
      <c r="AQ246" s="6">
        <v>2180.1751249999998</v>
      </c>
      <c r="AR246" s="6">
        <v>35.384112068965514</v>
      </c>
      <c r="AS246" s="6"/>
      <c r="AT246" s="9">
        <f t="shared" si="68"/>
        <v>2215.5592370689651</v>
      </c>
      <c r="AU246" s="7"/>
      <c r="AV246" s="34">
        <f t="shared" si="69"/>
        <v>2215.5592370689651</v>
      </c>
      <c r="AW246" s="9">
        <v>4.18</v>
      </c>
      <c r="AX246" s="33">
        <f t="shared" si="70"/>
        <v>530.03809499257545</v>
      </c>
      <c r="BA246" s="2">
        <v>44508</v>
      </c>
      <c r="BB246" s="6">
        <v>20.247</v>
      </c>
      <c r="BC246" s="6">
        <v>323.41489999999999</v>
      </c>
      <c r="BD246" s="9">
        <f t="shared" si="66"/>
        <v>343.6619</v>
      </c>
      <c r="BE246" s="7">
        <f t="shared" si="67"/>
        <v>6.8732380000000006</v>
      </c>
      <c r="BF246" s="9">
        <f t="shared" si="64"/>
        <v>336.78866199999999</v>
      </c>
      <c r="BG246" s="9">
        <v>4.45</v>
      </c>
      <c r="BH246" s="33">
        <f t="shared" si="65"/>
        <v>75.682845393258418</v>
      </c>
    </row>
    <row r="247" spans="42:60" x14ac:dyDescent="0.25">
      <c r="AP247" s="2">
        <v>44477</v>
      </c>
      <c r="AQ247" s="6">
        <v>4005.0451750000002</v>
      </c>
      <c r="AR247" s="6">
        <v>15.842241379310344</v>
      </c>
      <c r="AS247" s="6"/>
      <c r="AT247" s="9">
        <f t="shared" si="68"/>
        <v>4020.8874163793107</v>
      </c>
      <c r="AU247" s="7"/>
      <c r="AV247" s="34">
        <f t="shared" si="69"/>
        <v>4020.8874163793107</v>
      </c>
      <c r="AW247" s="9">
        <v>4.18</v>
      </c>
      <c r="AX247" s="33">
        <f t="shared" si="70"/>
        <v>961.93478860749065</v>
      </c>
      <c r="BA247" s="2">
        <v>44509</v>
      </c>
      <c r="BB247" s="6">
        <v>0</v>
      </c>
      <c r="BC247" s="6">
        <v>198.11304999999999</v>
      </c>
      <c r="BD247" s="9">
        <f t="shared" si="66"/>
        <v>198.11304999999999</v>
      </c>
      <c r="BE247" s="7">
        <f t="shared" si="67"/>
        <v>3.9622609999999998</v>
      </c>
      <c r="BF247" s="9">
        <f t="shared" si="64"/>
        <v>194.15078899999997</v>
      </c>
      <c r="BG247" s="9">
        <v>4.45</v>
      </c>
      <c r="BH247" s="33">
        <f t="shared" si="65"/>
        <v>43.629390786516844</v>
      </c>
    </row>
    <row r="248" spans="42:60" x14ac:dyDescent="0.25">
      <c r="AP248" s="2">
        <v>44478</v>
      </c>
      <c r="AQ248" s="6">
        <v>3576.1561500000003</v>
      </c>
      <c r="AR248" s="6">
        <v>66.406948275862078</v>
      </c>
      <c r="AS248" s="6"/>
      <c r="AT248" s="9">
        <f t="shared" si="68"/>
        <v>3642.5630982758621</v>
      </c>
      <c r="AU248" s="7"/>
      <c r="AV248" s="34">
        <f t="shared" si="69"/>
        <v>3642.5630982758621</v>
      </c>
      <c r="AW248" s="9">
        <v>4.18</v>
      </c>
      <c r="AX248" s="33">
        <f t="shared" si="70"/>
        <v>871.42657853489527</v>
      </c>
      <c r="BA248" s="2">
        <v>44510</v>
      </c>
      <c r="BB248" s="6">
        <v>52.880400000000002</v>
      </c>
      <c r="BC248" s="6">
        <v>173.65550000000002</v>
      </c>
      <c r="BD248" s="9">
        <f t="shared" si="66"/>
        <v>226.53590000000003</v>
      </c>
      <c r="BE248" s="7">
        <f t="shared" si="67"/>
        <v>4.5307180000000002</v>
      </c>
      <c r="BF248" s="9">
        <f t="shared" si="64"/>
        <v>222.00518200000002</v>
      </c>
      <c r="BG248" s="9">
        <v>4.45</v>
      </c>
      <c r="BH248" s="33">
        <f t="shared" si="65"/>
        <v>49.888804943820226</v>
      </c>
    </row>
    <row r="249" spans="42:60" x14ac:dyDescent="0.25">
      <c r="AP249" s="2">
        <v>44479</v>
      </c>
      <c r="AQ249" s="6">
        <v>3680.0113499999998</v>
      </c>
      <c r="AR249" s="6">
        <v>0</v>
      </c>
      <c r="AS249" s="6"/>
      <c r="AT249" s="9">
        <f t="shared" si="68"/>
        <v>3680.0113499999998</v>
      </c>
      <c r="AU249" s="7"/>
      <c r="AV249" s="34">
        <f t="shared" si="69"/>
        <v>3680.0113499999998</v>
      </c>
      <c r="AW249" s="9">
        <v>4.18</v>
      </c>
      <c r="AX249" s="33">
        <f t="shared" si="70"/>
        <v>880.38549043062199</v>
      </c>
      <c r="BA249" s="2">
        <v>44511</v>
      </c>
      <c r="BB249" s="6">
        <v>23.313825000000001</v>
      </c>
      <c r="BC249" s="6">
        <v>202.51599999999999</v>
      </c>
      <c r="BD249" s="9">
        <f t="shared" si="66"/>
        <v>225.829825</v>
      </c>
      <c r="BE249" s="7">
        <f t="shared" si="67"/>
        <v>4.5165965000000003</v>
      </c>
      <c r="BF249" s="9">
        <f t="shared" si="64"/>
        <v>221.31322850000001</v>
      </c>
      <c r="BG249" s="9">
        <v>4.45</v>
      </c>
      <c r="BH249" s="33">
        <f t="shared" si="65"/>
        <v>49.733309775280901</v>
      </c>
    </row>
    <row r="250" spans="42:60" x14ac:dyDescent="0.25">
      <c r="AP250" s="2">
        <v>44480</v>
      </c>
      <c r="AQ250" s="6">
        <v>2220.4408500000004</v>
      </c>
      <c r="AR250" s="6">
        <v>0</v>
      </c>
      <c r="AS250" s="6"/>
      <c r="AT250" s="9">
        <f t="shared" si="68"/>
        <v>2220.4408500000004</v>
      </c>
      <c r="AU250" s="7"/>
      <c r="AV250" s="34">
        <f t="shared" si="69"/>
        <v>2220.4408500000004</v>
      </c>
      <c r="AW250" s="9">
        <v>4.18</v>
      </c>
      <c r="AX250" s="33">
        <f t="shared" si="70"/>
        <v>531.20594497607669</v>
      </c>
      <c r="BA250" s="2">
        <v>44512</v>
      </c>
      <c r="BB250" s="6">
        <v>243.84732500000001</v>
      </c>
      <c r="BC250" s="6">
        <v>384.78039999999999</v>
      </c>
      <c r="BD250" s="9">
        <f t="shared" si="66"/>
        <v>628.62772500000005</v>
      </c>
      <c r="BE250" s="7">
        <f t="shared" si="67"/>
        <v>12.572554500000001</v>
      </c>
      <c r="BF250" s="9">
        <f t="shared" si="64"/>
        <v>616.05517050000003</v>
      </c>
      <c r="BG250" s="9">
        <v>4.4800000000000004</v>
      </c>
      <c r="BH250" s="33">
        <f t="shared" si="65"/>
        <v>137.51231484375</v>
      </c>
    </row>
    <row r="251" spans="42:60" x14ac:dyDescent="0.25">
      <c r="AP251" s="2">
        <v>44481</v>
      </c>
      <c r="AQ251" s="6">
        <v>2185.1773250000001</v>
      </c>
      <c r="AR251" s="6">
        <v>0</v>
      </c>
      <c r="AS251" s="6"/>
      <c r="AT251" s="9">
        <f t="shared" si="68"/>
        <v>2185.1773250000001</v>
      </c>
      <c r="AU251" s="7"/>
      <c r="AV251" s="34">
        <f t="shared" si="69"/>
        <v>2185.1773250000001</v>
      </c>
      <c r="AW251" s="9">
        <v>4.18</v>
      </c>
      <c r="AX251" s="33">
        <f t="shared" si="70"/>
        <v>522.76969497607661</v>
      </c>
      <c r="BA251" s="2">
        <v>44513</v>
      </c>
      <c r="BB251" s="6">
        <v>73.444999999999993</v>
      </c>
      <c r="BC251" s="6">
        <v>467.39235000000002</v>
      </c>
      <c r="BD251" s="9">
        <f t="shared" si="66"/>
        <v>540.83735000000001</v>
      </c>
      <c r="BE251" s="7">
        <f t="shared" si="67"/>
        <v>10.816747000000001</v>
      </c>
      <c r="BF251" s="9">
        <f t="shared" si="64"/>
        <v>530.02060300000005</v>
      </c>
      <c r="BG251" s="9">
        <v>4.4800000000000004</v>
      </c>
      <c r="BH251" s="33">
        <f t="shared" si="65"/>
        <v>118.3081703125</v>
      </c>
    </row>
    <row r="252" spans="42:60" x14ac:dyDescent="0.25">
      <c r="AP252" s="2">
        <v>44482</v>
      </c>
      <c r="AQ252" s="6">
        <v>2397.0760749999995</v>
      </c>
      <c r="AR252" s="6">
        <v>41.478715517241376</v>
      </c>
      <c r="AS252" s="6"/>
      <c r="AT252" s="9">
        <f t="shared" si="68"/>
        <v>2438.5547905172407</v>
      </c>
      <c r="AU252" s="7"/>
      <c r="AV252" s="34">
        <f t="shared" si="69"/>
        <v>2438.5547905172407</v>
      </c>
      <c r="AW252" s="9">
        <v>4.18</v>
      </c>
      <c r="AX252" s="33">
        <f t="shared" si="70"/>
        <v>583.386313520871</v>
      </c>
      <c r="BA252" s="2">
        <v>44514</v>
      </c>
      <c r="BB252" s="6">
        <v>102.76345000000001</v>
      </c>
      <c r="BC252" s="6">
        <v>246.12195</v>
      </c>
      <c r="BD252" s="9">
        <f t="shared" si="66"/>
        <v>348.8854</v>
      </c>
      <c r="BE252" s="7">
        <f t="shared" si="67"/>
        <v>6.9777079999999998</v>
      </c>
      <c r="BF252" s="9">
        <f t="shared" si="64"/>
        <v>341.907692</v>
      </c>
      <c r="BG252" s="9">
        <v>4.4800000000000004</v>
      </c>
      <c r="BH252" s="33">
        <f t="shared" si="65"/>
        <v>76.318681249999997</v>
      </c>
    </row>
    <row r="253" spans="42:60" x14ac:dyDescent="0.25">
      <c r="AP253" s="2">
        <v>44483</v>
      </c>
      <c r="AQ253" s="6">
        <v>3521.7473</v>
      </c>
      <c r="AR253" s="6">
        <v>23.660853448275862</v>
      </c>
      <c r="AS253" s="6"/>
      <c r="AT253" s="9">
        <f t="shared" si="68"/>
        <v>3545.4081534482757</v>
      </c>
      <c r="AU253" s="7"/>
      <c r="AV253" s="34">
        <f t="shared" si="69"/>
        <v>3545.4081534482757</v>
      </c>
      <c r="AW253" s="9">
        <v>4.18</v>
      </c>
      <c r="AX253" s="33">
        <f t="shared" si="70"/>
        <v>848.18376876753018</v>
      </c>
      <c r="BA253" s="2">
        <v>44515</v>
      </c>
      <c r="BB253" s="6">
        <v>134.7021</v>
      </c>
      <c r="BC253" s="6">
        <v>298.30725000000001</v>
      </c>
      <c r="BD253" s="9">
        <f t="shared" si="66"/>
        <v>433.00935000000004</v>
      </c>
      <c r="BE253" s="7">
        <f t="shared" si="67"/>
        <v>8.6601870000000005</v>
      </c>
      <c r="BF253" s="9">
        <f t="shared" si="64"/>
        <v>424.34916300000003</v>
      </c>
      <c r="BG253" s="9">
        <v>4.4800000000000004</v>
      </c>
      <c r="BH253" s="33">
        <f t="shared" si="65"/>
        <v>94.720795312500002</v>
      </c>
    </row>
    <row r="254" spans="42:60" x14ac:dyDescent="0.25">
      <c r="AP254" s="2">
        <v>44484</v>
      </c>
      <c r="AQ254" s="6">
        <v>41.089500000000001</v>
      </c>
      <c r="AR254" s="6">
        <v>0</v>
      </c>
      <c r="AS254" s="9"/>
      <c r="AT254" s="9">
        <f t="shared" si="68"/>
        <v>41.089500000000001</v>
      </c>
      <c r="AU254" s="7"/>
      <c r="AV254" s="34">
        <f t="shared" si="69"/>
        <v>41.089500000000001</v>
      </c>
      <c r="AW254" s="9">
        <v>4.18</v>
      </c>
      <c r="AX254" s="33">
        <f t="shared" si="70"/>
        <v>9.8300239234449762</v>
      </c>
      <c r="BA254" s="2">
        <v>44516</v>
      </c>
      <c r="BB254" s="6">
        <v>197.26929999999999</v>
      </c>
      <c r="BC254" s="6">
        <v>524.0988000000001</v>
      </c>
      <c r="BD254" s="9">
        <f t="shared" si="66"/>
        <v>721.36810000000014</v>
      </c>
      <c r="BE254" s="7">
        <f t="shared" si="67"/>
        <v>14.427362000000002</v>
      </c>
      <c r="BF254" s="9">
        <f t="shared" si="64"/>
        <v>706.94073800000012</v>
      </c>
      <c r="BG254" s="9">
        <v>4.49</v>
      </c>
      <c r="BH254" s="33">
        <f t="shared" si="65"/>
        <v>157.44782583518932</v>
      </c>
    </row>
    <row r="255" spans="42:60" x14ac:dyDescent="0.25">
      <c r="AP255" s="2">
        <v>44485</v>
      </c>
      <c r="AQ255" s="6">
        <v>0</v>
      </c>
      <c r="AR255" s="6">
        <v>0</v>
      </c>
      <c r="AS255" s="6"/>
      <c r="AT255" s="9">
        <f t="shared" si="68"/>
        <v>0</v>
      </c>
      <c r="AU255" s="7"/>
      <c r="AV255" s="34">
        <f t="shared" si="69"/>
        <v>0</v>
      </c>
      <c r="AW255" s="9">
        <v>4.16</v>
      </c>
      <c r="AX255" s="33">
        <f t="shared" si="70"/>
        <v>0</v>
      </c>
      <c r="BA255" s="2">
        <v>44517</v>
      </c>
      <c r="BB255" s="6">
        <v>899.98907499999996</v>
      </c>
      <c r="BC255" s="6">
        <v>177.75310000000002</v>
      </c>
      <c r="BD255" s="9">
        <f t="shared" si="66"/>
        <v>1077.7421749999999</v>
      </c>
      <c r="BE255" s="7">
        <f t="shared" si="67"/>
        <v>21.554843499999997</v>
      </c>
      <c r="BF255" s="9">
        <f t="shared" si="64"/>
        <v>1056.1873314999998</v>
      </c>
      <c r="BG255" s="9">
        <v>4.59</v>
      </c>
      <c r="BH255" s="33">
        <f t="shared" si="65"/>
        <v>230.10617244008711</v>
      </c>
    </row>
    <row r="256" spans="42:60" x14ac:dyDescent="0.25">
      <c r="AP256" s="2">
        <v>44486</v>
      </c>
      <c r="AQ256" s="6">
        <v>0</v>
      </c>
      <c r="AR256" s="6">
        <v>0</v>
      </c>
      <c r="AS256" s="6"/>
      <c r="AT256" s="9">
        <f>AQ256+AR256</f>
        <v>0</v>
      </c>
      <c r="AU256" s="7"/>
      <c r="AV256" s="34">
        <f t="shared" si="69"/>
        <v>0</v>
      </c>
      <c r="AW256" s="9">
        <v>4.16</v>
      </c>
      <c r="AX256" s="33">
        <f>AV256/AW256</f>
        <v>0</v>
      </c>
      <c r="BA256" s="2">
        <v>44518</v>
      </c>
      <c r="BB256" s="6">
        <v>246.934</v>
      </c>
      <c r="BC256" s="6">
        <v>157.76745000000003</v>
      </c>
      <c r="BD256" s="9">
        <f t="shared" si="66"/>
        <v>404.70145000000002</v>
      </c>
      <c r="BE256" s="7">
        <f t="shared" si="67"/>
        <v>8.0940290000000008</v>
      </c>
      <c r="BF256" s="9">
        <f t="shared" si="64"/>
        <v>396.60742100000004</v>
      </c>
      <c r="BG256" s="9">
        <v>4.59</v>
      </c>
      <c r="BH256" s="33">
        <f t="shared" si="65"/>
        <v>86.406845533769072</v>
      </c>
    </row>
    <row r="257" spans="42:60" x14ac:dyDescent="0.25">
      <c r="AP257" s="2">
        <v>44487</v>
      </c>
      <c r="AQ257" s="6">
        <v>0</v>
      </c>
      <c r="AR257" s="6">
        <v>0</v>
      </c>
      <c r="AS257" s="6"/>
      <c r="AT257" s="9">
        <f t="shared" ref="AT257:AT270" si="71">AQ257+AR257</f>
        <v>0</v>
      </c>
      <c r="AU257" s="7"/>
      <c r="AV257" s="34">
        <f t="shared" si="69"/>
        <v>0</v>
      </c>
      <c r="AW257" s="9">
        <v>4.16</v>
      </c>
      <c r="AX257" s="33">
        <f t="shared" ref="AX257:AX269" si="72">AV257/AW257</f>
        <v>0</v>
      </c>
      <c r="BA257" s="2">
        <v>44519</v>
      </c>
      <c r="BB257" s="6">
        <v>193.75584999999998</v>
      </c>
      <c r="BC257" s="6">
        <v>136.49144999999999</v>
      </c>
      <c r="BD257" s="9">
        <f t="shared" si="66"/>
        <v>330.2473</v>
      </c>
      <c r="BE257" s="7">
        <f t="shared" si="67"/>
        <v>6.604946</v>
      </c>
      <c r="BF257" s="9">
        <f t="shared" si="64"/>
        <v>323.64235400000001</v>
      </c>
      <c r="BG257" s="9">
        <v>4.59</v>
      </c>
      <c r="BH257" s="33">
        <f t="shared" si="65"/>
        <v>70.510316775599136</v>
      </c>
    </row>
    <row r="258" spans="42:60" x14ac:dyDescent="0.25">
      <c r="AP258" s="2">
        <v>44488</v>
      </c>
      <c r="AQ258" s="6">
        <v>0</v>
      </c>
      <c r="AR258" s="6">
        <v>0</v>
      </c>
      <c r="AS258" s="6"/>
      <c r="AT258" s="9">
        <f t="shared" si="71"/>
        <v>0</v>
      </c>
      <c r="AU258" s="7"/>
      <c r="AV258" s="34">
        <f t="shared" si="69"/>
        <v>0</v>
      </c>
      <c r="AW258" s="9">
        <v>4.16</v>
      </c>
      <c r="AX258" s="33">
        <f t="shared" si="72"/>
        <v>0</v>
      </c>
      <c r="BA258" s="2">
        <v>44520</v>
      </c>
      <c r="BB258" s="6">
        <v>129.35252500000001</v>
      </c>
      <c r="BC258" s="6">
        <v>224.73759999999999</v>
      </c>
      <c r="BD258" s="9">
        <f t="shared" si="66"/>
        <v>354.090125</v>
      </c>
      <c r="BE258" s="7">
        <f t="shared" si="67"/>
        <v>7.0818025000000002</v>
      </c>
      <c r="BF258" s="9">
        <f t="shared" si="64"/>
        <v>347.00832250000002</v>
      </c>
      <c r="BG258" s="9">
        <v>4.59</v>
      </c>
      <c r="BH258" s="33">
        <f t="shared" si="65"/>
        <v>75.600941721132898</v>
      </c>
    </row>
    <row r="259" spans="42:60" x14ac:dyDescent="0.25">
      <c r="AP259" s="2">
        <v>44489</v>
      </c>
      <c r="AQ259" s="6">
        <v>0</v>
      </c>
      <c r="AR259" s="6">
        <v>0</v>
      </c>
      <c r="AS259" s="6"/>
      <c r="AT259" s="9">
        <f t="shared" si="71"/>
        <v>0</v>
      </c>
      <c r="AU259" s="7"/>
      <c r="AV259" s="34">
        <f t="shared" si="69"/>
        <v>0</v>
      </c>
      <c r="AW259" s="9">
        <v>4.1500000000000004</v>
      </c>
      <c r="AX259" s="33">
        <f t="shared" si="72"/>
        <v>0</v>
      </c>
      <c r="BA259" s="2">
        <v>44521</v>
      </c>
      <c r="BB259" s="6">
        <v>262.66512499999999</v>
      </c>
      <c r="BC259" s="6">
        <v>153.38419999999999</v>
      </c>
      <c r="BD259" s="9">
        <f t="shared" si="66"/>
        <v>416.04932499999995</v>
      </c>
      <c r="BE259" s="7">
        <f t="shared" si="67"/>
        <v>8.3209865000000001</v>
      </c>
      <c r="BF259" s="9">
        <f t="shared" si="64"/>
        <v>407.72833849999995</v>
      </c>
      <c r="BG259" s="9">
        <v>4.59</v>
      </c>
      <c r="BH259" s="33">
        <f t="shared" si="65"/>
        <v>88.829703376906309</v>
      </c>
    </row>
    <row r="260" spans="42:60" x14ac:dyDescent="0.25">
      <c r="AP260" s="2">
        <v>44490</v>
      </c>
      <c r="AQ260" s="6">
        <v>0</v>
      </c>
      <c r="AR260" s="6">
        <v>0</v>
      </c>
      <c r="AS260" s="6"/>
      <c r="AT260" s="9">
        <f t="shared" si="71"/>
        <v>0</v>
      </c>
      <c r="AU260" s="7"/>
      <c r="AV260" s="34">
        <f t="shared" si="69"/>
        <v>0</v>
      </c>
      <c r="AW260" s="9">
        <v>4.1500000000000004</v>
      </c>
      <c r="AX260" s="33">
        <f t="shared" si="72"/>
        <v>0</v>
      </c>
      <c r="BA260" s="2">
        <v>44522</v>
      </c>
      <c r="BB260" s="6">
        <v>158.13502499999998</v>
      </c>
      <c r="BC260" s="6">
        <v>70.910150000000002</v>
      </c>
      <c r="BD260" s="9">
        <f t="shared" si="66"/>
        <v>229.04517499999997</v>
      </c>
      <c r="BE260" s="7">
        <f t="shared" si="67"/>
        <v>4.5809034999999998</v>
      </c>
      <c r="BF260" s="9">
        <f t="shared" si="64"/>
        <v>224.46427149999997</v>
      </c>
      <c r="BG260" s="9">
        <v>4.54</v>
      </c>
      <c r="BH260" s="33">
        <f t="shared" si="65"/>
        <v>49.441469493392063</v>
      </c>
    </row>
    <row r="261" spans="42:60" x14ac:dyDescent="0.25">
      <c r="AP261" s="2">
        <v>44491</v>
      </c>
      <c r="AQ261" s="6">
        <v>1992.6124749999999</v>
      </c>
      <c r="AR261" s="6">
        <v>3.7275862068965515</v>
      </c>
      <c r="AS261" s="6"/>
      <c r="AT261" s="9">
        <f t="shared" si="71"/>
        <v>1996.3400612068965</v>
      </c>
      <c r="AU261" s="7"/>
      <c r="AV261" s="34">
        <f t="shared" si="69"/>
        <v>1996.3400612068965</v>
      </c>
      <c r="AW261" s="9">
        <v>4.21</v>
      </c>
      <c r="AX261" s="33">
        <f t="shared" si="72"/>
        <v>474.19003829142434</v>
      </c>
      <c r="BA261" s="2">
        <v>44523</v>
      </c>
      <c r="BB261" s="6">
        <v>172.65529999999998</v>
      </c>
      <c r="BC261" s="6">
        <v>186.6181</v>
      </c>
      <c r="BD261" s="9">
        <f t="shared" si="66"/>
        <v>359.27339999999998</v>
      </c>
      <c r="BE261" s="7">
        <f t="shared" si="67"/>
        <v>7.1854680000000002</v>
      </c>
      <c r="BF261" s="9">
        <f t="shared" si="64"/>
        <v>352.08793199999997</v>
      </c>
      <c r="BG261" s="6">
        <v>4.54</v>
      </c>
      <c r="BH261" s="33">
        <f t="shared" si="65"/>
        <v>77.552407929515411</v>
      </c>
    </row>
    <row r="262" spans="42:60" x14ac:dyDescent="0.25">
      <c r="AP262" s="2">
        <v>44492</v>
      </c>
      <c r="AQ262" s="6">
        <v>3067.5693749999996</v>
      </c>
      <c r="AR262" s="6">
        <v>11.881681034482758</v>
      </c>
      <c r="AS262" s="6"/>
      <c r="AT262" s="9">
        <f t="shared" si="71"/>
        <v>3079.4510560344825</v>
      </c>
      <c r="AU262" s="7"/>
      <c r="AV262" s="34">
        <f t="shared" si="69"/>
        <v>3079.4510560344825</v>
      </c>
      <c r="AW262" s="6">
        <v>4.24</v>
      </c>
      <c r="AX262" s="33">
        <f t="shared" si="72"/>
        <v>726.28562642322697</v>
      </c>
      <c r="BA262" s="2">
        <v>44524</v>
      </c>
      <c r="BB262" s="6">
        <v>219.79904999999999</v>
      </c>
      <c r="BC262" s="6">
        <v>102.28240000000001</v>
      </c>
      <c r="BD262" s="9">
        <f t="shared" si="66"/>
        <v>322.08145000000002</v>
      </c>
      <c r="BE262" s="7">
        <f t="shared" si="67"/>
        <v>6.4416290000000007</v>
      </c>
      <c r="BF262" s="9">
        <f t="shared" si="64"/>
        <v>315.63982100000004</v>
      </c>
      <c r="BG262" s="6">
        <v>4.54</v>
      </c>
      <c r="BH262" s="33">
        <f t="shared" si="65"/>
        <v>69.524189647577103</v>
      </c>
    </row>
    <row r="263" spans="42:60" x14ac:dyDescent="0.25">
      <c r="AP263" s="2">
        <v>44493</v>
      </c>
      <c r="AQ263" s="6">
        <v>4134.53665</v>
      </c>
      <c r="AR263" s="6">
        <v>61.197646551724134</v>
      </c>
      <c r="AS263" s="6"/>
      <c r="AT263" s="9">
        <f t="shared" si="71"/>
        <v>4195.7342965517246</v>
      </c>
      <c r="AU263" s="7"/>
      <c r="AV263" s="34">
        <f t="shared" si="69"/>
        <v>4195.7342965517246</v>
      </c>
      <c r="AW263" s="6">
        <v>4.24</v>
      </c>
      <c r="AX263" s="33">
        <f t="shared" si="72"/>
        <v>989.55997560182175</v>
      </c>
      <c r="BA263" s="2">
        <v>44525</v>
      </c>
      <c r="BB263" s="6">
        <v>332.62644999999998</v>
      </c>
      <c r="BC263" s="6">
        <v>288.34890000000001</v>
      </c>
      <c r="BD263" s="9">
        <f t="shared" si="66"/>
        <v>620.97534999999993</v>
      </c>
      <c r="BE263" s="7">
        <f t="shared" si="67"/>
        <v>12.419506999999999</v>
      </c>
      <c r="BF263" s="9">
        <f t="shared" si="64"/>
        <v>608.55584299999998</v>
      </c>
      <c r="BG263" s="6">
        <v>4.5599999999999996</v>
      </c>
      <c r="BH263" s="33">
        <f t="shared" si="65"/>
        <v>133.45522872807018</v>
      </c>
    </row>
    <row r="264" spans="42:60" x14ac:dyDescent="0.25">
      <c r="AP264" s="2">
        <v>44494</v>
      </c>
      <c r="AQ264" s="6">
        <v>2493.487525</v>
      </c>
      <c r="AR264" s="6">
        <v>3.9512413793103454</v>
      </c>
      <c r="AS264" s="6"/>
      <c r="AT264" s="9">
        <f t="shared" si="71"/>
        <v>2497.4387663793104</v>
      </c>
      <c r="AU264" s="7"/>
      <c r="AV264" s="34">
        <f t="shared" si="69"/>
        <v>2497.4387663793104</v>
      </c>
      <c r="AW264" s="6">
        <v>4.24</v>
      </c>
      <c r="AX264" s="33">
        <f t="shared" si="72"/>
        <v>589.01857697625246</v>
      </c>
      <c r="BA264" s="2">
        <v>44526</v>
      </c>
      <c r="BB264" s="6">
        <v>145.6593</v>
      </c>
      <c r="BC264" s="6">
        <v>386.1003</v>
      </c>
      <c r="BD264" s="9">
        <f t="shared" si="66"/>
        <v>531.75959999999998</v>
      </c>
      <c r="BE264" s="7">
        <f t="shared" si="67"/>
        <v>10.635192</v>
      </c>
      <c r="BF264" s="9">
        <f t="shared" si="64"/>
        <v>521.12440800000002</v>
      </c>
      <c r="BG264" s="6">
        <v>4.5599999999999996</v>
      </c>
      <c r="BH264" s="33">
        <f t="shared" si="65"/>
        <v>114.28166842105264</v>
      </c>
    </row>
    <row r="265" spans="42:60" x14ac:dyDescent="0.25">
      <c r="AP265" s="2">
        <v>44495</v>
      </c>
      <c r="AQ265" s="6">
        <v>3072.9090249999999</v>
      </c>
      <c r="AR265" s="1">
        <v>0</v>
      </c>
      <c r="AS265" s="6"/>
      <c r="AT265" s="9">
        <f t="shared" si="71"/>
        <v>3072.9090249999999</v>
      </c>
      <c r="AU265" s="7"/>
      <c r="AV265" s="34">
        <f t="shared" si="69"/>
        <v>3072.9090249999999</v>
      </c>
      <c r="AW265" s="6">
        <v>4.2699999999999996</v>
      </c>
      <c r="AX265" s="33">
        <f t="shared" si="72"/>
        <v>719.65082552693218</v>
      </c>
      <c r="BA265" s="2">
        <v>44527</v>
      </c>
      <c r="BB265" s="6">
        <v>231.95717500000001</v>
      </c>
      <c r="BC265" s="6">
        <v>359.68260000000004</v>
      </c>
      <c r="BD265" s="9">
        <f t="shared" si="66"/>
        <v>591.6397750000001</v>
      </c>
      <c r="BE265" s="7">
        <f t="shared" si="67"/>
        <v>11.832795500000001</v>
      </c>
      <c r="BF265" s="9">
        <f t="shared" si="64"/>
        <v>579.80697950000012</v>
      </c>
      <c r="BG265" s="6">
        <v>4.62</v>
      </c>
      <c r="BH265" s="33">
        <f t="shared" si="65"/>
        <v>125.49934621212124</v>
      </c>
    </row>
    <row r="266" spans="42:60" x14ac:dyDescent="0.25">
      <c r="AP266" s="2">
        <v>44496</v>
      </c>
      <c r="AQ266" s="6">
        <v>1592.7540750000001</v>
      </c>
      <c r="AR266" s="1">
        <v>0</v>
      </c>
      <c r="AS266" s="6"/>
      <c r="AT266" s="9">
        <f t="shared" si="71"/>
        <v>1592.7540750000001</v>
      </c>
      <c r="AU266" s="7"/>
      <c r="AV266" s="34">
        <f t="shared" si="69"/>
        <v>1592.7540750000001</v>
      </c>
      <c r="AW266" s="6">
        <v>4.29</v>
      </c>
      <c r="AX266" s="33">
        <f t="shared" si="72"/>
        <v>371.27134615384614</v>
      </c>
      <c r="BA266" s="2">
        <v>44528</v>
      </c>
      <c r="BB266" s="6">
        <v>61.088374999999999</v>
      </c>
      <c r="BC266" s="6">
        <v>226.93415000000002</v>
      </c>
      <c r="BD266" s="9">
        <f t="shared" si="66"/>
        <v>288.02252500000003</v>
      </c>
      <c r="BE266" s="7">
        <f t="shared" si="67"/>
        <v>5.760450500000001</v>
      </c>
      <c r="BF266" s="9">
        <f t="shared" si="64"/>
        <v>282.26207450000004</v>
      </c>
      <c r="BG266" s="6">
        <v>4.62</v>
      </c>
      <c r="BH266" s="33">
        <f t="shared" si="65"/>
        <v>61.09568712121213</v>
      </c>
    </row>
    <row r="267" spans="42:60" x14ac:dyDescent="0.25">
      <c r="AP267" s="2">
        <v>44497</v>
      </c>
      <c r="AQ267" s="6">
        <v>4122.3487500000001</v>
      </c>
      <c r="AR267" s="6">
        <v>0</v>
      </c>
      <c r="AS267" s="6"/>
      <c r="AT267" s="9">
        <f t="shared" si="71"/>
        <v>4122.3487500000001</v>
      </c>
      <c r="AU267" s="7"/>
      <c r="AV267" s="34">
        <f t="shared" si="69"/>
        <v>4122.3487500000001</v>
      </c>
      <c r="AW267" s="6">
        <v>4.32</v>
      </c>
      <c r="AX267" s="33">
        <f t="shared" si="72"/>
        <v>954.24739583333326</v>
      </c>
      <c r="BA267" s="2">
        <v>44529</v>
      </c>
      <c r="BB267" s="6">
        <v>159.981075</v>
      </c>
      <c r="BC267" s="6">
        <v>686.38739999999996</v>
      </c>
      <c r="BD267" s="9">
        <f t="shared" si="66"/>
        <v>846.36847499999999</v>
      </c>
      <c r="BE267" s="7">
        <f>BD267*2%</f>
        <v>16.927369500000001</v>
      </c>
      <c r="BF267" s="9">
        <f t="shared" si="64"/>
        <v>829.44110549999994</v>
      </c>
      <c r="BG267" s="4">
        <v>4.62</v>
      </c>
      <c r="BH267" s="33">
        <f t="shared" si="65"/>
        <v>179.53270681818179</v>
      </c>
    </row>
    <row r="268" spans="42:60" x14ac:dyDescent="0.25">
      <c r="AP268" s="2">
        <v>44498</v>
      </c>
      <c r="AQ268" s="6">
        <v>5230.7330499999998</v>
      </c>
      <c r="AR268" s="6">
        <v>43.827094827586208</v>
      </c>
      <c r="AS268" s="6"/>
      <c r="AT268" s="9">
        <f t="shared" si="71"/>
        <v>5274.5601448275856</v>
      </c>
      <c r="AU268" s="7"/>
      <c r="AV268" s="34">
        <f t="shared" si="69"/>
        <v>5274.5601448275856</v>
      </c>
      <c r="AW268" s="4">
        <v>4.38</v>
      </c>
      <c r="AX268" s="33">
        <f t="shared" si="72"/>
        <v>1204.2374759880333</v>
      </c>
      <c r="BA268" s="2">
        <v>44530</v>
      </c>
      <c r="BB268" s="6">
        <v>258.98295000000002</v>
      </c>
      <c r="BC268" s="6">
        <v>655.07425000000001</v>
      </c>
      <c r="BD268" s="9">
        <f t="shared" si="66"/>
        <v>914.05719999999997</v>
      </c>
      <c r="BE268" s="7">
        <f t="shared" ref="BE268:BE269" si="73">BD268*2%</f>
        <v>18.281144000000001</v>
      </c>
      <c r="BF268" s="9">
        <f t="shared" si="64"/>
        <v>895.77605599999993</v>
      </c>
      <c r="BG268" s="4">
        <v>4.62</v>
      </c>
      <c r="BH268" s="33">
        <f t="shared" si="65"/>
        <v>193.89092121212119</v>
      </c>
    </row>
    <row r="269" spans="42:60" x14ac:dyDescent="0.25">
      <c r="AP269" s="2">
        <v>44499</v>
      </c>
      <c r="AQ269" s="6">
        <v>5136.157725</v>
      </c>
      <c r="AR269" s="6">
        <v>51.943913793103448</v>
      </c>
      <c r="AS269" s="6"/>
      <c r="AT269" s="9">
        <f t="shared" si="71"/>
        <v>5188.1016387931031</v>
      </c>
      <c r="AU269" s="7"/>
      <c r="AV269" s="34">
        <f t="shared" si="69"/>
        <v>5188.1016387931031</v>
      </c>
      <c r="AW269" s="4">
        <v>4.38</v>
      </c>
      <c r="AX269" s="33">
        <f t="shared" si="72"/>
        <v>1184.4980910486538</v>
      </c>
      <c r="BA269" s="41"/>
      <c r="BB269" s="6"/>
      <c r="BC269" s="6"/>
      <c r="BD269" s="9">
        <f t="shared" si="66"/>
        <v>0</v>
      </c>
      <c r="BE269" s="7">
        <f t="shared" si="73"/>
        <v>0</v>
      </c>
      <c r="BF269" s="9">
        <f t="shared" si="64"/>
        <v>0</v>
      </c>
      <c r="BG269" s="4"/>
      <c r="BH269" s="33"/>
    </row>
    <row r="270" spans="42:60" x14ac:dyDescent="0.25">
      <c r="AP270" s="41">
        <v>44500</v>
      </c>
      <c r="AQ270" s="6">
        <v>4034.6514500000003</v>
      </c>
      <c r="AR270" s="6">
        <v>31.339681034482762</v>
      </c>
      <c r="AS270" s="6"/>
      <c r="AT270" s="9">
        <f t="shared" si="71"/>
        <v>4065.9911310344833</v>
      </c>
      <c r="AU270" s="7"/>
      <c r="AV270" s="34">
        <f t="shared" si="69"/>
        <v>4065.9911310344833</v>
      </c>
      <c r="AW270" s="4">
        <v>4.38</v>
      </c>
      <c r="AX270" s="33"/>
      <c r="BH270" s="39">
        <f>SUM(BH239:BH269)</f>
        <v>2708.8642407112293</v>
      </c>
    </row>
    <row r="271" spans="42:60" x14ac:dyDescent="0.25">
      <c r="AX271" s="39">
        <f>SUM(AX240:AX270)</f>
        <v>15788.707755032508</v>
      </c>
    </row>
    <row r="273" spans="42:61" x14ac:dyDescent="0.25">
      <c r="BA273" s="96" t="s">
        <v>9</v>
      </c>
      <c r="BB273" s="96"/>
      <c r="BC273" s="96"/>
      <c r="BD273" s="96"/>
      <c r="BF273" s="97" t="s">
        <v>26</v>
      </c>
      <c r="BG273" s="97"/>
      <c r="BH273" s="97"/>
    </row>
    <row r="274" spans="42:61" x14ac:dyDescent="0.25">
      <c r="BA274" s="4" t="s">
        <v>0</v>
      </c>
      <c r="BB274" s="4" t="s">
        <v>1</v>
      </c>
      <c r="BC274" s="4" t="s">
        <v>2</v>
      </c>
      <c r="BD274" s="4" t="s">
        <v>3</v>
      </c>
      <c r="BE274" s="3" t="s">
        <v>42</v>
      </c>
      <c r="BF274" s="35">
        <v>0.02</v>
      </c>
      <c r="BG274" s="3" t="s">
        <v>39</v>
      </c>
      <c r="BH274" s="3" t="s">
        <v>40</v>
      </c>
      <c r="BI274" s="3" t="s">
        <v>43</v>
      </c>
    </row>
    <row r="275" spans="42:61" x14ac:dyDescent="0.25">
      <c r="BA275" s="2">
        <v>44501</v>
      </c>
      <c r="BB275" s="6">
        <v>1366.206025</v>
      </c>
      <c r="BC275" s="6">
        <v>0</v>
      </c>
      <c r="BD275" s="6"/>
      <c r="BE275" s="9">
        <f>BB275+BC275+BD275</f>
        <v>1366.206025</v>
      </c>
      <c r="BF275" s="7">
        <f>BE275*2%</f>
        <v>27.324120499999999</v>
      </c>
      <c r="BG275" s="34">
        <f>BE275-BF275</f>
        <v>1338.8819045</v>
      </c>
      <c r="BH275" s="9">
        <v>4.38</v>
      </c>
      <c r="BI275" s="33">
        <f>BG275/BH275</f>
        <v>305.68080011415526</v>
      </c>
    </row>
    <row r="276" spans="42:61" x14ac:dyDescent="0.25">
      <c r="AS276" s="98" t="s">
        <v>47</v>
      </c>
      <c r="AT276" s="98"/>
      <c r="AU276" s="98"/>
      <c r="BA276" s="2">
        <v>44502</v>
      </c>
      <c r="BB276" s="6">
        <v>0</v>
      </c>
      <c r="BC276" s="6">
        <v>0</v>
      </c>
      <c r="BD276" s="6"/>
      <c r="BE276" s="9">
        <f t="shared" ref="BE276:BE305" si="74">BB276+BC276+BD276</f>
        <v>0</v>
      </c>
      <c r="BF276" s="7">
        <f t="shared" ref="BF276:BF280" si="75">BE276*2%</f>
        <v>0</v>
      </c>
      <c r="BG276" s="34">
        <f t="shared" ref="BG276:BG305" si="76">BE276-BF276</f>
        <v>0</v>
      </c>
      <c r="BH276" s="9">
        <v>4.38</v>
      </c>
      <c r="BI276" s="33">
        <f t="shared" ref="BI276:BI304" si="77">BG276/BH276</f>
        <v>0</v>
      </c>
    </row>
    <row r="277" spans="42:61" x14ac:dyDescent="0.25">
      <c r="AP277" s="94" t="s">
        <v>8</v>
      </c>
      <c r="AQ277" s="94"/>
      <c r="AR277" s="94"/>
      <c r="BA277" s="2">
        <v>44503</v>
      </c>
      <c r="BB277" s="6">
        <v>0</v>
      </c>
      <c r="BC277" s="1">
        <v>0</v>
      </c>
      <c r="BD277" s="6"/>
      <c r="BE277" s="9">
        <f t="shared" si="74"/>
        <v>0</v>
      </c>
      <c r="BF277" s="7">
        <f t="shared" si="75"/>
        <v>0</v>
      </c>
      <c r="BG277" s="34">
        <f t="shared" si="76"/>
        <v>0</v>
      </c>
      <c r="BH277" s="9">
        <v>4.38</v>
      </c>
      <c r="BI277" s="33">
        <f t="shared" si="77"/>
        <v>0</v>
      </c>
    </row>
    <row r="278" spans="42:61" x14ac:dyDescent="0.25">
      <c r="AP278" s="4" t="s">
        <v>0</v>
      </c>
      <c r="AQ278" s="4" t="s">
        <v>6</v>
      </c>
      <c r="AR278" s="4" t="s">
        <v>7</v>
      </c>
      <c r="AS278" s="3" t="s">
        <v>38</v>
      </c>
      <c r="AT278" s="35">
        <v>0.02</v>
      </c>
      <c r="AU278" s="35" t="s">
        <v>39</v>
      </c>
      <c r="AV278" s="36" t="s">
        <v>40</v>
      </c>
      <c r="AW278" s="3" t="s">
        <v>41</v>
      </c>
      <c r="BA278" s="2">
        <v>44504</v>
      </c>
      <c r="BB278" s="6">
        <v>0</v>
      </c>
      <c r="BC278" s="6">
        <v>0</v>
      </c>
      <c r="BD278" s="6"/>
      <c r="BE278" s="9">
        <f t="shared" si="74"/>
        <v>0</v>
      </c>
      <c r="BF278" s="7">
        <f t="shared" si="75"/>
        <v>0</v>
      </c>
      <c r="BG278" s="34">
        <f t="shared" si="76"/>
        <v>0</v>
      </c>
      <c r="BH278" s="9">
        <v>4.4400000000000004</v>
      </c>
      <c r="BI278" s="33">
        <f t="shared" si="77"/>
        <v>0</v>
      </c>
    </row>
    <row r="279" spans="42:61" x14ac:dyDescent="0.25">
      <c r="AP279" s="2">
        <v>44470</v>
      </c>
      <c r="AQ279" s="6">
        <v>7.7712750000000002</v>
      </c>
      <c r="AR279" s="6">
        <v>403.93865</v>
      </c>
      <c r="AS279" s="9">
        <f>AQ279+AR279</f>
        <v>411.709925</v>
      </c>
      <c r="AT279" s="7">
        <f>AS279*2%</f>
        <v>8.2341984999999998</v>
      </c>
      <c r="AU279" s="9">
        <f>AS279-AT279</f>
        <v>403.47572650000001</v>
      </c>
      <c r="AV279" s="9">
        <v>4.8</v>
      </c>
      <c r="AW279" s="33">
        <f>AU279/AV279</f>
        <v>84.057443020833333</v>
      </c>
      <c r="BA279" s="2">
        <v>44505</v>
      </c>
      <c r="BB279" s="6">
        <v>1338.693925</v>
      </c>
      <c r="BC279" s="6">
        <v>4.7153965517241376</v>
      </c>
      <c r="BD279" s="6">
        <v>5.96</v>
      </c>
      <c r="BE279" s="9">
        <f>BB279+BC279+BD279</f>
        <v>1349.3693215517242</v>
      </c>
      <c r="BF279" s="7">
        <f>BE279*2%</f>
        <v>26.987386431034484</v>
      </c>
      <c r="BG279" s="34">
        <f>BE279-BF279</f>
        <v>1322.3819351206896</v>
      </c>
      <c r="BH279" s="9">
        <v>4.42</v>
      </c>
      <c r="BI279" s="33">
        <f t="shared" si="77"/>
        <v>299.18143328522387</v>
      </c>
    </row>
    <row r="280" spans="42:61" x14ac:dyDescent="0.25">
      <c r="AP280" s="2">
        <v>44471</v>
      </c>
      <c r="AQ280" s="6">
        <v>40.533700000000003</v>
      </c>
      <c r="AR280" s="6">
        <v>823.96235000000001</v>
      </c>
      <c r="AS280" s="9">
        <f>AQ280+AR280</f>
        <v>864.49604999999997</v>
      </c>
      <c r="AT280" s="7">
        <f>AS280*2%</f>
        <v>17.289921</v>
      </c>
      <c r="AU280" s="9">
        <f t="shared" ref="AU280:AU309" si="78">AS280-AT280</f>
        <v>847.20612899999992</v>
      </c>
      <c r="AV280" s="9">
        <v>4.2</v>
      </c>
      <c r="AW280" s="33">
        <f t="shared" ref="AW280:AW308" si="79">AU280/AV280</f>
        <v>201.71574499999997</v>
      </c>
      <c r="BA280" s="2">
        <v>44506</v>
      </c>
      <c r="BB280" s="6">
        <v>2453.0530750000003</v>
      </c>
      <c r="BC280" s="6">
        <v>0</v>
      </c>
      <c r="BD280" s="6">
        <v>27.53</v>
      </c>
      <c r="BE280" s="9">
        <f>BB280+BC280+BD280</f>
        <v>2480.5830750000005</v>
      </c>
      <c r="BF280" s="7">
        <f t="shared" si="75"/>
        <v>49.611661500000011</v>
      </c>
      <c r="BG280" s="34">
        <f t="shared" si="76"/>
        <v>2430.9714135000004</v>
      </c>
      <c r="BH280" s="9">
        <v>4.42</v>
      </c>
      <c r="BI280" s="33">
        <f t="shared" si="77"/>
        <v>549.99353246606347</v>
      </c>
    </row>
    <row r="281" spans="42:61" x14ac:dyDescent="0.25">
      <c r="AP281" s="2">
        <v>44472</v>
      </c>
      <c r="AQ281" s="6">
        <v>46.290199999999999</v>
      </c>
      <c r="AR281" s="6">
        <v>215.07474999999999</v>
      </c>
      <c r="AS281" s="9">
        <f t="shared" ref="AS281:AS309" si="80">AQ281+AR281</f>
        <v>261.36495000000002</v>
      </c>
      <c r="AT281" s="7">
        <f t="shared" ref="AT281:AT306" si="81">AS281*2%</f>
        <v>5.2272990000000004</v>
      </c>
      <c r="AU281" s="9">
        <f t="shared" si="78"/>
        <v>256.13765100000001</v>
      </c>
      <c r="AV281" s="9">
        <v>4.2</v>
      </c>
      <c r="AW281" s="33">
        <f t="shared" si="79"/>
        <v>60.985154999999999</v>
      </c>
      <c r="BA281" s="2">
        <v>44507</v>
      </c>
      <c r="BB281" s="6">
        <v>543.83044999999993</v>
      </c>
      <c r="BC281" s="6">
        <v>8.1261379310344832</v>
      </c>
      <c r="BD281" s="6">
        <v>68.400000000000006</v>
      </c>
      <c r="BE281" s="9">
        <f t="shared" si="74"/>
        <v>620.35658793103437</v>
      </c>
      <c r="BF281" s="7">
        <f>BE281*2%</f>
        <v>12.407131758620688</v>
      </c>
      <c r="BG281" s="34">
        <f t="shared" si="76"/>
        <v>607.94945617241365</v>
      </c>
      <c r="BH281" s="9">
        <v>4.45</v>
      </c>
      <c r="BI281" s="33">
        <f t="shared" si="77"/>
        <v>136.61785531964352</v>
      </c>
    </row>
    <row r="282" spans="42:61" x14ac:dyDescent="0.25">
      <c r="AP282" s="2">
        <v>44473</v>
      </c>
      <c r="AQ282" s="6">
        <v>20.415725000000002</v>
      </c>
      <c r="AR282" s="6">
        <v>249.92404999999999</v>
      </c>
      <c r="AS282" s="9">
        <f t="shared" si="80"/>
        <v>270.33977499999997</v>
      </c>
      <c r="AT282" s="7">
        <f t="shared" si="81"/>
        <v>5.4067954999999994</v>
      </c>
      <c r="AU282" s="9">
        <f t="shared" si="78"/>
        <v>264.93297949999999</v>
      </c>
      <c r="AV282" s="9">
        <v>4.18</v>
      </c>
      <c r="AW282" s="33">
        <f t="shared" si="79"/>
        <v>63.381095574162678</v>
      </c>
      <c r="BA282" s="2">
        <v>44508</v>
      </c>
      <c r="BB282" s="6">
        <v>934.33950000000004</v>
      </c>
      <c r="BC282" s="1">
        <v>0</v>
      </c>
      <c r="BD282" s="6"/>
      <c r="BE282" s="9">
        <f t="shared" si="74"/>
        <v>934.33950000000004</v>
      </c>
      <c r="BF282" s="7">
        <f t="shared" ref="BF282:BF305" si="82">BE282*2%</f>
        <v>18.686790000000002</v>
      </c>
      <c r="BG282" s="34">
        <f t="shared" si="76"/>
        <v>915.65271000000007</v>
      </c>
      <c r="BH282" s="9">
        <v>4.45</v>
      </c>
      <c r="BI282" s="33">
        <f t="shared" si="77"/>
        <v>205.76465393258428</v>
      </c>
    </row>
    <row r="283" spans="42:61" x14ac:dyDescent="0.25">
      <c r="AP283" s="2">
        <v>44474</v>
      </c>
      <c r="AQ283" s="6">
        <v>124.54882499999999</v>
      </c>
      <c r="AR283" s="6">
        <v>221.5462</v>
      </c>
      <c r="AS283" s="9">
        <f t="shared" si="80"/>
        <v>346.09502499999996</v>
      </c>
      <c r="AT283" s="7">
        <f t="shared" si="81"/>
        <v>6.9219004999999996</v>
      </c>
      <c r="AU283" s="9">
        <f t="shared" si="78"/>
        <v>339.17312449999997</v>
      </c>
      <c r="AV283" s="9">
        <v>4.18</v>
      </c>
      <c r="AW283" s="33">
        <f t="shared" si="79"/>
        <v>81.141895813397127</v>
      </c>
      <c r="BA283" s="2">
        <v>44509</v>
      </c>
      <c r="BB283" s="6">
        <v>2952.886</v>
      </c>
      <c r="BC283" s="6">
        <v>0</v>
      </c>
      <c r="BD283" s="6">
        <v>50.74</v>
      </c>
      <c r="BE283" s="9">
        <f>BB283+BC283+BD283</f>
        <v>3003.6259999999997</v>
      </c>
      <c r="BF283" s="7">
        <f t="shared" si="82"/>
        <v>60.072519999999997</v>
      </c>
      <c r="BG283" s="34">
        <f t="shared" si="76"/>
        <v>2943.5534799999996</v>
      </c>
      <c r="BH283" s="9">
        <v>4.45</v>
      </c>
      <c r="BI283" s="33">
        <f t="shared" si="77"/>
        <v>661.47269213483139</v>
      </c>
    </row>
    <row r="284" spans="42:61" x14ac:dyDescent="0.25">
      <c r="AP284" s="2">
        <v>44475</v>
      </c>
      <c r="AQ284" s="6">
        <v>0</v>
      </c>
      <c r="AR284" s="6">
        <v>0</v>
      </c>
      <c r="AS284" s="9">
        <f t="shared" si="80"/>
        <v>0</v>
      </c>
      <c r="AT284" s="7">
        <f t="shared" si="81"/>
        <v>0</v>
      </c>
      <c r="AU284" s="9">
        <f t="shared" si="78"/>
        <v>0</v>
      </c>
      <c r="AV284" s="9">
        <v>4.18</v>
      </c>
      <c r="AW284" s="33">
        <f t="shared" si="79"/>
        <v>0</v>
      </c>
      <c r="BA284" s="2">
        <v>44510</v>
      </c>
      <c r="BB284" s="6">
        <v>954.08032500000013</v>
      </c>
      <c r="BC284" s="6">
        <v>10.847275862068965</v>
      </c>
      <c r="BD284" s="6">
        <v>72.41</v>
      </c>
      <c r="BE284" s="9">
        <f>BB284+BC284+BD284</f>
        <v>1037.3376008620692</v>
      </c>
      <c r="BF284" s="7">
        <f t="shared" si="82"/>
        <v>20.746752017241384</v>
      </c>
      <c r="BG284" s="34">
        <f t="shared" si="76"/>
        <v>1016.5908488448277</v>
      </c>
      <c r="BH284" s="9">
        <v>4.45</v>
      </c>
      <c r="BI284" s="33">
        <f t="shared" si="77"/>
        <v>228.44738176288263</v>
      </c>
    </row>
    <row r="285" spans="42:61" x14ac:dyDescent="0.25">
      <c r="AP285" s="2">
        <v>44476</v>
      </c>
      <c r="AQ285" s="6">
        <v>17.795525000000001</v>
      </c>
      <c r="AR285" s="6">
        <v>233.19874999999999</v>
      </c>
      <c r="AS285" s="9">
        <f t="shared" si="80"/>
        <v>250.99427499999999</v>
      </c>
      <c r="AT285" s="7">
        <f t="shared" si="81"/>
        <v>5.0198855</v>
      </c>
      <c r="AU285" s="9">
        <f t="shared" si="78"/>
        <v>245.9743895</v>
      </c>
      <c r="AV285" s="9">
        <v>4.18</v>
      </c>
      <c r="AW285" s="33">
        <f t="shared" si="79"/>
        <v>58.845547727272731</v>
      </c>
      <c r="BA285" s="2">
        <v>44511</v>
      </c>
      <c r="BB285" s="6">
        <v>1492.58105</v>
      </c>
      <c r="BC285" s="6">
        <v>62.474344827586208</v>
      </c>
      <c r="BD285" s="6">
        <v>263.29000000000002</v>
      </c>
      <c r="BE285" s="9">
        <f t="shared" si="74"/>
        <v>1818.3453948275862</v>
      </c>
      <c r="BF285" s="7">
        <f t="shared" si="82"/>
        <v>36.366907896551723</v>
      </c>
      <c r="BG285" s="34">
        <f t="shared" si="76"/>
        <v>1781.9784869310345</v>
      </c>
      <c r="BH285" s="9">
        <v>4.45</v>
      </c>
      <c r="BI285" s="33">
        <f t="shared" si="77"/>
        <v>400.44460380472685</v>
      </c>
    </row>
    <row r="286" spans="42:61" x14ac:dyDescent="0.25">
      <c r="AP286" s="2">
        <v>44477</v>
      </c>
      <c r="AQ286" s="6">
        <v>12.078725</v>
      </c>
      <c r="AR286" s="6">
        <v>145.47465</v>
      </c>
      <c r="AS286" s="9">
        <f t="shared" si="80"/>
        <v>157.55337499999999</v>
      </c>
      <c r="AT286" s="7">
        <f t="shared" si="81"/>
        <v>3.1510674999999999</v>
      </c>
      <c r="AU286" s="9">
        <f t="shared" si="78"/>
        <v>154.40230749999998</v>
      </c>
      <c r="AV286" s="9">
        <v>4.18</v>
      </c>
      <c r="AW286" s="33">
        <f t="shared" si="79"/>
        <v>36.938351076555023</v>
      </c>
      <c r="BA286" s="2">
        <v>44512</v>
      </c>
      <c r="BB286" s="6">
        <v>246.92407500000002</v>
      </c>
      <c r="BC286" s="1">
        <v>0</v>
      </c>
      <c r="BD286" s="6">
        <v>41.65</v>
      </c>
      <c r="BE286" s="9">
        <f t="shared" si="74"/>
        <v>288.57407499999999</v>
      </c>
      <c r="BF286" s="7">
        <f t="shared" si="82"/>
        <v>5.7714815000000002</v>
      </c>
      <c r="BG286" s="34">
        <f t="shared" si="76"/>
        <v>282.8025935</v>
      </c>
      <c r="BH286" s="9">
        <v>4.4800000000000004</v>
      </c>
      <c r="BI286" s="33">
        <f t="shared" si="77"/>
        <v>63.125578906249991</v>
      </c>
    </row>
    <row r="287" spans="42:61" x14ac:dyDescent="0.25">
      <c r="AP287" s="2">
        <v>44478</v>
      </c>
      <c r="AQ287" s="6">
        <v>205.84450000000004</v>
      </c>
      <c r="AR287" s="6">
        <v>191.86814999999999</v>
      </c>
      <c r="AS287" s="9">
        <f t="shared" si="80"/>
        <v>397.71265000000005</v>
      </c>
      <c r="AT287" s="7">
        <f t="shared" si="81"/>
        <v>7.9542530000000014</v>
      </c>
      <c r="AU287" s="9">
        <f t="shared" si="78"/>
        <v>389.75839700000006</v>
      </c>
      <c r="AV287" s="9">
        <v>4.18</v>
      </c>
      <c r="AW287" s="33">
        <f t="shared" si="79"/>
        <v>93.24363564593304</v>
      </c>
      <c r="BA287" s="2">
        <v>44513</v>
      </c>
      <c r="BB287" s="6">
        <v>55.302099999999996</v>
      </c>
      <c r="BC287" s="6">
        <v>14.649413793103449</v>
      </c>
      <c r="BD287" s="6">
        <v>43.73</v>
      </c>
      <c r="BE287" s="9">
        <f t="shared" si="74"/>
        <v>113.68151379310345</v>
      </c>
      <c r="BF287" s="7">
        <f t="shared" si="82"/>
        <v>2.273630275862069</v>
      </c>
      <c r="BG287" s="34">
        <f t="shared" si="76"/>
        <v>111.40788351724137</v>
      </c>
      <c r="BH287" s="9">
        <v>4.4800000000000004</v>
      </c>
      <c r="BI287" s="33">
        <f t="shared" si="77"/>
        <v>24.867831142241375</v>
      </c>
    </row>
    <row r="288" spans="42:61" x14ac:dyDescent="0.25">
      <c r="AP288" s="2">
        <v>44479</v>
      </c>
      <c r="AQ288" s="6">
        <v>111.41804999999999</v>
      </c>
      <c r="AR288" s="6">
        <v>183.17059999999998</v>
      </c>
      <c r="AS288" s="9">
        <f t="shared" si="80"/>
        <v>294.58864999999997</v>
      </c>
      <c r="AT288" s="7">
        <f t="shared" si="81"/>
        <v>5.8917729999999997</v>
      </c>
      <c r="AU288" s="9">
        <f t="shared" si="78"/>
        <v>288.69687699999997</v>
      </c>
      <c r="AV288" s="9">
        <v>4.18</v>
      </c>
      <c r="AW288" s="33">
        <f t="shared" si="79"/>
        <v>69.066238516746409</v>
      </c>
      <c r="BA288" s="2">
        <v>44514</v>
      </c>
      <c r="BB288" s="6">
        <v>1416.8036749999999</v>
      </c>
      <c r="BC288" s="6">
        <v>12.953362068965518</v>
      </c>
      <c r="BD288" s="6">
        <v>15.74</v>
      </c>
      <c r="BE288" s="9">
        <f t="shared" si="74"/>
        <v>1445.4970370689655</v>
      </c>
      <c r="BF288" s="7">
        <f t="shared" si="82"/>
        <v>28.909940741379309</v>
      </c>
      <c r="BG288" s="34">
        <f t="shared" si="76"/>
        <v>1416.5870963275861</v>
      </c>
      <c r="BH288" s="9">
        <v>4.4800000000000004</v>
      </c>
      <c r="BI288" s="33">
        <f t="shared" si="77"/>
        <v>316.20247685883618</v>
      </c>
    </row>
    <row r="289" spans="42:61" x14ac:dyDescent="0.25">
      <c r="AP289" s="2">
        <v>44480</v>
      </c>
      <c r="AQ289" s="6">
        <v>145.72877499999998</v>
      </c>
      <c r="AR289" s="6">
        <v>161.36269999999999</v>
      </c>
      <c r="AS289" s="9">
        <f t="shared" si="80"/>
        <v>307.09147499999995</v>
      </c>
      <c r="AT289" s="7">
        <f t="shared" si="81"/>
        <v>6.1418294999999992</v>
      </c>
      <c r="AU289" s="9">
        <f t="shared" si="78"/>
        <v>300.94964549999997</v>
      </c>
      <c r="AV289" s="9">
        <v>4.18</v>
      </c>
      <c r="AW289" s="33">
        <f t="shared" si="79"/>
        <v>71.99752284688995</v>
      </c>
      <c r="BA289" s="2">
        <v>44515</v>
      </c>
      <c r="BB289" s="6">
        <v>621.41417499999989</v>
      </c>
      <c r="BC289" s="6">
        <v>0</v>
      </c>
      <c r="BD289" s="9">
        <v>22.69</v>
      </c>
      <c r="BE289" s="9">
        <f t="shared" si="74"/>
        <v>644.10417499999994</v>
      </c>
      <c r="BF289" s="7">
        <f t="shared" si="82"/>
        <v>12.882083499999998</v>
      </c>
      <c r="BG289" s="34">
        <f t="shared" si="76"/>
        <v>631.22209149999992</v>
      </c>
      <c r="BH289" s="9">
        <v>4.4800000000000004</v>
      </c>
      <c r="BI289" s="33">
        <f t="shared" si="77"/>
        <v>140.89778828124997</v>
      </c>
    </row>
    <row r="290" spans="42:61" x14ac:dyDescent="0.25">
      <c r="AP290" s="2">
        <v>44481</v>
      </c>
      <c r="AQ290" s="6">
        <v>43.461574999999996</v>
      </c>
      <c r="AR290" s="6">
        <v>411.01094999999998</v>
      </c>
      <c r="AS290" s="9">
        <f t="shared" si="80"/>
        <v>454.47252499999996</v>
      </c>
      <c r="AT290" s="7">
        <f t="shared" si="81"/>
        <v>9.0894504999999999</v>
      </c>
      <c r="AU290" s="9">
        <f t="shared" si="78"/>
        <v>445.38307449999996</v>
      </c>
      <c r="AV290" s="9">
        <v>4.18</v>
      </c>
      <c r="AW290" s="33">
        <f t="shared" si="79"/>
        <v>106.55097476076556</v>
      </c>
      <c r="BA290" s="2">
        <v>44516</v>
      </c>
      <c r="BB290" s="6">
        <v>4335.9546</v>
      </c>
      <c r="BC290" s="6">
        <v>0</v>
      </c>
      <c r="BD290" s="6">
        <v>138.29</v>
      </c>
      <c r="BE290" s="9">
        <f>BB290+BC290+BD290</f>
        <v>4474.2446</v>
      </c>
      <c r="BF290" s="7">
        <f t="shared" si="82"/>
        <v>89.484892000000002</v>
      </c>
      <c r="BG290" s="34">
        <f t="shared" si="76"/>
        <v>4384.7597079999996</v>
      </c>
      <c r="BH290" s="9">
        <v>4.49</v>
      </c>
      <c r="BI290" s="33">
        <f t="shared" si="77"/>
        <v>976.56118218262793</v>
      </c>
    </row>
    <row r="291" spans="42:61" x14ac:dyDescent="0.25">
      <c r="AP291" s="2">
        <v>44482</v>
      </c>
      <c r="AQ291" s="6">
        <v>21.467775000000003</v>
      </c>
      <c r="AR291" s="6">
        <v>295.00749999999999</v>
      </c>
      <c r="AS291" s="9">
        <f t="shared" si="80"/>
        <v>316.47527500000001</v>
      </c>
      <c r="AT291" s="7">
        <f t="shared" si="81"/>
        <v>6.3295055000000007</v>
      </c>
      <c r="AU291" s="9">
        <f t="shared" si="78"/>
        <v>310.14576950000003</v>
      </c>
      <c r="AV291" s="9">
        <v>4.18</v>
      </c>
      <c r="AW291" s="33">
        <f t="shared" si="79"/>
        <v>74.197552511961732</v>
      </c>
      <c r="BA291" s="2">
        <v>44517</v>
      </c>
      <c r="BB291" s="6" t="s">
        <v>48</v>
      </c>
      <c r="BC291" s="1">
        <v>0</v>
      </c>
      <c r="BD291" s="6">
        <v>79.400000000000006</v>
      </c>
      <c r="BE291" s="9">
        <v>79.400000000000006</v>
      </c>
      <c r="BF291" s="7">
        <f t="shared" si="82"/>
        <v>1.5880000000000001</v>
      </c>
      <c r="BG291" s="34">
        <f t="shared" si="76"/>
        <v>77.812000000000012</v>
      </c>
      <c r="BH291" s="9">
        <v>4.59</v>
      </c>
      <c r="BI291" s="33">
        <f t="shared" si="77"/>
        <v>16.952505446623096</v>
      </c>
    </row>
    <row r="292" spans="42:61" x14ac:dyDescent="0.25">
      <c r="AP292" s="2">
        <v>44483</v>
      </c>
      <c r="AQ292" s="6">
        <v>35.521575000000006</v>
      </c>
      <c r="AR292" s="6">
        <v>392.97560000000004</v>
      </c>
      <c r="AS292" s="9">
        <f t="shared" si="80"/>
        <v>428.49717500000003</v>
      </c>
      <c r="AT292" s="7">
        <f t="shared" si="81"/>
        <v>8.5699435000000008</v>
      </c>
      <c r="AU292" s="9">
        <f t="shared" si="78"/>
        <v>419.9272315</v>
      </c>
      <c r="AV292" s="9">
        <v>4.18</v>
      </c>
      <c r="AW292" s="33">
        <f t="shared" si="79"/>
        <v>100.46106016746413</v>
      </c>
      <c r="BA292" s="2">
        <v>44518</v>
      </c>
      <c r="BB292" s="6">
        <v>99.299624999999992</v>
      </c>
      <c r="BC292" s="1">
        <v>0</v>
      </c>
      <c r="BD292" s="6">
        <v>3.95</v>
      </c>
      <c r="BE292" s="9">
        <f t="shared" si="74"/>
        <v>103.24962499999999</v>
      </c>
      <c r="BF292" s="7">
        <f t="shared" si="82"/>
        <v>2.0649924999999998</v>
      </c>
      <c r="BG292" s="34">
        <f t="shared" si="76"/>
        <v>101.18463249999999</v>
      </c>
      <c r="BH292" s="9">
        <v>4.59</v>
      </c>
      <c r="BI292" s="33">
        <f t="shared" si="77"/>
        <v>22.044582244008712</v>
      </c>
    </row>
    <row r="293" spans="42:61" x14ac:dyDescent="0.25">
      <c r="AP293" s="2">
        <v>44484</v>
      </c>
      <c r="AQ293" s="6">
        <v>0</v>
      </c>
      <c r="AR293" s="6">
        <v>0</v>
      </c>
      <c r="AS293" s="9">
        <f t="shared" si="80"/>
        <v>0</v>
      </c>
      <c r="AT293" s="7">
        <f t="shared" si="81"/>
        <v>0</v>
      </c>
      <c r="AU293" s="9">
        <f t="shared" si="78"/>
        <v>0</v>
      </c>
      <c r="AV293" s="9">
        <v>4.18</v>
      </c>
      <c r="AW293" s="33">
        <f t="shared" si="79"/>
        <v>0</v>
      </c>
      <c r="BA293" s="2">
        <v>44519</v>
      </c>
      <c r="BB293" s="6">
        <v>337.70805000000001</v>
      </c>
      <c r="BC293" s="1">
        <v>0</v>
      </c>
      <c r="BD293" s="6">
        <v>79.44</v>
      </c>
      <c r="BE293" s="9">
        <f t="shared" si="74"/>
        <v>417.14805000000001</v>
      </c>
      <c r="BF293" s="7">
        <f t="shared" si="82"/>
        <v>8.3429610000000007</v>
      </c>
      <c r="BG293" s="34">
        <f t="shared" si="76"/>
        <v>408.80508900000001</v>
      </c>
      <c r="BH293" s="9">
        <v>4.59</v>
      </c>
      <c r="BI293" s="33">
        <f t="shared" si="77"/>
        <v>89.064289542483664</v>
      </c>
    </row>
    <row r="294" spans="42:61" x14ac:dyDescent="0.25">
      <c r="AP294" s="2">
        <v>44485</v>
      </c>
      <c r="AQ294" s="6">
        <v>0</v>
      </c>
      <c r="AR294" s="6">
        <v>0</v>
      </c>
      <c r="AS294" s="9">
        <f t="shared" si="80"/>
        <v>0</v>
      </c>
      <c r="AT294" s="7">
        <f t="shared" si="81"/>
        <v>0</v>
      </c>
      <c r="AU294" s="9">
        <f t="shared" si="78"/>
        <v>0</v>
      </c>
      <c r="AV294" s="9">
        <v>4.16</v>
      </c>
      <c r="AW294" s="33">
        <f t="shared" si="79"/>
        <v>0</v>
      </c>
      <c r="BA294" s="2">
        <v>44520</v>
      </c>
      <c r="BB294" s="6">
        <v>56.622124999999997</v>
      </c>
      <c r="BC294" s="6">
        <v>0</v>
      </c>
      <c r="BD294" s="6">
        <v>0</v>
      </c>
      <c r="BE294" s="9">
        <f t="shared" si="74"/>
        <v>56.622124999999997</v>
      </c>
      <c r="BF294" s="7">
        <f t="shared" si="82"/>
        <v>1.1324425</v>
      </c>
      <c r="BG294" s="34">
        <f t="shared" si="76"/>
        <v>55.489682499999994</v>
      </c>
      <c r="BH294" s="9">
        <v>4.59</v>
      </c>
      <c r="BI294" s="33">
        <f t="shared" si="77"/>
        <v>12.089255446623092</v>
      </c>
    </row>
    <row r="295" spans="42:61" x14ac:dyDescent="0.25">
      <c r="AP295" s="2">
        <v>44486</v>
      </c>
      <c r="AQ295" s="6">
        <v>0</v>
      </c>
      <c r="AR295" s="6">
        <v>0</v>
      </c>
      <c r="AS295" s="9">
        <f t="shared" si="80"/>
        <v>0</v>
      </c>
      <c r="AT295" s="7">
        <f t="shared" si="81"/>
        <v>0</v>
      </c>
      <c r="AU295" s="9">
        <f t="shared" si="78"/>
        <v>0</v>
      </c>
      <c r="AV295" s="9">
        <v>4.16</v>
      </c>
      <c r="AW295" s="33">
        <f t="shared" si="79"/>
        <v>0</v>
      </c>
      <c r="BA295" s="2">
        <v>44521</v>
      </c>
      <c r="BB295" s="6">
        <v>338.95860000000005</v>
      </c>
      <c r="BC295" s="6">
        <v>0</v>
      </c>
      <c r="BD295" s="6">
        <v>16.760000000000002</v>
      </c>
      <c r="BE295" s="9">
        <f t="shared" si="74"/>
        <v>355.71860000000004</v>
      </c>
      <c r="BF295" s="7">
        <f t="shared" si="82"/>
        <v>7.1143720000000013</v>
      </c>
      <c r="BG295" s="34">
        <f t="shared" si="76"/>
        <v>348.60422800000003</v>
      </c>
      <c r="BH295" s="9">
        <v>4.59</v>
      </c>
      <c r="BI295" s="33">
        <f t="shared" si="77"/>
        <v>75.94863355119827</v>
      </c>
    </row>
    <row r="296" spans="42:61" x14ac:dyDescent="0.25">
      <c r="AP296" s="2">
        <v>44487</v>
      </c>
      <c r="AQ296" s="6">
        <v>0</v>
      </c>
      <c r="AR296" s="6">
        <v>0</v>
      </c>
      <c r="AS296" s="9">
        <f t="shared" si="80"/>
        <v>0</v>
      </c>
      <c r="AT296" s="7">
        <f t="shared" si="81"/>
        <v>0</v>
      </c>
      <c r="AU296" s="9">
        <f t="shared" si="78"/>
        <v>0</v>
      </c>
      <c r="AV296" s="9">
        <v>4.16</v>
      </c>
      <c r="AW296" s="33">
        <f t="shared" si="79"/>
        <v>0</v>
      </c>
      <c r="BA296" s="2">
        <v>44522</v>
      </c>
      <c r="BB296" s="6">
        <v>497.34175000000005</v>
      </c>
      <c r="BC296" s="6">
        <v>0</v>
      </c>
      <c r="BD296" s="6">
        <v>0</v>
      </c>
      <c r="BE296" s="9">
        <f t="shared" si="74"/>
        <v>497.34175000000005</v>
      </c>
      <c r="BF296" s="7">
        <f t="shared" si="82"/>
        <v>9.9468350000000019</v>
      </c>
      <c r="BG296" s="34">
        <f t="shared" si="76"/>
        <v>487.39491500000003</v>
      </c>
      <c r="BH296" s="9">
        <v>4.54</v>
      </c>
      <c r="BI296" s="33">
        <f t="shared" si="77"/>
        <v>107.35570814977974</v>
      </c>
    </row>
    <row r="297" spans="42:61" x14ac:dyDescent="0.25">
      <c r="AP297" s="2">
        <v>44488</v>
      </c>
      <c r="AQ297" s="6">
        <v>0</v>
      </c>
      <c r="AR297" s="6">
        <v>0</v>
      </c>
      <c r="AS297" s="9">
        <f t="shared" si="80"/>
        <v>0</v>
      </c>
      <c r="AT297" s="7">
        <f t="shared" si="81"/>
        <v>0</v>
      </c>
      <c r="AU297" s="9">
        <f t="shared" si="78"/>
        <v>0</v>
      </c>
      <c r="AV297" s="9">
        <v>4.16</v>
      </c>
      <c r="AW297" s="33">
        <f t="shared" si="79"/>
        <v>0</v>
      </c>
      <c r="BA297" s="2">
        <v>44523</v>
      </c>
      <c r="BB297" s="6">
        <v>90.099149999999995</v>
      </c>
      <c r="BC297" s="6">
        <v>0</v>
      </c>
      <c r="BD297" s="6">
        <v>58.78</v>
      </c>
      <c r="BE297" s="9">
        <f t="shared" si="74"/>
        <v>148.87914999999998</v>
      </c>
      <c r="BF297" s="7">
        <f t="shared" si="82"/>
        <v>2.9775829999999996</v>
      </c>
      <c r="BG297" s="34">
        <f t="shared" si="76"/>
        <v>145.90156699999997</v>
      </c>
      <c r="BH297" s="6">
        <v>4.54</v>
      </c>
      <c r="BI297" s="33">
        <f t="shared" si="77"/>
        <v>32.136909030836996</v>
      </c>
    </row>
    <row r="298" spans="42:61" x14ac:dyDescent="0.25">
      <c r="AP298" s="2">
        <v>44489</v>
      </c>
      <c r="AQ298" s="6">
        <v>0</v>
      </c>
      <c r="AR298" s="6">
        <v>0</v>
      </c>
      <c r="AS298" s="9">
        <f t="shared" si="80"/>
        <v>0</v>
      </c>
      <c r="AT298" s="7">
        <f t="shared" si="81"/>
        <v>0</v>
      </c>
      <c r="AU298" s="9">
        <f t="shared" si="78"/>
        <v>0</v>
      </c>
      <c r="AV298" s="9">
        <v>4.1500000000000004</v>
      </c>
      <c r="AW298" s="33">
        <f t="shared" si="79"/>
        <v>0</v>
      </c>
      <c r="BA298" s="2">
        <v>44524</v>
      </c>
      <c r="BB298" s="6">
        <v>47.034575000000004</v>
      </c>
      <c r="BC298" s="6">
        <v>0</v>
      </c>
      <c r="BD298" s="6">
        <v>4.1500000000000004</v>
      </c>
      <c r="BE298" s="9">
        <f t="shared" si="74"/>
        <v>51.184575000000002</v>
      </c>
      <c r="BF298" s="7">
        <f t="shared" si="82"/>
        <v>1.0236915</v>
      </c>
      <c r="BG298" s="34">
        <f t="shared" si="76"/>
        <v>50.160883500000004</v>
      </c>
      <c r="BH298" s="6">
        <v>4.54</v>
      </c>
      <c r="BI298" s="33">
        <f t="shared" si="77"/>
        <v>11.048652753303966</v>
      </c>
    </row>
    <row r="299" spans="42:61" x14ac:dyDescent="0.25">
      <c r="AP299" s="2">
        <v>44490</v>
      </c>
      <c r="AQ299" s="6">
        <v>0</v>
      </c>
      <c r="AR299" s="6">
        <v>0</v>
      </c>
      <c r="AS299" s="9">
        <f t="shared" si="80"/>
        <v>0</v>
      </c>
      <c r="AT299" s="7">
        <f t="shared" si="81"/>
        <v>0</v>
      </c>
      <c r="AU299" s="9">
        <f t="shared" si="78"/>
        <v>0</v>
      </c>
      <c r="AV299" s="9">
        <v>4.1500000000000004</v>
      </c>
      <c r="AW299" s="33">
        <f t="shared" si="79"/>
        <v>0</v>
      </c>
      <c r="BA299" s="2">
        <v>44525</v>
      </c>
      <c r="BB299" s="6">
        <v>51.877974999999999</v>
      </c>
      <c r="BC299" s="6">
        <v>0</v>
      </c>
      <c r="BD299" s="6">
        <v>12.61</v>
      </c>
      <c r="BE299" s="9">
        <f t="shared" si="74"/>
        <v>64.487975000000006</v>
      </c>
      <c r="BF299" s="7">
        <f t="shared" si="82"/>
        <v>1.2897595000000002</v>
      </c>
      <c r="BG299" s="34">
        <f t="shared" si="76"/>
        <v>63.198215500000003</v>
      </c>
      <c r="BH299" s="6">
        <v>4.5599999999999996</v>
      </c>
      <c r="BI299" s="33">
        <f t="shared" si="77"/>
        <v>13.859257785087721</v>
      </c>
    </row>
    <row r="300" spans="42:61" x14ac:dyDescent="0.25">
      <c r="AP300" s="2">
        <v>44491</v>
      </c>
      <c r="AQ300" s="6">
        <v>0</v>
      </c>
      <c r="AR300" s="6">
        <v>0</v>
      </c>
      <c r="AS300" s="9">
        <f t="shared" si="80"/>
        <v>0</v>
      </c>
      <c r="AT300" s="7">
        <f t="shared" si="81"/>
        <v>0</v>
      </c>
      <c r="AU300" s="9">
        <f t="shared" si="78"/>
        <v>0</v>
      </c>
      <c r="AV300" s="9">
        <v>4.21</v>
      </c>
      <c r="AW300" s="33">
        <f t="shared" si="79"/>
        <v>0</v>
      </c>
      <c r="BA300" s="2">
        <v>44526</v>
      </c>
      <c r="BB300" s="6">
        <v>992.68857500000001</v>
      </c>
      <c r="BC300" s="1">
        <v>0</v>
      </c>
      <c r="BD300" s="6">
        <v>0</v>
      </c>
      <c r="BE300" s="9">
        <f t="shared" si="74"/>
        <v>992.68857500000001</v>
      </c>
      <c r="BF300" s="7">
        <f t="shared" si="82"/>
        <v>19.853771500000001</v>
      </c>
      <c r="BG300" s="34">
        <f t="shared" si="76"/>
        <v>972.83480350000002</v>
      </c>
      <c r="BH300" s="6">
        <v>4.5599999999999996</v>
      </c>
      <c r="BI300" s="33">
        <f t="shared" si="77"/>
        <v>213.34096567982459</v>
      </c>
    </row>
    <row r="301" spans="42:61" x14ac:dyDescent="0.25">
      <c r="AP301" s="2">
        <v>44492</v>
      </c>
      <c r="AQ301" s="6">
        <v>0</v>
      </c>
      <c r="AR301" s="6">
        <v>0</v>
      </c>
      <c r="AS301" s="9">
        <f t="shared" si="80"/>
        <v>0</v>
      </c>
      <c r="AT301" s="7">
        <f t="shared" si="81"/>
        <v>0</v>
      </c>
      <c r="AU301" s="9">
        <f t="shared" si="78"/>
        <v>0</v>
      </c>
      <c r="AV301" s="6">
        <v>4.24</v>
      </c>
      <c r="AW301" s="33">
        <f t="shared" si="79"/>
        <v>0</v>
      </c>
      <c r="BA301" s="2">
        <v>44527</v>
      </c>
      <c r="BB301" s="6">
        <v>27.978575000000003</v>
      </c>
      <c r="BC301" s="1">
        <v>0</v>
      </c>
      <c r="BD301" s="6">
        <v>20.84</v>
      </c>
      <c r="BE301" s="9">
        <f t="shared" si="74"/>
        <v>48.818575000000003</v>
      </c>
      <c r="BF301" s="7">
        <f t="shared" si="82"/>
        <v>0.97637150000000006</v>
      </c>
      <c r="BG301" s="34">
        <f t="shared" si="76"/>
        <v>47.842203500000004</v>
      </c>
      <c r="BH301" s="6">
        <v>4.62</v>
      </c>
      <c r="BI301" s="33">
        <f t="shared" si="77"/>
        <v>10.355455303030304</v>
      </c>
    </row>
    <row r="302" spans="42:61" x14ac:dyDescent="0.25">
      <c r="AP302" s="2">
        <v>44493</v>
      </c>
      <c r="AQ302" s="6">
        <v>0</v>
      </c>
      <c r="AR302" s="6">
        <v>0</v>
      </c>
      <c r="AS302" s="9">
        <f t="shared" si="80"/>
        <v>0</v>
      </c>
      <c r="AT302" s="7">
        <f t="shared" si="81"/>
        <v>0</v>
      </c>
      <c r="AU302" s="9">
        <f t="shared" si="78"/>
        <v>0</v>
      </c>
      <c r="AV302" s="6">
        <v>4.24</v>
      </c>
      <c r="AW302" s="33">
        <f t="shared" si="79"/>
        <v>0</v>
      </c>
      <c r="BA302" s="2">
        <v>44528</v>
      </c>
      <c r="BB302" s="6">
        <v>146.25479999999999</v>
      </c>
      <c r="BC302" s="1">
        <v>0</v>
      </c>
      <c r="BD302" s="6">
        <v>106.22</v>
      </c>
      <c r="BE302" s="9">
        <f t="shared" si="74"/>
        <v>252.47479999999999</v>
      </c>
      <c r="BF302" s="7">
        <f t="shared" si="82"/>
        <v>5.0494959999999995</v>
      </c>
      <c r="BG302" s="34">
        <f t="shared" si="76"/>
        <v>247.42530399999998</v>
      </c>
      <c r="BH302" s="6">
        <v>4.62</v>
      </c>
      <c r="BI302" s="33">
        <f t="shared" si="77"/>
        <v>53.5552606060606</v>
      </c>
    </row>
    <row r="303" spans="42:61" x14ac:dyDescent="0.25">
      <c r="AP303" s="2">
        <v>44494</v>
      </c>
      <c r="AQ303" s="6">
        <v>0</v>
      </c>
      <c r="AR303" s="6">
        <v>0</v>
      </c>
      <c r="AS303" s="9">
        <f t="shared" si="80"/>
        <v>0</v>
      </c>
      <c r="AT303" s="7">
        <f t="shared" si="81"/>
        <v>0</v>
      </c>
      <c r="AU303" s="9">
        <f t="shared" si="78"/>
        <v>0</v>
      </c>
      <c r="AV303" s="6">
        <v>4.24</v>
      </c>
      <c r="AW303" s="33">
        <f t="shared" si="79"/>
        <v>0</v>
      </c>
      <c r="BA303" s="2">
        <v>44529</v>
      </c>
      <c r="BB303" s="6">
        <v>0</v>
      </c>
      <c r="BC303" s="6">
        <v>0</v>
      </c>
      <c r="BD303" s="6">
        <v>45.75</v>
      </c>
      <c r="BE303" s="9">
        <f t="shared" si="74"/>
        <v>45.75</v>
      </c>
      <c r="BF303" s="7">
        <f t="shared" si="82"/>
        <v>0.91500000000000004</v>
      </c>
      <c r="BG303" s="34">
        <f t="shared" si="76"/>
        <v>44.835000000000001</v>
      </c>
      <c r="BH303" s="4">
        <v>4.62</v>
      </c>
      <c r="BI303" s="33">
        <f t="shared" si="77"/>
        <v>9.704545454545455</v>
      </c>
    </row>
    <row r="304" spans="42:61" x14ac:dyDescent="0.25">
      <c r="AP304" s="2">
        <v>44495</v>
      </c>
      <c r="AQ304" s="6">
        <v>54.72645</v>
      </c>
      <c r="AR304" s="6">
        <v>97.928700000000006</v>
      </c>
      <c r="AS304" s="9">
        <f t="shared" si="80"/>
        <v>152.65514999999999</v>
      </c>
      <c r="AT304" s="7">
        <f t="shared" si="81"/>
        <v>3.0531030000000001</v>
      </c>
      <c r="AU304" s="9">
        <f t="shared" si="78"/>
        <v>149.602047</v>
      </c>
      <c r="AV304" s="6">
        <v>4.2699999999999996</v>
      </c>
      <c r="AW304" s="33">
        <f t="shared" si="79"/>
        <v>35.035608196721313</v>
      </c>
      <c r="BA304" s="2">
        <v>44530</v>
      </c>
      <c r="BB304" s="6">
        <v>10.838100000000001</v>
      </c>
      <c r="BC304" s="6">
        <v>17.463741379310346</v>
      </c>
      <c r="BD304" s="6">
        <v>0</v>
      </c>
      <c r="BE304" s="9">
        <f t="shared" si="74"/>
        <v>28.301841379310346</v>
      </c>
      <c r="BF304" s="7">
        <f t="shared" si="82"/>
        <v>0.56603682758620699</v>
      </c>
      <c r="BG304" s="34">
        <f t="shared" si="76"/>
        <v>27.73580455172414</v>
      </c>
      <c r="BH304" s="4">
        <v>4.62</v>
      </c>
      <c r="BI304" s="33">
        <f t="shared" si="77"/>
        <v>6.0034208986415889</v>
      </c>
    </row>
    <row r="305" spans="33:61" x14ac:dyDescent="0.25">
      <c r="AP305" s="2">
        <v>44496</v>
      </c>
      <c r="AQ305" s="6">
        <v>0</v>
      </c>
      <c r="AR305" s="6">
        <v>18.025500000000001</v>
      </c>
      <c r="AS305" s="9">
        <f t="shared" si="80"/>
        <v>18.025500000000001</v>
      </c>
      <c r="AT305" s="7">
        <f t="shared" si="81"/>
        <v>0.36051000000000005</v>
      </c>
      <c r="AU305" s="9">
        <f t="shared" si="78"/>
        <v>17.66499</v>
      </c>
      <c r="AV305" s="6">
        <v>4.29</v>
      </c>
      <c r="AW305" s="33">
        <f t="shared" si="79"/>
        <v>4.1177132867132862</v>
      </c>
      <c r="BA305" s="2"/>
      <c r="BB305" s="6"/>
      <c r="BC305" s="6">
        <v>0</v>
      </c>
      <c r="BD305" s="6"/>
      <c r="BE305" s="9">
        <f t="shared" si="74"/>
        <v>0</v>
      </c>
      <c r="BF305" s="7">
        <f t="shared" si="82"/>
        <v>0</v>
      </c>
      <c r="BG305" s="34">
        <f t="shared" si="76"/>
        <v>0</v>
      </c>
      <c r="BH305" s="4"/>
      <c r="BI305" s="33"/>
    </row>
    <row r="306" spans="33:61" x14ac:dyDescent="0.25">
      <c r="AP306" s="2">
        <v>44497</v>
      </c>
      <c r="AQ306" s="6">
        <v>59.798124999999999</v>
      </c>
      <c r="AR306" s="6">
        <v>169.20330000000001</v>
      </c>
      <c r="AS306" s="9">
        <f t="shared" si="80"/>
        <v>229.00142500000001</v>
      </c>
      <c r="AT306" s="7">
        <f t="shared" si="81"/>
        <v>4.5800285000000001</v>
      </c>
      <c r="AU306" s="9">
        <f t="shared" si="78"/>
        <v>224.42139650000001</v>
      </c>
      <c r="AV306" s="6">
        <v>4.32</v>
      </c>
      <c r="AW306" s="33">
        <f t="shared" si="79"/>
        <v>51.949397337962964</v>
      </c>
      <c r="BI306" s="39">
        <f>SUM(BI275:BI305)</f>
        <v>4982.7172520833647</v>
      </c>
    </row>
    <row r="307" spans="33:61" x14ac:dyDescent="0.25">
      <c r="AP307" s="2">
        <v>44498</v>
      </c>
      <c r="AQ307" s="6">
        <v>48.086625000000005</v>
      </c>
      <c r="AR307" s="6">
        <v>192.666</v>
      </c>
      <c r="AS307" s="9">
        <f t="shared" si="80"/>
        <v>240.75262499999999</v>
      </c>
      <c r="AT307" s="7">
        <f>AS307*2%</f>
        <v>4.8150525000000002</v>
      </c>
      <c r="AU307" s="9">
        <f t="shared" si="78"/>
        <v>235.93757249999999</v>
      </c>
      <c r="AV307" s="10">
        <v>4.38</v>
      </c>
      <c r="AW307" s="33">
        <f t="shared" si="79"/>
        <v>53.867025684931505</v>
      </c>
    </row>
    <row r="308" spans="33:61" x14ac:dyDescent="0.25">
      <c r="AP308" s="2">
        <v>44499</v>
      </c>
      <c r="AQ308" s="6">
        <v>66.715850000000003</v>
      </c>
      <c r="AR308" s="6">
        <v>835.93994999999995</v>
      </c>
      <c r="AS308" s="9">
        <f t="shared" si="80"/>
        <v>902.6558</v>
      </c>
      <c r="AT308" s="7">
        <f t="shared" ref="AT308:AT309" si="83">AS308*2%</f>
        <v>18.053115999999999</v>
      </c>
      <c r="AU308" s="9">
        <f t="shared" si="78"/>
        <v>884.60268399999995</v>
      </c>
      <c r="AV308" s="10">
        <v>4.38</v>
      </c>
      <c r="AW308" s="33">
        <f t="shared" si="79"/>
        <v>201.96408310502284</v>
      </c>
    </row>
    <row r="309" spans="33:61" x14ac:dyDescent="0.25">
      <c r="AP309" s="41">
        <v>44500</v>
      </c>
      <c r="AQ309" s="6">
        <v>8.029325</v>
      </c>
      <c r="AR309" s="6">
        <v>500.08449999999999</v>
      </c>
      <c r="AS309" s="9">
        <f t="shared" si="80"/>
        <v>508.11382500000002</v>
      </c>
      <c r="AT309" s="7">
        <f t="shared" si="83"/>
        <v>10.162276500000001</v>
      </c>
      <c r="AU309" s="9">
        <f t="shared" si="78"/>
        <v>497.9515485</v>
      </c>
      <c r="AV309" s="10">
        <v>4.38</v>
      </c>
      <c r="AW309" s="33"/>
    </row>
    <row r="310" spans="33:61" x14ac:dyDescent="0.25">
      <c r="AW310" s="39">
        <f>SUM(AW279:AW309)</f>
        <v>1449.5160452733337</v>
      </c>
    </row>
    <row r="319" spans="33:61" x14ac:dyDescent="0.25">
      <c r="AG319" s="80"/>
      <c r="AH319" s="80"/>
      <c r="AI319" s="80"/>
      <c r="AJ319" s="80"/>
      <c r="AK319" s="80"/>
      <c r="AL319" s="80"/>
      <c r="AM319" s="80"/>
      <c r="AN319" s="80"/>
      <c r="AO319" s="80"/>
      <c r="AP319" s="80"/>
      <c r="AQ319" s="80"/>
      <c r="AR319" s="80"/>
    </row>
    <row r="320" spans="33:61" x14ac:dyDescent="0.25">
      <c r="AG320" s="81"/>
      <c r="AH320" s="82"/>
      <c r="AI320" s="82"/>
      <c r="AJ320" s="82"/>
      <c r="AK320" s="83"/>
      <c r="AL320" s="83"/>
      <c r="AM320" s="83"/>
      <c r="AN320" s="83"/>
      <c r="AO320" s="83"/>
      <c r="AP320" s="83"/>
      <c r="AQ320" s="84"/>
      <c r="AR320" s="84"/>
    </row>
    <row r="321" spans="33:44" x14ac:dyDescent="0.25">
      <c r="AG321" s="81"/>
      <c r="AH321" s="82"/>
      <c r="AI321" s="82"/>
      <c r="AJ321" s="82"/>
      <c r="AK321" s="83"/>
      <c r="AL321" s="83"/>
      <c r="AM321" s="83"/>
      <c r="AN321" s="83"/>
      <c r="AO321" s="83"/>
      <c r="AP321" s="83"/>
      <c r="AQ321" s="84"/>
      <c r="AR321" s="84"/>
    </row>
    <row r="322" spans="33:44" x14ac:dyDescent="0.25">
      <c r="AG322" s="81"/>
      <c r="AH322" s="82"/>
      <c r="AI322" s="82"/>
      <c r="AJ322" s="82"/>
      <c r="AK322" s="83"/>
      <c r="AL322" s="83"/>
      <c r="AM322" s="83"/>
      <c r="AN322" s="83"/>
      <c r="AO322" s="83"/>
      <c r="AP322" s="83"/>
      <c r="AQ322" s="84"/>
      <c r="AR322" s="84"/>
    </row>
    <row r="323" spans="33:44" x14ac:dyDescent="0.25">
      <c r="AG323" s="81"/>
      <c r="AH323" s="82"/>
      <c r="AI323" s="82"/>
      <c r="AJ323" s="82"/>
      <c r="AK323" s="83"/>
      <c r="AL323" s="83"/>
      <c r="AM323" s="83"/>
      <c r="AN323" s="83"/>
      <c r="AO323" s="83"/>
      <c r="AP323" s="83"/>
      <c r="AQ323" s="84"/>
      <c r="AR323" s="84"/>
    </row>
    <row r="324" spans="33:44" x14ac:dyDescent="0.25">
      <c r="AG324" s="81"/>
      <c r="AH324" s="82"/>
      <c r="AI324" s="82"/>
      <c r="AJ324" s="82"/>
      <c r="AK324" s="83"/>
      <c r="AL324" s="83"/>
      <c r="AM324" s="83"/>
      <c r="AN324" s="83"/>
      <c r="AO324" s="83"/>
      <c r="AP324" s="83"/>
      <c r="AQ324" s="84"/>
      <c r="AR324" s="84"/>
    </row>
    <row r="325" spans="33:44" x14ac:dyDescent="0.25">
      <c r="AG325" s="81"/>
      <c r="AH325" s="82"/>
      <c r="AI325" s="82"/>
      <c r="AJ325" s="82"/>
      <c r="AK325" s="83"/>
      <c r="AL325" s="83"/>
      <c r="AM325" s="83"/>
      <c r="AN325" s="83"/>
      <c r="AO325" s="83"/>
      <c r="AP325" s="83"/>
      <c r="AQ325" s="84"/>
      <c r="AR325" s="84"/>
    </row>
    <row r="326" spans="33:44" x14ac:dyDescent="0.25">
      <c r="AG326" s="81"/>
      <c r="AH326" s="82"/>
      <c r="AI326" s="82"/>
      <c r="AJ326" s="82"/>
      <c r="AK326" s="83"/>
      <c r="AL326" s="83"/>
      <c r="AM326" s="83"/>
      <c r="AN326" s="83"/>
      <c r="AO326" s="83"/>
      <c r="AP326" s="83"/>
      <c r="AQ326" s="84"/>
      <c r="AR326" s="84"/>
    </row>
    <row r="327" spans="33:44" x14ac:dyDescent="0.25">
      <c r="AG327" s="81"/>
      <c r="AH327" s="82"/>
      <c r="AI327" s="82"/>
      <c r="AJ327" s="82"/>
      <c r="AK327" s="83"/>
      <c r="AL327" s="83"/>
      <c r="AM327" s="83"/>
      <c r="AN327" s="83"/>
      <c r="AO327" s="83"/>
      <c r="AP327" s="83"/>
      <c r="AQ327" s="84"/>
      <c r="AR327" s="84"/>
    </row>
    <row r="328" spans="33:44" x14ac:dyDescent="0.25">
      <c r="AG328" s="81"/>
      <c r="AH328" s="82"/>
      <c r="AI328" s="82"/>
      <c r="AJ328" s="82"/>
      <c r="AK328" s="83"/>
      <c r="AL328" s="83"/>
      <c r="AM328" s="83"/>
      <c r="AN328" s="83"/>
      <c r="AO328" s="83"/>
      <c r="AP328" s="83"/>
      <c r="AQ328" s="84"/>
      <c r="AR328" s="84"/>
    </row>
    <row r="329" spans="33:44" x14ac:dyDescent="0.25">
      <c r="AG329" s="81"/>
      <c r="AH329" s="82"/>
      <c r="AI329" s="82"/>
      <c r="AJ329" s="82"/>
      <c r="AK329" s="83"/>
      <c r="AL329" s="83"/>
      <c r="AM329" s="83"/>
      <c r="AN329" s="83"/>
      <c r="AO329" s="83"/>
      <c r="AP329" s="83"/>
      <c r="AQ329" s="84"/>
      <c r="AR329" s="84"/>
    </row>
    <row r="330" spans="33:44" x14ac:dyDescent="0.25">
      <c r="AG330" s="81"/>
      <c r="AH330" s="82"/>
      <c r="AI330" s="82"/>
      <c r="AJ330" s="82"/>
      <c r="AK330" s="83"/>
      <c r="AL330" s="83"/>
      <c r="AM330" s="83"/>
      <c r="AN330" s="83"/>
      <c r="AO330" s="83"/>
      <c r="AP330" s="83"/>
      <c r="AQ330" s="84"/>
      <c r="AR330" s="84"/>
    </row>
    <row r="331" spans="33:44" x14ac:dyDescent="0.25">
      <c r="AG331" s="81"/>
      <c r="AH331" s="82"/>
      <c r="AI331" s="82"/>
      <c r="AJ331" s="82"/>
      <c r="AK331" s="83"/>
      <c r="AL331" s="83"/>
      <c r="AM331" s="83"/>
      <c r="AN331" s="83"/>
      <c r="AO331" s="83"/>
      <c r="AP331" s="83"/>
      <c r="AQ331" s="84"/>
      <c r="AR331" s="84"/>
    </row>
    <row r="332" spans="33:44" x14ac:dyDescent="0.25">
      <c r="AG332" s="81"/>
      <c r="AH332" s="82"/>
      <c r="AI332" s="82"/>
      <c r="AJ332" s="82"/>
      <c r="AK332" s="83"/>
      <c r="AL332" s="83"/>
      <c r="AM332" s="83"/>
      <c r="AN332" s="83"/>
      <c r="AO332" s="83"/>
      <c r="AP332" s="83"/>
      <c r="AQ332" s="84"/>
      <c r="AR332" s="84"/>
    </row>
    <row r="333" spans="33:44" x14ac:dyDescent="0.25">
      <c r="AG333" s="81"/>
      <c r="AH333" s="82"/>
      <c r="AI333" s="82"/>
      <c r="AJ333" s="82"/>
      <c r="AK333" s="83"/>
      <c r="AL333" s="83"/>
      <c r="AM333" s="83"/>
      <c r="AN333" s="83"/>
      <c r="AO333" s="83"/>
      <c r="AP333" s="83"/>
      <c r="AQ333" s="84"/>
      <c r="AR333" s="84"/>
    </row>
    <row r="334" spans="33:44" x14ac:dyDescent="0.25">
      <c r="AG334" s="81"/>
      <c r="AH334" s="82"/>
      <c r="AI334" s="82"/>
      <c r="AJ334" s="82"/>
      <c r="AK334" s="83"/>
      <c r="AL334" s="83"/>
      <c r="AM334" s="83"/>
      <c r="AN334" s="83"/>
      <c r="AO334" s="83"/>
      <c r="AP334" s="83"/>
      <c r="AQ334" s="84"/>
      <c r="AR334" s="84"/>
    </row>
    <row r="335" spans="33:44" x14ac:dyDescent="0.25">
      <c r="AG335" s="81"/>
      <c r="AH335" s="82"/>
      <c r="AI335" s="82"/>
      <c r="AJ335" s="82"/>
      <c r="AK335" s="83"/>
      <c r="AL335" s="83"/>
      <c r="AM335" s="83"/>
      <c r="AN335" s="83"/>
      <c r="AO335" s="83"/>
      <c r="AP335" s="83"/>
      <c r="AQ335" s="84"/>
      <c r="AR335" s="84"/>
    </row>
    <row r="336" spans="33:44" x14ac:dyDescent="0.25">
      <c r="AG336" s="81"/>
      <c r="AH336" s="82"/>
      <c r="AI336" s="82"/>
      <c r="AJ336" s="82"/>
      <c r="AK336" s="83"/>
      <c r="AL336" s="83"/>
      <c r="AM336" s="83"/>
      <c r="AN336" s="83"/>
      <c r="AO336" s="83"/>
      <c r="AP336" s="83"/>
      <c r="AQ336" s="84"/>
      <c r="AR336" s="84"/>
    </row>
    <row r="337" spans="33:44" x14ac:dyDescent="0.25">
      <c r="AG337" s="81"/>
      <c r="AH337" s="82"/>
      <c r="AI337" s="82"/>
      <c r="AJ337" s="82"/>
      <c r="AK337" s="83"/>
      <c r="AL337" s="83"/>
      <c r="AM337" s="83"/>
      <c r="AN337" s="83"/>
      <c r="AO337" s="83"/>
      <c r="AP337" s="83"/>
      <c r="AQ337" s="84"/>
      <c r="AR337" s="84"/>
    </row>
    <row r="338" spans="33:44" x14ac:dyDescent="0.25">
      <c r="AG338" s="81"/>
      <c r="AH338" s="82"/>
      <c r="AI338" s="82"/>
      <c r="AJ338" s="82"/>
      <c r="AK338" s="83"/>
      <c r="AL338" s="83"/>
      <c r="AM338" s="83"/>
      <c r="AN338" s="83"/>
      <c r="AO338" s="83"/>
      <c r="AP338" s="83"/>
      <c r="AQ338" s="84"/>
      <c r="AR338" s="84"/>
    </row>
    <row r="339" spans="33:44" x14ac:dyDescent="0.25">
      <c r="AG339" s="81"/>
      <c r="AH339" s="82"/>
      <c r="AI339" s="82"/>
      <c r="AJ339" s="82"/>
      <c r="AK339" s="83"/>
      <c r="AL339" s="83"/>
      <c r="AM339" s="83"/>
      <c r="AN339" s="83"/>
      <c r="AO339" s="83"/>
      <c r="AP339" s="83"/>
      <c r="AQ339" s="84"/>
      <c r="AR339" s="84"/>
    </row>
    <row r="340" spans="33:44" x14ac:dyDescent="0.25">
      <c r="AG340" s="81"/>
      <c r="AH340" s="82"/>
      <c r="AI340" s="82"/>
      <c r="AJ340" s="82"/>
      <c r="AK340" s="83"/>
      <c r="AL340" s="83"/>
      <c r="AM340" s="83"/>
      <c r="AN340" s="83"/>
      <c r="AO340" s="83"/>
      <c r="AP340" s="83"/>
      <c r="AQ340" s="84"/>
      <c r="AR340" s="84"/>
    </row>
    <row r="341" spans="33:44" x14ac:dyDescent="0.25">
      <c r="AG341" s="81"/>
      <c r="AH341" s="82"/>
      <c r="AI341" s="82"/>
      <c r="AJ341" s="82"/>
      <c r="AK341" s="83"/>
      <c r="AL341" s="83"/>
      <c r="AM341" s="83"/>
      <c r="AN341" s="83"/>
      <c r="AO341" s="83"/>
      <c r="AP341" s="83"/>
      <c r="AQ341" s="84"/>
      <c r="AR341" s="84"/>
    </row>
    <row r="342" spans="33:44" x14ac:dyDescent="0.25">
      <c r="AG342" s="81"/>
      <c r="AH342" s="82"/>
      <c r="AI342" s="82"/>
      <c r="AJ342" s="82"/>
      <c r="AK342" s="83"/>
      <c r="AL342" s="83"/>
      <c r="AM342" s="83"/>
      <c r="AN342" s="83"/>
      <c r="AO342" s="83"/>
      <c r="AP342" s="83"/>
      <c r="AQ342" s="84"/>
      <c r="AR342" s="84"/>
    </row>
    <row r="343" spans="33:44" x14ac:dyDescent="0.25">
      <c r="AG343" s="81"/>
      <c r="AH343" s="82"/>
      <c r="AI343" s="82"/>
      <c r="AJ343" s="82"/>
      <c r="AK343" s="83"/>
      <c r="AL343" s="83"/>
      <c r="AM343" s="83"/>
      <c r="AN343" s="83"/>
      <c r="AO343" s="83"/>
      <c r="AP343" s="83"/>
      <c r="AQ343" s="84"/>
      <c r="AR343" s="84"/>
    </row>
    <row r="344" spans="33:44" x14ac:dyDescent="0.25">
      <c r="AG344" s="81"/>
      <c r="AH344" s="82"/>
      <c r="AI344" s="82"/>
      <c r="AJ344" s="82"/>
      <c r="AK344" s="83"/>
      <c r="AL344" s="83"/>
      <c r="AM344" s="83"/>
      <c r="AN344" s="83"/>
      <c r="AO344" s="83"/>
      <c r="AP344" s="83"/>
      <c r="AQ344" s="84"/>
      <c r="AR344" s="84"/>
    </row>
    <row r="345" spans="33:44" x14ac:dyDescent="0.25">
      <c r="AG345" s="81"/>
      <c r="AH345" s="82"/>
      <c r="AI345" s="82"/>
      <c r="AJ345" s="82"/>
      <c r="AK345" s="83"/>
      <c r="AL345" s="83"/>
      <c r="AM345" s="83"/>
      <c r="AN345" s="83"/>
      <c r="AO345" s="83"/>
      <c r="AP345" s="83"/>
      <c r="AQ345" s="84"/>
      <c r="AR345" s="84"/>
    </row>
    <row r="346" spans="33:44" x14ac:dyDescent="0.25">
      <c r="AG346" s="81"/>
      <c r="AH346" s="82"/>
      <c r="AI346" s="82"/>
      <c r="AJ346" s="82"/>
      <c r="AK346" s="83"/>
      <c r="AL346" s="83"/>
      <c r="AM346" s="83"/>
      <c r="AN346" s="83"/>
      <c r="AO346" s="83"/>
      <c r="AP346" s="83"/>
      <c r="AQ346" s="84"/>
      <c r="AR346" s="84"/>
    </row>
    <row r="347" spans="33:44" x14ac:dyDescent="0.25">
      <c r="AG347" s="81"/>
      <c r="AH347" s="82"/>
      <c r="AI347" s="82"/>
      <c r="AJ347" s="82"/>
      <c r="AK347" s="83"/>
      <c r="AL347" s="83"/>
      <c r="AM347" s="83"/>
      <c r="AN347" s="83"/>
      <c r="AO347" s="83"/>
      <c r="AP347" s="83"/>
      <c r="AQ347" s="84"/>
      <c r="AR347" s="84"/>
    </row>
    <row r="348" spans="33:44" x14ac:dyDescent="0.25">
      <c r="AG348" s="81"/>
      <c r="AH348" s="82"/>
      <c r="AI348" s="82"/>
      <c r="AJ348" s="82"/>
      <c r="AK348" s="83"/>
      <c r="AL348" s="83"/>
      <c r="AM348" s="83"/>
      <c r="AN348" s="83"/>
      <c r="AO348" s="83"/>
      <c r="AP348" s="83"/>
      <c r="AQ348" s="84"/>
      <c r="AR348" s="84"/>
    </row>
    <row r="349" spans="33:44" x14ac:dyDescent="0.25">
      <c r="AG349" s="81"/>
      <c r="AH349" s="82"/>
      <c r="AI349" s="82"/>
      <c r="AJ349" s="82"/>
      <c r="AK349" s="82"/>
      <c r="AL349" s="82"/>
      <c r="AM349" s="82"/>
      <c r="AN349" s="82"/>
      <c r="AO349" s="82"/>
      <c r="AP349" s="82"/>
      <c r="AQ349" s="85"/>
      <c r="AR349" s="85"/>
    </row>
    <row r="350" spans="33:44" x14ac:dyDescent="0.25">
      <c r="AG350" s="81"/>
      <c r="AH350" s="83"/>
      <c r="AI350" s="82"/>
      <c r="AJ350" s="82"/>
      <c r="AK350" s="82"/>
      <c r="AL350" s="82"/>
      <c r="AM350" s="82"/>
      <c r="AN350" s="82"/>
      <c r="AO350" s="82"/>
      <c r="AP350" s="82"/>
      <c r="AQ350" s="86"/>
      <c r="AR350" s="85"/>
    </row>
  </sheetData>
  <mergeCells count="63">
    <mergeCell ref="AS276:AU276"/>
    <mergeCell ref="AP277:AR277"/>
    <mergeCell ref="AP200:AS200"/>
    <mergeCell ref="AU200:AW200"/>
    <mergeCell ref="AT198:AU198"/>
    <mergeCell ref="AS237:AU237"/>
    <mergeCell ref="BD199:BF199"/>
    <mergeCell ref="BA237:BC237"/>
    <mergeCell ref="BD236:BF236"/>
    <mergeCell ref="BA273:BD273"/>
    <mergeCell ref="BF273:BH273"/>
    <mergeCell ref="BI7:BJ7"/>
    <mergeCell ref="BI5:BJ5"/>
    <mergeCell ref="BH87:BI87"/>
    <mergeCell ref="BJ4:BK4"/>
    <mergeCell ref="AY47:BB47"/>
    <mergeCell ref="BD47:BF47"/>
    <mergeCell ref="BH47:BI47"/>
    <mergeCell ref="BC4:BE4"/>
    <mergeCell ref="BB3:BC3"/>
    <mergeCell ref="AR125:AT125"/>
    <mergeCell ref="AY126:BB126"/>
    <mergeCell ref="BD126:BF126"/>
    <mergeCell ref="BD87:BF87"/>
    <mergeCell ref="AV5:AW5"/>
    <mergeCell ref="AZ5:BC5"/>
    <mergeCell ref="BE5:BG5"/>
    <mergeCell ref="AH46:AI46"/>
    <mergeCell ref="AK46:AN46"/>
    <mergeCell ref="AO46:AP46"/>
    <mergeCell ref="AR46:AT46"/>
    <mergeCell ref="AE3:AF3"/>
    <mergeCell ref="AM3:AN3"/>
    <mergeCell ref="AT3:AU3"/>
    <mergeCell ref="AC5:AF5"/>
    <mergeCell ref="AH5:AI5"/>
    <mergeCell ref="AK5:AN5"/>
    <mergeCell ref="AO5:AP5"/>
    <mergeCell ref="AR5:AT5"/>
    <mergeCell ref="C3:F3"/>
    <mergeCell ref="H3:K3"/>
    <mergeCell ref="M3:O3"/>
    <mergeCell ref="Q3:S3"/>
    <mergeCell ref="V3:W3"/>
    <mergeCell ref="AC86:AF86"/>
    <mergeCell ref="V42:W42"/>
    <mergeCell ref="C42:F42"/>
    <mergeCell ref="H42:K42"/>
    <mergeCell ref="M42:O42"/>
    <mergeCell ref="Q42:T42"/>
    <mergeCell ref="AC46:AF46"/>
    <mergeCell ref="AH86:AI86"/>
    <mergeCell ref="AK86:AN86"/>
    <mergeCell ref="AO86:AP86"/>
    <mergeCell ref="AR86:AT86"/>
    <mergeCell ref="AY87:BB87"/>
    <mergeCell ref="BK198:BM198"/>
    <mergeCell ref="BN161:BP161"/>
    <mergeCell ref="BV163:BY163"/>
    <mergeCell ref="CA163:CC163"/>
    <mergeCell ref="AR161:AT161"/>
    <mergeCell ref="BA162:BD162"/>
    <mergeCell ref="BF162:BH1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27" zoomScaleNormal="100" workbookViewId="0">
      <selection activeCell="I42" sqref="I42"/>
    </sheetView>
  </sheetViews>
  <sheetFormatPr baseColWidth="10" defaultRowHeight="15" x14ac:dyDescent="0.25"/>
  <cols>
    <col min="4" max="4" width="20" customWidth="1"/>
    <col min="5" max="5" width="20.85546875" customWidth="1"/>
    <col min="6" max="6" width="15" customWidth="1"/>
    <col min="7" max="8" width="19.140625" customWidth="1"/>
  </cols>
  <sheetData>
    <row r="1" spans="1:12" ht="45" x14ac:dyDescent="0.25">
      <c r="A1" s="75" t="s">
        <v>112</v>
      </c>
      <c r="B1" s="76" t="s">
        <v>66</v>
      </c>
      <c r="C1" s="76" t="s">
        <v>22</v>
      </c>
      <c r="D1" s="76" t="s">
        <v>113</v>
      </c>
      <c r="E1" s="76" t="s">
        <v>114</v>
      </c>
      <c r="F1" s="76" t="s">
        <v>113</v>
      </c>
      <c r="G1" s="76" t="s">
        <v>115</v>
      </c>
      <c r="H1" s="76" t="s">
        <v>113</v>
      </c>
      <c r="I1" s="76" t="s">
        <v>70</v>
      </c>
      <c r="J1" s="76" t="s">
        <v>113</v>
      </c>
      <c r="K1" s="76" t="s">
        <v>116</v>
      </c>
      <c r="L1" s="76" t="s">
        <v>113</v>
      </c>
    </row>
    <row r="2" spans="1:12" x14ac:dyDescent="0.25">
      <c r="A2" s="77">
        <v>44743</v>
      </c>
      <c r="B2" s="78">
        <v>1095</v>
      </c>
      <c r="C2" s="78">
        <v>5.54</v>
      </c>
      <c r="D2" s="78">
        <f>B2/C2</f>
        <v>197.65342960288808</v>
      </c>
      <c r="E2" s="79">
        <v>462</v>
      </c>
      <c r="F2" s="79">
        <v>2561.54</v>
      </c>
      <c r="G2" s="79">
        <v>0</v>
      </c>
      <c r="H2" s="79">
        <v>0</v>
      </c>
      <c r="I2" s="79">
        <v>0</v>
      </c>
      <c r="J2" s="79">
        <v>0</v>
      </c>
      <c r="K2" s="6">
        <v>13.58</v>
      </c>
      <c r="L2" s="6">
        <v>75.233199999999997</v>
      </c>
    </row>
    <row r="3" spans="1:12" x14ac:dyDescent="0.25">
      <c r="A3" s="77">
        <v>44744</v>
      </c>
      <c r="B3" s="78">
        <v>616</v>
      </c>
      <c r="C3" s="78">
        <v>5.56</v>
      </c>
      <c r="D3" s="78">
        <f t="shared" ref="D3:D32" si="0">B3/C3</f>
        <v>110.79136690647483</v>
      </c>
      <c r="E3" s="79">
        <v>702</v>
      </c>
      <c r="F3" s="79">
        <v>3903.12</v>
      </c>
      <c r="G3" s="79">
        <v>0</v>
      </c>
      <c r="H3" s="79">
        <v>0</v>
      </c>
      <c r="I3" s="79">
        <v>0</v>
      </c>
      <c r="J3" s="79">
        <v>0</v>
      </c>
      <c r="K3" s="6">
        <v>0</v>
      </c>
      <c r="L3" s="6">
        <v>0</v>
      </c>
    </row>
    <row r="4" spans="1:12" x14ac:dyDescent="0.25">
      <c r="A4" s="77">
        <v>44745</v>
      </c>
      <c r="B4" s="78">
        <v>932</v>
      </c>
      <c r="C4" s="78">
        <v>5.56</v>
      </c>
      <c r="D4" s="78">
        <f t="shared" si="0"/>
        <v>167.62589928057554</v>
      </c>
      <c r="E4" s="79">
        <v>607</v>
      </c>
      <c r="F4" s="79">
        <v>3374.9199999999996</v>
      </c>
      <c r="G4" s="79">
        <v>0</v>
      </c>
      <c r="H4" s="79">
        <v>0</v>
      </c>
      <c r="I4" s="79">
        <v>0</v>
      </c>
      <c r="J4" s="79">
        <v>0</v>
      </c>
      <c r="K4" s="6">
        <v>23.17</v>
      </c>
      <c r="L4" s="6">
        <v>128.8252</v>
      </c>
    </row>
    <row r="5" spans="1:12" x14ac:dyDescent="0.25">
      <c r="A5" s="77">
        <v>44746</v>
      </c>
      <c r="B5" s="78">
        <v>830</v>
      </c>
      <c r="C5" s="78">
        <v>5.56</v>
      </c>
      <c r="D5" s="78">
        <f t="shared" si="0"/>
        <v>149.28057553956836</v>
      </c>
      <c r="E5" s="79">
        <v>466</v>
      </c>
      <c r="F5" s="79">
        <v>2590.96</v>
      </c>
      <c r="G5" s="79">
        <v>0</v>
      </c>
      <c r="H5" s="79">
        <v>0</v>
      </c>
      <c r="I5" s="79">
        <v>0</v>
      </c>
      <c r="J5" s="79">
        <v>0</v>
      </c>
      <c r="K5" s="6">
        <v>7.85</v>
      </c>
      <c r="L5" s="6">
        <v>43.645999999999994</v>
      </c>
    </row>
    <row r="6" spans="1:12" x14ac:dyDescent="0.25">
      <c r="A6" s="77">
        <v>44747</v>
      </c>
      <c r="B6" s="78">
        <v>853</v>
      </c>
      <c r="C6" s="78">
        <v>5.56</v>
      </c>
      <c r="D6" s="78">
        <f t="shared" si="0"/>
        <v>153.41726618705036</v>
      </c>
      <c r="E6" s="79">
        <v>467</v>
      </c>
      <c r="F6" s="79">
        <v>2596.52</v>
      </c>
      <c r="G6" s="79">
        <v>5</v>
      </c>
      <c r="H6" s="79">
        <v>29</v>
      </c>
      <c r="I6" s="79">
        <v>0</v>
      </c>
      <c r="J6" s="79">
        <v>0</v>
      </c>
      <c r="K6" s="6">
        <v>23.2</v>
      </c>
      <c r="L6" s="6">
        <v>128.99199999999999</v>
      </c>
    </row>
    <row r="7" spans="1:12" x14ac:dyDescent="0.25">
      <c r="A7" s="77">
        <v>44748</v>
      </c>
      <c r="B7" s="78">
        <v>786</v>
      </c>
      <c r="C7" s="78">
        <v>5.56</v>
      </c>
      <c r="D7" s="78">
        <f t="shared" si="0"/>
        <v>141.36690647482015</v>
      </c>
      <c r="E7" s="79">
        <v>389</v>
      </c>
      <c r="F7" s="79">
        <v>2162.8399999999997</v>
      </c>
      <c r="G7" s="79">
        <v>0</v>
      </c>
      <c r="H7" s="79">
        <v>0</v>
      </c>
      <c r="I7" s="79">
        <v>0</v>
      </c>
      <c r="J7" s="79">
        <v>0</v>
      </c>
      <c r="K7" s="6">
        <v>0</v>
      </c>
      <c r="L7" s="6">
        <v>0</v>
      </c>
    </row>
    <row r="8" spans="1:12" x14ac:dyDescent="0.25">
      <c r="A8" s="77">
        <v>44749</v>
      </c>
      <c r="B8" s="78">
        <v>1159.5</v>
      </c>
      <c r="C8" s="78">
        <v>5.57</v>
      </c>
      <c r="D8" s="78">
        <f t="shared" si="0"/>
        <v>208.16876122082584</v>
      </c>
      <c r="E8" s="79">
        <v>382</v>
      </c>
      <c r="F8" s="79">
        <v>2125.31</v>
      </c>
      <c r="G8" s="79">
        <v>0</v>
      </c>
      <c r="H8" s="79">
        <v>0</v>
      </c>
      <c r="I8" s="79">
        <v>0</v>
      </c>
      <c r="J8" s="79">
        <v>0</v>
      </c>
      <c r="K8" s="6">
        <v>0</v>
      </c>
      <c r="L8" s="6">
        <v>0</v>
      </c>
    </row>
    <row r="9" spans="1:12" x14ac:dyDescent="0.25">
      <c r="A9" s="77">
        <v>44750</v>
      </c>
      <c r="B9" s="78">
        <v>480.5</v>
      </c>
      <c r="C9" s="78">
        <v>5.57</v>
      </c>
      <c r="D9" s="78">
        <f t="shared" si="0"/>
        <v>86.265709156193893</v>
      </c>
      <c r="E9" s="79">
        <v>438</v>
      </c>
      <c r="F9" s="79">
        <v>2448.94</v>
      </c>
      <c r="G9" s="79">
        <v>0</v>
      </c>
      <c r="H9" s="79">
        <v>0</v>
      </c>
      <c r="I9" s="79">
        <v>0</v>
      </c>
      <c r="J9" s="79">
        <v>0</v>
      </c>
      <c r="K9" s="6">
        <v>29.11</v>
      </c>
      <c r="L9" s="6">
        <v>162.14270000000002</v>
      </c>
    </row>
    <row r="10" spans="1:12" x14ac:dyDescent="0.25">
      <c r="A10" s="77">
        <v>44751</v>
      </c>
      <c r="B10" s="78">
        <v>605.5</v>
      </c>
      <c r="C10" s="78">
        <v>5.61</v>
      </c>
      <c r="D10" s="78">
        <f t="shared" si="0"/>
        <v>107.93226381461675</v>
      </c>
      <c r="E10" s="79">
        <v>665</v>
      </c>
      <c r="F10" s="79">
        <v>3730.65</v>
      </c>
      <c r="G10" s="79">
        <v>0</v>
      </c>
      <c r="H10" s="79">
        <v>0</v>
      </c>
      <c r="I10" s="79">
        <v>0</v>
      </c>
      <c r="J10" s="79">
        <v>0</v>
      </c>
      <c r="K10" s="6">
        <v>20.04</v>
      </c>
      <c r="L10" s="6">
        <v>112.42440000000001</v>
      </c>
    </row>
    <row r="11" spans="1:12" x14ac:dyDescent="0.25">
      <c r="A11" s="77">
        <v>44752</v>
      </c>
      <c r="B11" s="78">
        <v>1287.5</v>
      </c>
      <c r="C11" s="78">
        <v>5.61</v>
      </c>
      <c r="D11" s="78">
        <f t="shared" si="0"/>
        <v>229.50089126559715</v>
      </c>
      <c r="E11" s="79">
        <v>828</v>
      </c>
      <c r="F11" s="79">
        <v>4645.08</v>
      </c>
      <c r="G11" s="79">
        <v>0</v>
      </c>
      <c r="H11" s="79">
        <v>0</v>
      </c>
      <c r="I11" s="79">
        <v>0</v>
      </c>
      <c r="J11" s="79">
        <v>0</v>
      </c>
      <c r="K11" s="6">
        <v>63.3</v>
      </c>
      <c r="L11" s="6">
        <v>355.113</v>
      </c>
    </row>
    <row r="12" spans="1:12" x14ac:dyDescent="0.25">
      <c r="A12" s="77">
        <v>44753</v>
      </c>
      <c r="B12" s="78">
        <v>794</v>
      </c>
      <c r="C12" s="78">
        <v>5.61</v>
      </c>
      <c r="D12" s="78">
        <f t="shared" si="0"/>
        <v>141.53297682709447</v>
      </c>
      <c r="E12" s="79">
        <v>317</v>
      </c>
      <c r="F12" s="79">
        <v>1778.3700000000001</v>
      </c>
      <c r="G12" s="79">
        <v>0</v>
      </c>
      <c r="H12" s="79">
        <v>0</v>
      </c>
      <c r="I12" s="79">
        <v>0</v>
      </c>
      <c r="J12" s="79">
        <v>0</v>
      </c>
      <c r="K12" s="6">
        <v>0</v>
      </c>
      <c r="L12" s="6">
        <v>0</v>
      </c>
    </row>
    <row r="13" spans="1:12" x14ac:dyDescent="0.25">
      <c r="A13" s="77">
        <v>44754</v>
      </c>
      <c r="B13" s="78">
        <v>722.5</v>
      </c>
      <c r="C13" s="78">
        <v>5.62</v>
      </c>
      <c r="D13" s="78">
        <f t="shared" si="0"/>
        <v>128.55871886120997</v>
      </c>
      <c r="E13" s="79">
        <v>348</v>
      </c>
      <c r="F13" s="79">
        <v>1951.3899999999996</v>
      </c>
      <c r="G13" s="79">
        <v>0</v>
      </c>
      <c r="H13" s="79">
        <v>0</v>
      </c>
      <c r="I13" s="79">
        <v>0</v>
      </c>
      <c r="J13" s="79">
        <v>0</v>
      </c>
      <c r="K13" s="6">
        <v>0</v>
      </c>
      <c r="L13" s="6">
        <v>0</v>
      </c>
    </row>
    <row r="14" spans="1:12" x14ac:dyDescent="0.25">
      <c r="A14" s="77">
        <v>44755</v>
      </c>
      <c r="B14" s="78">
        <v>820</v>
      </c>
      <c r="C14" s="78">
        <v>5.62</v>
      </c>
      <c r="D14" s="78">
        <f t="shared" si="0"/>
        <v>145.90747330960855</v>
      </c>
      <c r="E14" s="79">
        <v>415</v>
      </c>
      <c r="F14" s="79">
        <v>2341.62</v>
      </c>
      <c r="G14" s="79">
        <v>0</v>
      </c>
      <c r="H14" s="79">
        <v>0</v>
      </c>
      <c r="I14" s="79">
        <v>0</v>
      </c>
      <c r="J14" s="79">
        <v>0</v>
      </c>
      <c r="K14" s="6">
        <v>0</v>
      </c>
      <c r="L14" s="6">
        <v>0</v>
      </c>
    </row>
    <row r="15" spans="1:12" x14ac:dyDescent="0.25">
      <c r="A15" s="77">
        <v>44756</v>
      </c>
      <c r="B15" s="78">
        <v>527.5</v>
      </c>
      <c r="C15" s="78">
        <v>5.68</v>
      </c>
      <c r="D15" s="78">
        <f t="shared" si="0"/>
        <v>92.869718309859167</v>
      </c>
      <c r="E15" s="79">
        <v>500</v>
      </c>
      <c r="F15" s="79">
        <v>2834.1400000000003</v>
      </c>
      <c r="G15" s="79">
        <v>0</v>
      </c>
      <c r="H15" s="79">
        <v>0</v>
      </c>
      <c r="I15" s="79">
        <v>100</v>
      </c>
      <c r="J15" s="79">
        <v>566</v>
      </c>
      <c r="K15" s="6">
        <v>0</v>
      </c>
      <c r="L15" s="6">
        <v>0</v>
      </c>
    </row>
    <row r="16" spans="1:12" x14ac:dyDescent="0.25">
      <c r="A16" s="77">
        <v>44757</v>
      </c>
      <c r="B16" s="78">
        <v>931</v>
      </c>
      <c r="C16" s="78">
        <v>5.68</v>
      </c>
      <c r="D16" s="78">
        <f t="shared" si="0"/>
        <v>163.90845070422537</v>
      </c>
      <c r="E16" s="79">
        <v>734</v>
      </c>
      <c r="F16" s="79">
        <v>4174.78</v>
      </c>
      <c r="G16" s="79">
        <v>0</v>
      </c>
      <c r="H16" s="79">
        <v>0</v>
      </c>
      <c r="I16" s="79">
        <v>0</v>
      </c>
      <c r="J16" s="79">
        <v>0</v>
      </c>
      <c r="K16" s="6">
        <v>0</v>
      </c>
      <c r="L16" s="6">
        <v>0</v>
      </c>
    </row>
    <row r="17" spans="1:12" x14ac:dyDescent="0.25">
      <c r="A17" s="77">
        <v>44758</v>
      </c>
      <c r="B17" s="78">
        <v>873.5</v>
      </c>
      <c r="C17" s="78">
        <v>5.7</v>
      </c>
      <c r="D17" s="78">
        <f t="shared" si="0"/>
        <v>153.24561403508773</v>
      </c>
      <c r="E17" s="79">
        <v>728</v>
      </c>
      <c r="F17" s="79">
        <v>4149.6000000000004</v>
      </c>
      <c r="G17" s="79">
        <v>0</v>
      </c>
      <c r="H17" s="79">
        <v>0</v>
      </c>
      <c r="I17" s="79">
        <v>0</v>
      </c>
      <c r="J17" s="79">
        <v>0</v>
      </c>
      <c r="K17" s="6">
        <v>8.5</v>
      </c>
      <c r="L17" s="6">
        <v>48.45</v>
      </c>
    </row>
    <row r="18" spans="1:12" x14ac:dyDescent="0.25">
      <c r="A18" s="77">
        <v>44759</v>
      </c>
      <c r="B18" s="78">
        <v>1250.5</v>
      </c>
      <c r="C18" s="78">
        <v>5.7</v>
      </c>
      <c r="D18" s="78">
        <f t="shared" si="0"/>
        <v>219.38596491228068</v>
      </c>
      <c r="E18" s="79">
        <v>929</v>
      </c>
      <c r="F18" s="79">
        <v>5295.3</v>
      </c>
      <c r="G18" s="79">
        <v>0</v>
      </c>
      <c r="H18" s="79">
        <v>0</v>
      </c>
      <c r="I18" s="79">
        <v>0</v>
      </c>
      <c r="J18" s="79">
        <v>0</v>
      </c>
      <c r="K18" s="6">
        <v>63.29</v>
      </c>
      <c r="L18" s="6">
        <v>360.75299999999999</v>
      </c>
    </row>
    <row r="19" spans="1:12" x14ac:dyDescent="0.25">
      <c r="A19" s="77">
        <v>44760</v>
      </c>
      <c r="B19" s="78">
        <v>666.5</v>
      </c>
      <c r="C19" s="78">
        <v>5.7</v>
      </c>
      <c r="D19" s="78">
        <f t="shared" si="0"/>
        <v>116.92982456140351</v>
      </c>
      <c r="E19" s="79">
        <v>369</v>
      </c>
      <c r="F19" s="79">
        <v>2103.3000000000002</v>
      </c>
      <c r="G19" s="79">
        <v>0</v>
      </c>
      <c r="H19" s="79">
        <v>0</v>
      </c>
      <c r="I19" s="79">
        <v>0</v>
      </c>
      <c r="J19" s="79">
        <v>0</v>
      </c>
      <c r="K19" s="6">
        <v>23.9</v>
      </c>
      <c r="L19" s="6">
        <v>136.22999999999999</v>
      </c>
    </row>
    <row r="20" spans="1:12" x14ac:dyDescent="0.25">
      <c r="A20" s="77">
        <v>44761</v>
      </c>
      <c r="B20" s="78">
        <v>446</v>
      </c>
      <c r="C20" s="78">
        <v>5.7</v>
      </c>
      <c r="D20" s="78">
        <f t="shared" si="0"/>
        <v>78.245614035087712</v>
      </c>
      <c r="E20" s="79">
        <v>394</v>
      </c>
      <c r="F20" s="79">
        <v>2245.8000000000002</v>
      </c>
      <c r="G20" s="79">
        <v>0</v>
      </c>
      <c r="H20" s="79">
        <v>0</v>
      </c>
      <c r="I20" s="79">
        <v>0</v>
      </c>
      <c r="J20" s="79">
        <v>0</v>
      </c>
      <c r="K20" s="6">
        <v>0</v>
      </c>
      <c r="L20" s="6">
        <v>0</v>
      </c>
    </row>
    <row r="21" spans="1:12" x14ac:dyDescent="0.25">
      <c r="A21" s="77">
        <v>44762</v>
      </c>
      <c r="B21" s="78">
        <v>330</v>
      </c>
      <c r="C21" s="78">
        <v>5.7</v>
      </c>
      <c r="D21" s="78">
        <f t="shared" si="0"/>
        <v>57.89473684210526</v>
      </c>
      <c r="E21" s="79">
        <v>408</v>
      </c>
      <c r="F21" s="79">
        <v>2332.02</v>
      </c>
      <c r="G21" s="79">
        <v>0</v>
      </c>
      <c r="H21" s="79">
        <v>0</v>
      </c>
      <c r="I21" s="79">
        <v>0</v>
      </c>
      <c r="J21" s="79">
        <v>0</v>
      </c>
      <c r="K21" s="6">
        <v>0</v>
      </c>
      <c r="L21" s="6">
        <v>0</v>
      </c>
    </row>
    <row r="22" spans="1:12" x14ac:dyDescent="0.25">
      <c r="A22" s="77">
        <v>44763</v>
      </c>
      <c r="B22" s="78">
        <v>532.5</v>
      </c>
      <c r="C22" s="78">
        <v>5.73</v>
      </c>
      <c r="D22" s="78">
        <f t="shared" si="0"/>
        <v>92.931937172774866</v>
      </c>
      <c r="E22" s="79">
        <v>400</v>
      </c>
      <c r="F22" s="79">
        <v>2292</v>
      </c>
      <c r="G22" s="79">
        <v>0</v>
      </c>
      <c r="H22" s="79">
        <v>0</v>
      </c>
      <c r="I22" s="79">
        <v>0</v>
      </c>
      <c r="J22" s="79">
        <v>0</v>
      </c>
      <c r="K22" s="6">
        <v>0</v>
      </c>
      <c r="L22" s="6">
        <v>0</v>
      </c>
    </row>
    <row r="23" spans="1:12" x14ac:dyDescent="0.25">
      <c r="A23" s="77">
        <v>44764</v>
      </c>
      <c r="B23" s="78">
        <v>943.5</v>
      </c>
      <c r="C23" s="78">
        <v>5.73</v>
      </c>
      <c r="D23" s="78">
        <f t="shared" si="0"/>
        <v>164.65968586387433</v>
      </c>
      <c r="E23" s="79">
        <v>376</v>
      </c>
      <c r="F23" s="79">
        <v>2154.48</v>
      </c>
      <c r="G23" s="79">
        <v>0</v>
      </c>
      <c r="H23" s="79">
        <v>0</v>
      </c>
      <c r="I23" s="79">
        <v>0</v>
      </c>
      <c r="J23" s="79">
        <v>0</v>
      </c>
      <c r="K23" s="6">
        <v>17.260000000000002</v>
      </c>
      <c r="L23" s="6">
        <v>98.899800000000013</v>
      </c>
    </row>
    <row r="24" spans="1:12" x14ac:dyDescent="0.25">
      <c r="A24" s="77">
        <v>44765</v>
      </c>
      <c r="B24" s="78">
        <v>917</v>
      </c>
      <c r="C24" s="78">
        <v>5.73</v>
      </c>
      <c r="D24" s="78">
        <f t="shared" si="0"/>
        <v>160.03490401396158</v>
      </c>
      <c r="E24" s="79">
        <v>564</v>
      </c>
      <c r="F24" s="79">
        <v>3231.7200000000003</v>
      </c>
      <c r="G24" s="79">
        <v>0</v>
      </c>
      <c r="H24" s="79">
        <v>0</v>
      </c>
      <c r="I24" s="79">
        <v>0</v>
      </c>
      <c r="J24" s="79">
        <v>0</v>
      </c>
      <c r="K24" s="6">
        <v>0</v>
      </c>
      <c r="L24" s="6">
        <v>0</v>
      </c>
    </row>
    <row r="25" spans="1:12" x14ac:dyDescent="0.25">
      <c r="A25" s="77">
        <v>44766</v>
      </c>
      <c r="B25" s="78">
        <v>1293.5</v>
      </c>
      <c r="C25" s="78">
        <v>5.73</v>
      </c>
      <c r="D25" s="78">
        <f t="shared" si="0"/>
        <v>225.74171029668409</v>
      </c>
      <c r="E25" s="79">
        <v>662</v>
      </c>
      <c r="F25" s="79">
        <v>3793.26</v>
      </c>
      <c r="G25" s="79">
        <v>0</v>
      </c>
      <c r="H25" s="79">
        <v>0</v>
      </c>
      <c r="I25" s="79">
        <v>10.55</v>
      </c>
      <c r="J25" s="79">
        <v>60.45150000000001</v>
      </c>
      <c r="K25" s="6">
        <v>65.900000000000006</v>
      </c>
      <c r="L25" s="6">
        <v>377.60700000000008</v>
      </c>
    </row>
    <row r="26" spans="1:12" x14ac:dyDescent="0.25">
      <c r="A26" s="77">
        <v>44767</v>
      </c>
      <c r="B26" s="78">
        <v>1129</v>
      </c>
      <c r="C26" s="78">
        <v>5.73</v>
      </c>
      <c r="D26" s="78">
        <f t="shared" si="0"/>
        <v>197.0331588132635</v>
      </c>
      <c r="E26" s="79">
        <v>391</v>
      </c>
      <c r="F26" s="79">
        <v>2240.4300000000003</v>
      </c>
      <c r="G26" s="79">
        <v>0</v>
      </c>
      <c r="H26" s="79">
        <v>0</v>
      </c>
      <c r="I26" s="79">
        <v>0</v>
      </c>
      <c r="J26" s="79">
        <v>0</v>
      </c>
      <c r="K26" s="6">
        <v>0</v>
      </c>
      <c r="L26" s="6">
        <v>0</v>
      </c>
    </row>
    <row r="27" spans="1:12" x14ac:dyDescent="0.25">
      <c r="A27" s="77">
        <v>44768</v>
      </c>
      <c r="B27" s="78">
        <v>699.5</v>
      </c>
      <c r="C27" s="78">
        <v>5.73</v>
      </c>
      <c r="D27" s="78">
        <f t="shared" si="0"/>
        <v>122.07678883071553</v>
      </c>
      <c r="E27" s="79">
        <v>346</v>
      </c>
      <c r="F27" s="79">
        <v>1986.06</v>
      </c>
      <c r="G27" s="79">
        <v>0</v>
      </c>
      <c r="H27" s="79">
        <v>0</v>
      </c>
      <c r="I27" s="79">
        <v>0</v>
      </c>
      <c r="J27" s="79">
        <v>0</v>
      </c>
      <c r="K27" s="6">
        <v>35.159999999999997</v>
      </c>
      <c r="L27" s="6">
        <v>201.46680000000001</v>
      </c>
    </row>
    <row r="28" spans="1:12" x14ac:dyDescent="0.25">
      <c r="A28" s="77">
        <v>44769</v>
      </c>
      <c r="B28" s="78">
        <v>831.5</v>
      </c>
      <c r="C28" s="78">
        <v>5.75</v>
      </c>
      <c r="D28" s="78">
        <f t="shared" si="0"/>
        <v>144.60869565217391</v>
      </c>
      <c r="E28" s="79">
        <v>328</v>
      </c>
      <c r="F28" s="79">
        <v>1886</v>
      </c>
      <c r="G28" s="79">
        <v>0</v>
      </c>
      <c r="H28" s="79">
        <v>0</v>
      </c>
      <c r="I28" s="79">
        <v>0</v>
      </c>
      <c r="J28" s="79">
        <v>0</v>
      </c>
      <c r="K28" s="6">
        <v>0</v>
      </c>
      <c r="L28" s="6">
        <v>0</v>
      </c>
    </row>
    <row r="29" spans="1:12" x14ac:dyDescent="0.25">
      <c r="A29" s="77">
        <v>44770</v>
      </c>
      <c r="B29" s="78">
        <v>550</v>
      </c>
      <c r="C29" s="78">
        <v>5.78</v>
      </c>
      <c r="D29" s="78">
        <f t="shared" si="0"/>
        <v>95.155709342560556</v>
      </c>
      <c r="E29" s="79">
        <v>373</v>
      </c>
      <c r="F29" s="79">
        <v>2154.69</v>
      </c>
      <c r="G29" s="79">
        <v>0</v>
      </c>
      <c r="H29" s="79">
        <v>0</v>
      </c>
      <c r="I29" s="79">
        <v>0</v>
      </c>
      <c r="J29" s="79">
        <v>0</v>
      </c>
      <c r="K29" s="6">
        <v>0</v>
      </c>
      <c r="L29" s="6">
        <v>0</v>
      </c>
    </row>
    <row r="30" spans="1:12" x14ac:dyDescent="0.25">
      <c r="A30" s="77">
        <v>44771</v>
      </c>
      <c r="B30" s="78">
        <v>906</v>
      </c>
      <c r="C30" s="78">
        <v>5.79</v>
      </c>
      <c r="D30" s="78">
        <f t="shared" si="0"/>
        <v>156.47668393782382</v>
      </c>
      <c r="E30" s="79">
        <v>316</v>
      </c>
      <c r="F30" s="79">
        <v>1828.0700000000002</v>
      </c>
      <c r="G30" s="79">
        <v>0</v>
      </c>
      <c r="H30" s="79">
        <v>0</v>
      </c>
      <c r="I30" s="79">
        <v>20</v>
      </c>
      <c r="J30" s="79">
        <v>115.60000000000001</v>
      </c>
      <c r="K30" s="6">
        <v>0</v>
      </c>
      <c r="L30" s="6">
        <v>0</v>
      </c>
    </row>
    <row r="31" spans="1:12" x14ac:dyDescent="0.25">
      <c r="A31" s="77">
        <v>44772</v>
      </c>
      <c r="B31" s="78">
        <v>730</v>
      </c>
      <c r="C31" s="78">
        <v>5.79</v>
      </c>
      <c r="D31" s="78">
        <f t="shared" si="0"/>
        <v>126.07944732297064</v>
      </c>
      <c r="E31" s="78">
        <v>640</v>
      </c>
      <c r="F31" s="78">
        <v>3705.6</v>
      </c>
      <c r="G31" s="78">
        <v>0</v>
      </c>
      <c r="H31" s="78">
        <v>0</v>
      </c>
      <c r="I31" s="78">
        <v>0</v>
      </c>
      <c r="J31" s="78">
        <v>0</v>
      </c>
      <c r="K31" s="1">
        <v>27.72</v>
      </c>
      <c r="L31" s="1">
        <v>160.49879999999999</v>
      </c>
    </row>
    <row r="32" spans="1:12" x14ac:dyDescent="0.25">
      <c r="A32" s="77">
        <v>44773</v>
      </c>
      <c r="B32" s="79">
        <v>1349.5</v>
      </c>
      <c r="C32" s="78">
        <v>5.79</v>
      </c>
      <c r="D32" s="78">
        <f t="shared" si="0"/>
        <v>233.07426597582037</v>
      </c>
      <c r="E32" s="78">
        <v>530</v>
      </c>
      <c r="F32" s="78">
        <v>3068.7</v>
      </c>
      <c r="G32" s="78"/>
      <c r="H32" s="78"/>
      <c r="I32" s="78"/>
      <c r="J32" s="78"/>
      <c r="K32" s="22">
        <v>53.84</v>
      </c>
      <c r="L32" s="1"/>
    </row>
    <row r="33" spans="4:17" x14ac:dyDescent="0.25">
      <c r="D33" s="19">
        <f>SUM(D2:D32)</f>
        <v>4568.355149069198</v>
      </c>
      <c r="E33" s="12">
        <f>SUM(E2:E32)</f>
        <v>15474</v>
      </c>
      <c r="G33" s="12">
        <f>SUM(G2:G32)</f>
        <v>5</v>
      </c>
      <c r="I33" s="12">
        <f>SUM(I2:I32)</f>
        <v>130.55000000000001</v>
      </c>
      <c r="K33" s="12">
        <f>SUM(K2:K32)</f>
        <v>475.82000000000005</v>
      </c>
    </row>
    <row r="37" spans="4:17" x14ac:dyDescent="0.25">
      <c r="M37">
        <v>58.1</v>
      </c>
      <c r="O37">
        <v>5.54</v>
      </c>
      <c r="P37" s="14">
        <f>M37/O37</f>
        <v>10.487364620938628</v>
      </c>
    </row>
    <row r="38" spans="4:17" x14ac:dyDescent="0.25">
      <c r="D38" s="87" t="s">
        <v>117</v>
      </c>
      <c r="E38" s="88" t="s">
        <v>118</v>
      </c>
      <c r="F38" s="88"/>
      <c r="G38" s="87" t="s">
        <v>119</v>
      </c>
      <c r="H38" s="89">
        <v>44775</v>
      </c>
      <c r="N38">
        <v>20.7</v>
      </c>
      <c r="O38">
        <v>5.56</v>
      </c>
      <c r="P38" s="14">
        <f t="shared" ref="P38:P67" si="1">M38/O38</f>
        <v>0</v>
      </c>
      <c r="Q38" s="14">
        <f>N38/O38</f>
        <v>3.7230215827338129</v>
      </c>
    </row>
    <row r="39" spans="4:17" x14ac:dyDescent="0.25">
      <c r="D39" s="87" t="s">
        <v>120</v>
      </c>
      <c r="E39" s="88" t="s">
        <v>121</v>
      </c>
      <c r="F39" s="88"/>
      <c r="G39" s="88"/>
      <c r="H39" s="88"/>
      <c r="M39">
        <v>12.44</v>
      </c>
      <c r="O39">
        <v>5.56</v>
      </c>
      <c r="P39" s="14">
        <f t="shared" si="1"/>
        <v>2.2374100719424459</v>
      </c>
      <c r="Q39" s="14">
        <f>N39/O39</f>
        <v>0</v>
      </c>
    </row>
    <row r="40" spans="4:17" x14ac:dyDescent="0.25">
      <c r="D40" s="87" t="s">
        <v>122</v>
      </c>
      <c r="E40" s="90" t="s">
        <v>131</v>
      </c>
      <c r="F40" s="90"/>
      <c r="G40" s="90"/>
      <c r="H40" s="90"/>
      <c r="N40">
        <v>12.45</v>
      </c>
      <c r="O40">
        <v>5.56</v>
      </c>
      <c r="P40" s="14">
        <f t="shared" si="1"/>
        <v>0</v>
      </c>
      <c r="Q40" s="14">
        <f>N40/O40</f>
        <v>2.2392086330935252</v>
      </c>
    </row>
    <row r="41" spans="4:17" x14ac:dyDescent="0.25">
      <c r="M41">
        <v>29.96</v>
      </c>
      <c r="O41">
        <v>5.56</v>
      </c>
      <c r="P41" s="14">
        <f t="shared" si="1"/>
        <v>5.3884892086330938</v>
      </c>
    </row>
    <row r="42" spans="4:17" x14ac:dyDescent="0.25">
      <c r="D42" s="87" t="s">
        <v>123</v>
      </c>
      <c r="E42" s="91" t="s">
        <v>124</v>
      </c>
      <c r="F42" s="91" t="s">
        <v>125</v>
      </c>
      <c r="G42" s="91" t="s">
        <v>126</v>
      </c>
      <c r="H42" s="91" t="s">
        <v>127</v>
      </c>
      <c r="M42">
        <v>7.73</v>
      </c>
      <c r="O42">
        <v>5.56</v>
      </c>
      <c r="P42" s="14">
        <f t="shared" si="1"/>
        <v>1.3902877697841729</v>
      </c>
    </row>
    <row r="43" spans="4:17" x14ac:dyDescent="0.25">
      <c r="D43" s="92" t="s">
        <v>66</v>
      </c>
      <c r="E43" s="1"/>
      <c r="F43" s="6"/>
      <c r="G43" s="6">
        <v>4568.355149069198</v>
      </c>
      <c r="H43" s="1"/>
      <c r="M43">
        <v>11.13</v>
      </c>
      <c r="O43">
        <v>5.57</v>
      </c>
      <c r="P43" s="14">
        <f t="shared" si="1"/>
        <v>1.9982046678635548</v>
      </c>
    </row>
    <row r="44" spans="4:17" x14ac:dyDescent="0.25">
      <c r="D44" s="92" t="s">
        <v>128</v>
      </c>
      <c r="E44" s="1"/>
      <c r="F44" s="6"/>
      <c r="G44" s="6">
        <v>15474</v>
      </c>
      <c r="H44" s="1"/>
      <c r="M44">
        <v>7.68</v>
      </c>
      <c r="O44">
        <v>5.57</v>
      </c>
      <c r="P44" s="14">
        <f t="shared" si="1"/>
        <v>1.378815080789946</v>
      </c>
    </row>
    <row r="45" spans="4:17" x14ac:dyDescent="0.25">
      <c r="D45" s="92" t="s">
        <v>115</v>
      </c>
      <c r="E45" s="1"/>
      <c r="F45" s="6"/>
      <c r="G45" s="6">
        <v>5</v>
      </c>
      <c r="H45" s="1"/>
      <c r="M45">
        <v>47.58</v>
      </c>
      <c r="O45">
        <v>5.61</v>
      </c>
      <c r="P45" s="14">
        <f t="shared" si="1"/>
        <v>8.4812834224598923</v>
      </c>
    </row>
    <row r="46" spans="4:17" x14ac:dyDescent="0.25">
      <c r="D46" s="92" t="s">
        <v>70</v>
      </c>
      <c r="E46" s="1"/>
      <c r="F46" s="1"/>
      <c r="G46" s="6">
        <v>130.55000000000001</v>
      </c>
      <c r="H46" s="1"/>
      <c r="M46">
        <v>14.96</v>
      </c>
      <c r="O46">
        <v>5.61</v>
      </c>
      <c r="P46" s="14">
        <f t="shared" si="1"/>
        <v>2.6666666666666665</v>
      </c>
    </row>
    <row r="47" spans="4:17" x14ac:dyDescent="0.25">
      <c r="D47" s="92" t="s">
        <v>116</v>
      </c>
      <c r="E47" s="1"/>
      <c r="F47" s="1"/>
      <c r="G47" s="6">
        <v>475.82</v>
      </c>
      <c r="H47" s="1"/>
      <c r="M47">
        <v>5.81</v>
      </c>
      <c r="O47">
        <v>5.61</v>
      </c>
      <c r="P47" s="14">
        <f t="shared" si="1"/>
        <v>1.0356506238859178</v>
      </c>
    </row>
    <row r="48" spans="4:17" x14ac:dyDescent="0.25">
      <c r="D48" s="92" t="s">
        <v>129</v>
      </c>
      <c r="E48" s="6" t="s">
        <v>87</v>
      </c>
      <c r="F48" s="6" t="s">
        <v>132</v>
      </c>
      <c r="G48" s="6">
        <v>3307.8223253934138</v>
      </c>
      <c r="H48" s="6">
        <v>3268.8265378528863</v>
      </c>
      <c r="M48">
        <v>2.29</v>
      </c>
      <c r="O48">
        <v>5.62</v>
      </c>
      <c r="P48" s="14">
        <f t="shared" si="1"/>
        <v>0.40747330960854095</v>
      </c>
    </row>
    <row r="49" spans="4:16" x14ac:dyDescent="0.25">
      <c r="D49" s="92" t="s">
        <v>129</v>
      </c>
      <c r="E49" s="6" t="s">
        <v>133</v>
      </c>
      <c r="F49" s="6" t="s">
        <v>132</v>
      </c>
      <c r="G49" s="6">
        <v>4630.6456137216628</v>
      </c>
      <c r="H49" s="6">
        <v>4582.1445449872926</v>
      </c>
      <c r="M49">
        <v>7.72</v>
      </c>
      <c r="O49">
        <v>5.62</v>
      </c>
      <c r="P49" s="14">
        <f t="shared" si="1"/>
        <v>1.3736654804270463</v>
      </c>
    </row>
    <row r="50" spans="4:16" x14ac:dyDescent="0.25">
      <c r="D50" s="92" t="s">
        <v>129</v>
      </c>
      <c r="E50" s="93" t="s">
        <v>134</v>
      </c>
      <c r="F50" s="1" t="s">
        <v>45</v>
      </c>
      <c r="G50" s="6">
        <v>25429.696289142903</v>
      </c>
      <c r="H50" s="6">
        <v>25216.823629646515</v>
      </c>
      <c r="M50">
        <v>13.69</v>
      </c>
      <c r="O50">
        <v>5.68</v>
      </c>
      <c r="P50" s="14">
        <f t="shared" si="1"/>
        <v>2.410211267605634</v>
      </c>
    </row>
    <row r="51" spans="4:16" x14ac:dyDescent="0.25">
      <c r="D51" s="92" t="s">
        <v>129</v>
      </c>
      <c r="E51" s="1"/>
      <c r="F51" s="1"/>
      <c r="G51" s="6"/>
      <c r="H51" s="6"/>
      <c r="M51">
        <v>7.74</v>
      </c>
      <c r="O51">
        <v>5.68</v>
      </c>
      <c r="P51" s="14">
        <f t="shared" si="1"/>
        <v>1.3626760563380282</v>
      </c>
    </row>
    <row r="52" spans="4:16" x14ac:dyDescent="0.25">
      <c r="D52" s="92" t="s">
        <v>129</v>
      </c>
      <c r="E52" s="1"/>
      <c r="F52" s="1"/>
      <c r="G52" s="1"/>
      <c r="H52" s="1"/>
      <c r="M52">
        <v>22.66</v>
      </c>
      <c r="O52">
        <v>5.7</v>
      </c>
      <c r="P52" s="14">
        <f t="shared" si="1"/>
        <v>3.975438596491228</v>
      </c>
    </row>
    <row r="53" spans="4:16" x14ac:dyDescent="0.25">
      <c r="D53" s="92" t="s">
        <v>129</v>
      </c>
      <c r="E53" s="1"/>
      <c r="F53" s="1"/>
      <c r="G53" s="1"/>
      <c r="H53" s="1"/>
      <c r="M53">
        <v>6.78</v>
      </c>
      <c r="O53">
        <v>5.7</v>
      </c>
      <c r="P53" s="14">
        <f t="shared" si="1"/>
        <v>1.1894736842105262</v>
      </c>
    </row>
    <row r="54" spans="4:16" x14ac:dyDescent="0.25">
      <c r="D54" s="92" t="s">
        <v>129</v>
      </c>
      <c r="E54" s="1"/>
      <c r="F54" s="1"/>
      <c r="G54" s="1"/>
      <c r="H54" s="1"/>
      <c r="M54">
        <v>6.67</v>
      </c>
      <c r="O54">
        <v>5.7</v>
      </c>
      <c r="P54" s="14">
        <f t="shared" si="1"/>
        <v>1.1701754385964911</v>
      </c>
    </row>
    <row r="55" spans="4:16" x14ac:dyDescent="0.25">
      <c r="D55" s="92" t="s">
        <v>129</v>
      </c>
      <c r="E55" s="1"/>
      <c r="F55" s="1"/>
      <c r="G55" s="1"/>
      <c r="H55" s="1"/>
      <c r="M55">
        <v>6.21</v>
      </c>
      <c r="O55">
        <v>5.7</v>
      </c>
      <c r="P55" s="14">
        <f t="shared" si="1"/>
        <v>1.0894736842105264</v>
      </c>
    </row>
    <row r="56" spans="4:16" x14ac:dyDescent="0.25">
      <c r="D56" s="92" t="s">
        <v>129</v>
      </c>
      <c r="E56" s="1"/>
      <c r="F56" s="1"/>
      <c r="G56" s="1"/>
      <c r="H56" s="1"/>
      <c r="M56">
        <v>5.92</v>
      </c>
      <c r="O56">
        <v>5.7</v>
      </c>
      <c r="P56" s="14">
        <f t="shared" si="1"/>
        <v>1.0385964912280701</v>
      </c>
    </row>
    <row r="57" spans="4:16" x14ac:dyDescent="0.25">
      <c r="D57" s="92" t="s">
        <v>129</v>
      </c>
      <c r="E57" s="1"/>
      <c r="F57" s="1"/>
      <c r="G57" s="1"/>
      <c r="H57" s="1"/>
      <c r="M57">
        <v>7.56</v>
      </c>
      <c r="O57">
        <v>5.73</v>
      </c>
      <c r="P57" s="14">
        <f t="shared" si="1"/>
        <v>1.3193717277486909</v>
      </c>
    </row>
    <row r="58" spans="4:16" x14ac:dyDescent="0.25">
      <c r="D58" s="92" t="s">
        <v>130</v>
      </c>
      <c r="E58" s="1"/>
      <c r="F58" s="1"/>
      <c r="G58" s="1"/>
      <c r="H58" s="1"/>
      <c r="M58">
        <v>22.66</v>
      </c>
      <c r="O58">
        <v>5.73</v>
      </c>
      <c r="P58" s="14">
        <f t="shared" si="1"/>
        <v>3.9546247818499123</v>
      </c>
    </row>
    <row r="59" spans="4:16" x14ac:dyDescent="0.25">
      <c r="D59" s="92" t="s">
        <v>11</v>
      </c>
      <c r="E59" s="1"/>
      <c r="F59" s="1"/>
      <c r="G59" s="1"/>
      <c r="H59" s="1"/>
      <c r="K59" s="14"/>
      <c r="M59">
        <v>8.8800000000000008</v>
      </c>
      <c r="O59">
        <v>5.73</v>
      </c>
      <c r="P59" s="14">
        <f t="shared" si="1"/>
        <v>1.549738219895288</v>
      </c>
    </row>
    <row r="60" spans="4:16" x14ac:dyDescent="0.25">
      <c r="G60" s="14">
        <f>SUM(G43:G59)</f>
        <v>54021.889377327177</v>
      </c>
      <c r="M60">
        <v>11.53</v>
      </c>
      <c r="O60">
        <v>5.73</v>
      </c>
      <c r="P60" s="14">
        <f t="shared" si="1"/>
        <v>2.0122164048865616</v>
      </c>
    </row>
    <row r="61" spans="4:16" x14ac:dyDescent="0.25">
      <c r="K61" s="12"/>
      <c r="M61">
        <v>6.55</v>
      </c>
      <c r="O61">
        <v>5.73</v>
      </c>
      <c r="P61" s="14">
        <f t="shared" si="1"/>
        <v>1.1431064572425829</v>
      </c>
    </row>
    <row r="62" spans="4:16" x14ac:dyDescent="0.25">
      <c r="M62">
        <v>66.930000000000007</v>
      </c>
      <c r="O62">
        <v>5.73</v>
      </c>
      <c r="P62" s="14">
        <f t="shared" si="1"/>
        <v>11.68062827225131</v>
      </c>
    </row>
    <row r="63" spans="4:16" x14ac:dyDescent="0.25">
      <c r="M63">
        <v>50.85</v>
      </c>
      <c r="O63">
        <v>5.75</v>
      </c>
      <c r="P63" s="14">
        <f t="shared" si="1"/>
        <v>8.8434782608695652</v>
      </c>
    </row>
    <row r="64" spans="4:16" x14ac:dyDescent="0.25">
      <c r="M64">
        <v>5.64</v>
      </c>
      <c r="O64">
        <v>5.78</v>
      </c>
      <c r="P64" s="14">
        <f t="shared" si="1"/>
        <v>0.97577854671280262</v>
      </c>
    </row>
    <row r="65" spans="13:16" x14ac:dyDescent="0.25">
      <c r="M65">
        <v>9.8699999999999992</v>
      </c>
      <c r="O65">
        <v>5.79</v>
      </c>
      <c r="P65" s="14">
        <f t="shared" si="1"/>
        <v>1.704663212435233</v>
      </c>
    </row>
    <row r="66" spans="13:16" x14ac:dyDescent="0.25">
      <c r="M66">
        <v>23.47</v>
      </c>
      <c r="O66">
        <v>5.79</v>
      </c>
      <c r="P66" s="14">
        <f t="shared" si="1"/>
        <v>4.0535405872193433</v>
      </c>
    </row>
    <row r="67" spans="13:16" x14ac:dyDescent="0.25">
      <c r="M67">
        <v>16.34</v>
      </c>
      <c r="O67">
        <v>5.79</v>
      </c>
      <c r="P67" s="14">
        <f t="shared" si="1"/>
        <v>2.8221070811744386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G234"/>
  <sheetViews>
    <sheetView topLeftCell="A201" workbookViewId="0">
      <selection activeCell="N224" sqref="N224"/>
    </sheetView>
  </sheetViews>
  <sheetFormatPr baseColWidth="10" defaultRowHeight="15" x14ac:dyDescent="0.25"/>
  <cols>
    <col min="6" max="7" width="14.5703125" customWidth="1"/>
    <col min="10" max="10" width="10" customWidth="1"/>
    <col min="11" max="11" width="9.42578125" customWidth="1"/>
    <col min="17" max="17" width="13.140625" customWidth="1"/>
    <col min="22" max="22" width="11.85546875" bestFit="1" customWidth="1"/>
    <col min="40" max="40" width="11.28515625" customWidth="1"/>
    <col min="42" max="42" width="14.28515625" customWidth="1"/>
  </cols>
  <sheetData>
    <row r="3" spans="2:59" x14ac:dyDescent="0.25">
      <c r="E3" s="98" t="s">
        <v>51</v>
      </c>
      <c r="F3" s="98"/>
      <c r="G3" s="98"/>
      <c r="P3" s="98" t="s">
        <v>52</v>
      </c>
      <c r="Q3" s="98"/>
      <c r="R3" s="98"/>
      <c r="AB3" s="98" t="s">
        <v>54</v>
      </c>
      <c r="AC3" s="98"/>
      <c r="AD3" s="98"/>
      <c r="AM3" s="98" t="s">
        <v>55</v>
      </c>
      <c r="AN3" s="98"/>
      <c r="AO3" s="98"/>
      <c r="BA3" s="98" t="s">
        <v>74</v>
      </c>
      <c r="BB3" s="98"/>
      <c r="BC3" s="98"/>
    </row>
    <row r="5" spans="2:59" ht="30" x14ac:dyDescent="0.25">
      <c r="B5" s="4" t="s">
        <v>0</v>
      </c>
      <c r="C5" s="3" t="s">
        <v>1</v>
      </c>
      <c r="D5" s="3" t="s">
        <v>2</v>
      </c>
      <c r="E5" s="3" t="s">
        <v>3</v>
      </c>
      <c r="F5" s="3" t="s">
        <v>42</v>
      </c>
      <c r="G5" s="35">
        <v>0.02</v>
      </c>
      <c r="H5" s="3" t="s">
        <v>39</v>
      </c>
      <c r="I5" s="3" t="s">
        <v>40</v>
      </c>
      <c r="J5" s="3" t="s">
        <v>43</v>
      </c>
      <c r="K5" s="3" t="s">
        <v>58</v>
      </c>
      <c r="M5" s="4" t="s">
        <v>0</v>
      </c>
      <c r="N5" s="3" t="s">
        <v>1</v>
      </c>
      <c r="O5" s="3" t="s">
        <v>2</v>
      </c>
      <c r="P5" s="3" t="s">
        <v>3</v>
      </c>
      <c r="Q5" s="3" t="s">
        <v>42</v>
      </c>
      <c r="R5" s="35"/>
      <c r="S5" s="3" t="s">
        <v>39</v>
      </c>
      <c r="T5" s="3" t="s">
        <v>40</v>
      </c>
      <c r="U5" s="3" t="s">
        <v>43</v>
      </c>
      <c r="V5" s="3" t="s">
        <v>58</v>
      </c>
      <c r="Y5" s="4" t="s">
        <v>0</v>
      </c>
      <c r="Z5" s="3" t="s">
        <v>1</v>
      </c>
      <c r="AA5" s="3" t="s">
        <v>2</v>
      </c>
      <c r="AB5" s="3" t="s">
        <v>3</v>
      </c>
      <c r="AC5" s="3" t="s">
        <v>42</v>
      </c>
      <c r="AD5" s="35">
        <v>0.02</v>
      </c>
      <c r="AE5" s="3" t="s">
        <v>39</v>
      </c>
      <c r="AF5" s="3" t="s">
        <v>40</v>
      </c>
      <c r="AG5" s="3" t="s">
        <v>43</v>
      </c>
      <c r="AH5" s="3" t="s">
        <v>58</v>
      </c>
      <c r="AJ5" s="4" t="s">
        <v>0</v>
      </c>
      <c r="AK5" s="3" t="s">
        <v>1</v>
      </c>
      <c r="AL5" s="3" t="s">
        <v>2</v>
      </c>
      <c r="AM5" s="3" t="s">
        <v>3</v>
      </c>
      <c r="AN5" s="3" t="s">
        <v>42</v>
      </c>
      <c r="AO5" s="35">
        <v>0.02</v>
      </c>
      <c r="AP5" s="3" t="s">
        <v>39</v>
      </c>
      <c r="AQ5" s="3" t="s">
        <v>40</v>
      </c>
      <c r="AR5" s="3" t="s">
        <v>43</v>
      </c>
      <c r="AS5" s="3" t="s">
        <v>58</v>
      </c>
      <c r="AX5" s="4" t="s">
        <v>0</v>
      </c>
      <c r="AY5" s="47" t="s">
        <v>76</v>
      </c>
      <c r="AZ5" s="47" t="s">
        <v>77</v>
      </c>
      <c r="BA5" s="3" t="s">
        <v>3</v>
      </c>
      <c r="BB5" s="3" t="s">
        <v>42</v>
      </c>
      <c r="BC5" s="35">
        <v>0.02</v>
      </c>
      <c r="BD5" s="3" t="s">
        <v>39</v>
      </c>
      <c r="BE5" s="3" t="s">
        <v>40</v>
      </c>
      <c r="BF5" s="3" t="s">
        <v>43</v>
      </c>
      <c r="BG5" s="3" t="s">
        <v>58</v>
      </c>
    </row>
    <row r="6" spans="2:59" x14ac:dyDescent="0.25">
      <c r="B6" s="2">
        <v>44562</v>
      </c>
      <c r="C6" s="6">
        <v>4094.99</v>
      </c>
      <c r="D6" s="6"/>
      <c r="E6" s="6"/>
      <c r="F6" s="9">
        <f>C6+D6</f>
        <v>4094.99</v>
      </c>
      <c r="G6" s="7"/>
      <c r="H6" s="34">
        <f>F6-G6</f>
        <v>4094.99</v>
      </c>
      <c r="I6" s="9">
        <v>4.5999999999999996</v>
      </c>
      <c r="J6" s="33">
        <f>H6/I6</f>
        <v>890.21521739130435</v>
      </c>
      <c r="K6" s="21">
        <f>J6*2%</f>
        <v>17.804304347826086</v>
      </c>
      <c r="M6" s="2">
        <v>44593</v>
      </c>
      <c r="N6" s="6">
        <v>3448.55</v>
      </c>
      <c r="O6" s="6">
        <v>20.73</v>
      </c>
      <c r="P6" s="6"/>
      <c r="Q6" s="9">
        <f>N6+O6</f>
        <v>3469.28</v>
      </c>
      <c r="R6" s="7"/>
      <c r="S6" s="34">
        <f>Q6-R6</f>
        <v>3469.28</v>
      </c>
      <c r="T6" s="9">
        <v>4.55</v>
      </c>
      <c r="U6" s="33">
        <f>S6/T6</f>
        <v>762.47912087912096</v>
      </c>
      <c r="V6" s="6">
        <f>U6*2%</f>
        <v>15.249582417582419</v>
      </c>
      <c r="Y6" s="2">
        <v>44621</v>
      </c>
      <c r="Z6" s="6">
        <v>2726.32</v>
      </c>
      <c r="AA6" s="6">
        <v>22.2</v>
      </c>
      <c r="AB6" s="6"/>
      <c r="AC6" s="9">
        <f>Z6+AA6</f>
        <v>2748.52</v>
      </c>
      <c r="AD6" s="7"/>
      <c r="AE6" s="34">
        <f>AC6-AD6</f>
        <v>2748.52</v>
      </c>
      <c r="AF6" s="9">
        <v>4.4000000000000004</v>
      </c>
      <c r="AG6" s="33">
        <f>AE6/AF6</f>
        <v>624.66363636363633</v>
      </c>
      <c r="AH6" s="6">
        <f>AG6*2%</f>
        <v>12.493272727272727</v>
      </c>
      <c r="AJ6" s="2">
        <v>44652</v>
      </c>
      <c r="AK6" s="6">
        <v>2684.79</v>
      </c>
      <c r="AL6" s="6"/>
      <c r="AM6" s="6"/>
      <c r="AN6" s="9">
        <f>AK6+AL6</f>
        <v>2684.79</v>
      </c>
      <c r="AO6" s="7"/>
      <c r="AP6" s="34">
        <f>AN6-AO6</f>
        <v>2684.79</v>
      </c>
      <c r="AQ6" s="9">
        <v>4.42</v>
      </c>
      <c r="AR6" s="33">
        <f>AP6/AQ6</f>
        <v>607.41855203619912</v>
      </c>
      <c r="AS6" s="6">
        <f>AR6*2%</f>
        <v>12.148371040723983</v>
      </c>
      <c r="AX6" s="2">
        <v>44682</v>
      </c>
      <c r="AY6" s="6">
        <v>4673.97</v>
      </c>
      <c r="AZ6" s="6">
        <v>123.69</v>
      </c>
      <c r="BA6" s="6"/>
      <c r="BB6" s="9">
        <f>AY6+AZ6</f>
        <v>4797.66</v>
      </c>
      <c r="BC6" s="7"/>
      <c r="BD6" s="34">
        <f>BB6-BC6</f>
        <v>4797.66</v>
      </c>
      <c r="BE6" s="9">
        <v>4.5</v>
      </c>
      <c r="BF6" s="33">
        <f>BD6/BE6</f>
        <v>1066.1466666666665</v>
      </c>
      <c r="BG6" s="6">
        <f>BF6*2%</f>
        <v>21.322933333333332</v>
      </c>
    </row>
    <row r="7" spans="2:59" x14ac:dyDescent="0.25">
      <c r="B7" s="2">
        <v>44563</v>
      </c>
      <c r="C7" s="6">
        <v>4523.3999999999996</v>
      </c>
      <c r="D7" s="6">
        <v>140.53</v>
      </c>
      <c r="E7" s="6"/>
      <c r="F7" s="9">
        <f>C7+D7</f>
        <v>4663.9299999999994</v>
      </c>
      <c r="G7" s="7"/>
      <c r="H7" s="34">
        <f t="shared" ref="H7:H36" si="0">F7-G7</f>
        <v>4663.9299999999994</v>
      </c>
      <c r="I7" s="9">
        <v>4.5999999999999996</v>
      </c>
      <c r="J7" s="33">
        <f>H7/I7</f>
        <v>1013.8978260869565</v>
      </c>
      <c r="K7" s="21">
        <f t="shared" ref="K7:K36" si="1">J7*2%</f>
        <v>20.277956521739128</v>
      </c>
      <c r="M7" s="2">
        <v>44594</v>
      </c>
      <c r="N7" s="6">
        <v>3364.95</v>
      </c>
      <c r="O7" s="6">
        <v>92.6</v>
      </c>
      <c r="P7" s="6"/>
      <c r="Q7" s="9">
        <f>N7+O7</f>
        <v>3457.5499999999997</v>
      </c>
      <c r="R7" s="7"/>
      <c r="S7" s="34">
        <f t="shared" ref="S7:S36" si="2">Q7-R7</f>
        <v>3457.5499999999997</v>
      </c>
      <c r="T7" s="9">
        <v>4.53</v>
      </c>
      <c r="U7" s="33">
        <f>S7/T7</f>
        <v>763.25607064017652</v>
      </c>
      <c r="V7" s="6">
        <f t="shared" ref="V7:V36" si="3">U7*2%</f>
        <v>15.265121412803531</v>
      </c>
      <c r="Y7" s="2">
        <v>44622</v>
      </c>
      <c r="Z7" s="6">
        <v>2857.33</v>
      </c>
      <c r="AA7" s="6">
        <v>24.17</v>
      </c>
      <c r="AB7" s="6"/>
      <c r="AC7" s="9">
        <f>Z7+AA7</f>
        <v>2881.5</v>
      </c>
      <c r="AD7" s="7"/>
      <c r="AE7" s="34">
        <f t="shared" ref="AE7:AE36" si="4">AC7-AD7</f>
        <v>2881.5</v>
      </c>
      <c r="AF7" s="9">
        <v>4.4000000000000004</v>
      </c>
      <c r="AG7" s="33">
        <f>AE7/AF7</f>
        <v>654.88636363636363</v>
      </c>
      <c r="AH7" s="6">
        <f t="shared" ref="AH7:AH36" si="5">AG7*2%</f>
        <v>13.097727272727273</v>
      </c>
      <c r="AJ7" s="2">
        <v>44653</v>
      </c>
      <c r="AK7" s="6">
        <v>3460.66</v>
      </c>
      <c r="AL7" s="6"/>
      <c r="AM7" s="6"/>
      <c r="AN7" s="9">
        <f t="shared" ref="AN7:AN30" si="6">AK7+AL7</f>
        <v>3460.66</v>
      </c>
      <c r="AO7" s="7"/>
      <c r="AP7" s="34">
        <f t="shared" ref="AP7:AP36" si="7">AN7-AO7</f>
        <v>3460.66</v>
      </c>
      <c r="AQ7" s="9">
        <v>4.42</v>
      </c>
      <c r="AR7" s="33">
        <f>AP7/AQ7</f>
        <v>782.95475113122166</v>
      </c>
      <c r="AS7" s="6">
        <f t="shared" ref="AS7:AS36" si="8">AR7*2%</f>
        <v>15.659095022624433</v>
      </c>
      <c r="AX7" s="2">
        <v>44683</v>
      </c>
      <c r="AY7" s="6">
        <v>2591.3000000000002</v>
      </c>
      <c r="AZ7" s="6">
        <v>0</v>
      </c>
      <c r="BA7" s="6"/>
      <c r="BB7" s="9">
        <f t="shared" ref="BB7:BB30" si="9">AY7+AZ7</f>
        <v>2591.3000000000002</v>
      </c>
      <c r="BC7" s="7"/>
      <c r="BD7" s="34">
        <f t="shared" ref="BD7:BD30" si="10">BB7-BC7</f>
        <v>2591.3000000000002</v>
      </c>
      <c r="BE7" s="9">
        <v>4.5</v>
      </c>
      <c r="BF7" s="33">
        <f>BD7/BE7</f>
        <v>575.84444444444443</v>
      </c>
      <c r="BG7" s="6">
        <f t="shared" ref="BG7:BG36" si="11">BF7*2%</f>
        <v>11.516888888888889</v>
      </c>
    </row>
    <row r="8" spans="2:59" x14ac:dyDescent="0.25">
      <c r="B8" s="2">
        <v>44564</v>
      </c>
      <c r="C8" s="6">
        <v>3044.2</v>
      </c>
      <c r="D8" s="1"/>
      <c r="E8" s="6"/>
      <c r="F8" s="9">
        <f t="shared" ref="F8:F21" si="12">C8+D8</f>
        <v>3044.2</v>
      </c>
      <c r="G8" s="7"/>
      <c r="H8" s="34">
        <f t="shared" si="0"/>
        <v>3044.2</v>
      </c>
      <c r="I8" s="9">
        <v>4.5999999999999996</v>
      </c>
      <c r="J8" s="33">
        <f t="shared" ref="J8:J36" si="13">H8/I8</f>
        <v>661.78260869565213</v>
      </c>
      <c r="K8" s="21">
        <f t="shared" si="1"/>
        <v>13.235652173913042</v>
      </c>
      <c r="M8" s="2">
        <v>44595</v>
      </c>
      <c r="N8" s="6">
        <v>2004.4</v>
      </c>
      <c r="O8" s="1"/>
      <c r="P8" s="6"/>
      <c r="Q8" s="9">
        <f t="shared" ref="Q8:Q21" si="14">N8+O8</f>
        <v>2004.4</v>
      </c>
      <c r="R8" s="7"/>
      <c r="S8" s="34">
        <f t="shared" si="2"/>
        <v>2004.4</v>
      </c>
      <c r="T8" s="9">
        <v>4.53</v>
      </c>
      <c r="U8" s="33">
        <f t="shared" ref="U8:U21" si="15">S8/T8</f>
        <v>442.47240618101546</v>
      </c>
      <c r="V8" s="6">
        <f t="shared" si="3"/>
        <v>8.8494481236203093</v>
      </c>
      <c r="Y8" s="2">
        <v>44623</v>
      </c>
      <c r="Z8" s="6">
        <v>2458.8000000000002</v>
      </c>
      <c r="AA8" s="1"/>
      <c r="AB8" s="6"/>
      <c r="AC8" s="9">
        <f t="shared" ref="AC8:AC21" si="16">Z8+AA8</f>
        <v>2458.8000000000002</v>
      </c>
      <c r="AD8" s="7"/>
      <c r="AE8" s="34">
        <f t="shared" si="4"/>
        <v>2458.8000000000002</v>
      </c>
      <c r="AF8" s="9">
        <v>4.38</v>
      </c>
      <c r="AG8" s="33">
        <f t="shared" ref="AG8:AG21" si="17">AE8/AF8</f>
        <v>561.3698630136987</v>
      </c>
      <c r="AH8" s="6">
        <f t="shared" si="5"/>
        <v>11.227397260273975</v>
      </c>
      <c r="AJ8" s="2">
        <v>44654</v>
      </c>
      <c r="AK8" s="6">
        <v>2470.79</v>
      </c>
      <c r="AL8" s="1">
        <v>18.64</v>
      </c>
      <c r="AM8" s="6"/>
      <c r="AN8" s="9">
        <f t="shared" si="6"/>
        <v>2489.4299999999998</v>
      </c>
      <c r="AO8" s="7"/>
      <c r="AP8" s="34">
        <f t="shared" si="7"/>
        <v>2489.4299999999998</v>
      </c>
      <c r="AQ8" s="9">
        <v>4.42</v>
      </c>
      <c r="AR8" s="33">
        <f t="shared" ref="AR8:AR21" si="18">AP8/AQ8</f>
        <v>563.21945701357458</v>
      </c>
      <c r="AS8" s="6">
        <f t="shared" si="8"/>
        <v>11.264389140271492</v>
      </c>
      <c r="AX8" s="2">
        <v>44684</v>
      </c>
      <c r="AY8" s="6">
        <v>2200.1799999999998</v>
      </c>
      <c r="AZ8" s="1">
        <v>23.13</v>
      </c>
      <c r="BA8" s="6"/>
      <c r="BB8" s="9">
        <f t="shared" si="9"/>
        <v>2223.31</v>
      </c>
      <c r="BC8" s="7"/>
      <c r="BD8" s="34">
        <f t="shared" si="10"/>
        <v>2223.31</v>
      </c>
      <c r="BE8" s="9">
        <v>4.51</v>
      </c>
      <c r="BF8" s="33">
        <f t="shared" ref="BF8:BF21" si="19">BD8/BE8</f>
        <v>492.97339246119736</v>
      </c>
      <c r="BG8" s="6">
        <f t="shared" si="11"/>
        <v>9.8594678492239467</v>
      </c>
    </row>
    <row r="9" spans="2:59" x14ac:dyDescent="0.25">
      <c r="B9" s="2">
        <v>44565</v>
      </c>
      <c r="C9" s="6">
        <v>4269.05</v>
      </c>
      <c r="D9" s="6">
        <v>27.49</v>
      </c>
      <c r="E9" s="6"/>
      <c r="F9" s="9">
        <f t="shared" si="12"/>
        <v>4296.54</v>
      </c>
      <c r="G9" s="7"/>
      <c r="H9" s="34">
        <f t="shared" si="0"/>
        <v>4296.54</v>
      </c>
      <c r="I9" s="9">
        <v>4.5999999999999996</v>
      </c>
      <c r="J9" s="33">
        <f t="shared" si="13"/>
        <v>934.03043478260872</v>
      </c>
      <c r="K9" s="21">
        <f t="shared" si="1"/>
        <v>18.680608695652175</v>
      </c>
      <c r="M9" s="2">
        <v>44596</v>
      </c>
      <c r="N9" s="6">
        <v>4604.04</v>
      </c>
      <c r="O9" s="6"/>
      <c r="P9" s="6"/>
      <c r="Q9" s="9">
        <f t="shared" si="14"/>
        <v>4604.04</v>
      </c>
      <c r="R9" s="7"/>
      <c r="S9" s="34">
        <f t="shared" si="2"/>
        <v>4604.04</v>
      </c>
      <c r="T9" s="9">
        <v>4.53</v>
      </c>
      <c r="U9" s="33">
        <f t="shared" si="15"/>
        <v>1016.3443708609271</v>
      </c>
      <c r="V9" s="6">
        <f t="shared" si="3"/>
        <v>20.326887417218543</v>
      </c>
      <c r="Y9" s="2">
        <v>44624</v>
      </c>
      <c r="Z9" s="6">
        <v>2048.85</v>
      </c>
      <c r="AA9" s="6"/>
      <c r="AB9" s="6"/>
      <c r="AC9" s="9">
        <f t="shared" si="16"/>
        <v>2048.85</v>
      </c>
      <c r="AD9" s="7"/>
      <c r="AE9" s="34">
        <f t="shared" si="4"/>
        <v>2048.85</v>
      </c>
      <c r="AF9" s="9">
        <v>4.38</v>
      </c>
      <c r="AG9" s="33">
        <f t="shared" si="17"/>
        <v>467.77397260273972</v>
      </c>
      <c r="AH9" s="6">
        <f t="shared" si="5"/>
        <v>9.3554794520547944</v>
      </c>
      <c r="AJ9" s="2">
        <v>44655</v>
      </c>
      <c r="AK9" s="6">
        <v>2523.75</v>
      </c>
      <c r="AL9" s="6"/>
      <c r="AM9" s="6"/>
      <c r="AN9" s="9">
        <f t="shared" si="6"/>
        <v>2523.75</v>
      </c>
      <c r="AO9" s="7"/>
      <c r="AP9" s="34">
        <f t="shared" si="7"/>
        <v>2523.75</v>
      </c>
      <c r="AQ9" s="9">
        <v>4.42</v>
      </c>
      <c r="AR9" s="33">
        <f t="shared" si="18"/>
        <v>570.98416289592762</v>
      </c>
      <c r="AS9" s="6">
        <f t="shared" si="8"/>
        <v>11.419683257918553</v>
      </c>
      <c r="AX9" s="2">
        <v>44685</v>
      </c>
      <c r="AY9" s="6">
        <v>2349.41</v>
      </c>
      <c r="AZ9" s="6"/>
      <c r="BA9" s="6"/>
      <c r="BB9" s="9">
        <f t="shared" si="9"/>
        <v>2349.41</v>
      </c>
      <c r="BC9" s="7"/>
      <c r="BD9" s="34">
        <f t="shared" si="10"/>
        <v>2349.41</v>
      </c>
      <c r="BE9" s="9">
        <v>4.55</v>
      </c>
      <c r="BF9" s="33">
        <f t="shared" si="19"/>
        <v>516.35384615384612</v>
      </c>
      <c r="BG9" s="6">
        <f t="shared" si="11"/>
        <v>10.327076923076923</v>
      </c>
    </row>
    <row r="10" spans="2:59" x14ac:dyDescent="0.25">
      <c r="B10" s="2">
        <v>44566</v>
      </c>
      <c r="C10" s="6">
        <v>3282.71</v>
      </c>
      <c r="D10" s="1">
        <v>172.13</v>
      </c>
      <c r="E10" s="6"/>
      <c r="F10" s="9">
        <f t="shared" si="12"/>
        <v>3454.84</v>
      </c>
      <c r="G10" s="7"/>
      <c r="H10" s="34">
        <f t="shared" si="0"/>
        <v>3454.84</v>
      </c>
      <c r="I10" s="9">
        <v>4.5999999999999996</v>
      </c>
      <c r="J10" s="33">
        <f t="shared" si="13"/>
        <v>751.05217391304359</v>
      </c>
      <c r="K10" s="21">
        <f t="shared" si="1"/>
        <v>15.021043478260871</v>
      </c>
      <c r="L10" s="43"/>
      <c r="M10" s="2">
        <v>44597</v>
      </c>
      <c r="N10" s="6">
        <v>525.07000000000005</v>
      </c>
      <c r="O10" s="1">
        <v>108.46</v>
      </c>
      <c r="P10" s="6">
        <v>124.2</v>
      </c>
      <c r="Q10" s="9">
        <f t="shared" si="14"/>
        <v>633.53000000000009</v>
      </c>
      <c r="R10" s="7"/>
      <c r="S10" s="34">
        <f t="shared" si="2"/>
        <v>633.53000000000009</v>
      </c>
      <c r="T10" s="9">
        <v>4.53</v>
      </c>
      <c r="U10" s="33">
        <f t="shared" si="15"/>
        <v>139.85209713024284</v>
      </c>
      <c r="V10" s="6">
        <f t="shared" si="3"/>
        <v>2.7970419426048569</v>
      </c>
      <c r="Y10" s="2">
        <v>44625</v>
      </c>
      <c r="Z10" s="6">
        <v>2479.46</v>
      </c>
      <c r="AA10" s="1"/>
      <c r="AB10" s="6"/>
      <c r="AC10" s="9">
        <f t="shared" si="16"/>
        <v>2479.46</v>
      </c>
      <c r="AD10" s="7"/>
      <c r="AE10" s="34">
        <f t="shared" si="4"/>
        <v>2479.46</v>
      </c>
      <c r="AF10" s="9">
        <v>4.34</v>
      </c>
      <c r="AG10" s="33">
        <f t="shared" si="17"/>
        <v>571.30414746543784</v>
      </c>
      <c r="AH10" s="6">
        <f t="shared" si="5"/>
        <v>11.426082949308757</v>
      </c>
      <c r="AJ10" s="2">
        <v>44656</v>
      </c>
      <c r="AK10" s="6">
        <v>1685.86</v>
      </c>
      <c r="AL10" s="1"/>
      <c r="AM10" s="6"/>
      <c r="AN10" s="9">
        <f t="shared" si="6"/>
        <v>1685.86</v>
      </c>
      <c r="AO10" s="7"/>
      <c r="AP10" s="34">
        <f t="shared" si="7"/>
        <v>1685.86</v>
      </c>
      <c r="AQ10" s="9">
        <v>4.42</v>
      </c>
      <c r="AR10" s="33">
        <f t="shared" si="18"/>
        <v>381.41628959276017</v>
      </c>
      <c r="AS10" s="6">
        <f t="shared" si="8"/>
        <v>7.6283257918552039</v>
      </c>
      <c r="AX10" s="2">
        <v>44686</v>
      </c>
      <c r="AY10" s="6">
        <v>1671.19</v>
      </c>
      <c r="AZ10" s="6">
        <v>18.5</v>
      </c>
      <c r="BA10" s="6"/>
      <c r="BB10" s="9">
        <f t="shared" si="9"/>
        <v>1689.69</v>
      </c>
      <c r="BC10" s="7"/>
      <c r="BD10" s="34">
        <f t="shared" si="10"/>
        <v>1689.69</v>
      </c>
      <c r="BE10" s="9">
        <v>4.5599999999999996</v>
      </c>
      <c r="BF10" s="33">
        <f t="shared" si="19"/>
        <v>370.54605263157902</v>
      </c>
      <c r="BG10" s="6">
        <f t="shared" si="11"/>
        <v>7.4109210526315801</v>
      </c>
    </row>
    <row r="11" spans="2:59" x14ac:dyDescent="0.25">
      <c r="B11" s="2">
        <v>44567</v>
      </c>
      <c r="C11" s="6">
        <v>2663.58</v>
      </c>
      <c r="D11" s="6"/>
      <c r="E11" s="6"/>
      <c r="F11" s="9">
        <f t="shared" si="12"/>
        <v>2663.58</v>
      </c>
      <c r="G11" s="7"/>
      <c r="H11" s="34">
        <f t="shared" si="0"/>
        <v>2663.58</v>
      </c>
      <c r="I11" s="9">
        <v>4.5999999999999996</v>
      </c>
      <c r="J11" s="33">
        <f t="shared" si="13"/>
        <v>579.03913043478269</v>
      </c>
      <c r="K11" s="21">
        <f t="shared" si="1"/>
        <v>11.580782608695655</v>
      </c>
      <c r="M11" s="2">
        <v>44598</v>
      </c>
      <c r="N11" s="6">
        <v>3371.2</v>
      </c>
      <c r="O11" s="6">
        <v>17.239999999999998</v>
      </c>
      <c r="P11" s="6"/>
      <c r="Q11" s="9">
        <f t="shared" si="14"/>
        <v>3388.4399999999996</v>
      </c>
      <c r="R11" s="7"/>
      <c r="S11" s="34">
        <f t="shared" si="2"/>
        <v>3388.4399999999996</v>
      </c>
      <c r="T11" s="9">
        <v>4.53</v>
      </c>
      <c r="U11" s="33">
        <f t="shared" si="15"/>
        <v>747.99999999999989</v>
      </c>
      <c r="V11" s="6">
        <f t="shared" si="3"/>
        <v>14.959999999999997</v>
      </c>
      <c r="Y11" s="2">
        <v>44626</v>
      </c>
      <c r="Z11" s="6">
        <v>2362.66</v>
      </c>
      <c r="AA11" s="6">
        <v>97.25</v>
      </c>
      <c r="AB11" s="6"/>
      <c r="AC11" s="9">
        <f t="shared" si="16"/>
        <v>2459.91</v>
      </c>
      <c r="AD11" s="7"/>
      <c r="AE11" s="34">
        <f t="shared" si="4"/>
        <v>2459.91</v>
      </c>
      <c r="AF11" s="9">
        <v>4.34</v>
      </c>
      <c r="AG11" s="33">
        <f t="shared" si="17"/>
        <v>566.79953917050693</v>
      </c>
      <c r="AH11" s="6">
        <f t="shared" si="5"/>
        <v>11.335990783410139</v>
      </c>
      <c r="AJ11" s="2">
        <v>44657</v>
      </c>
      <c r="AK11" s="6">
        <v>2121.0700000000002</v>
      </c>
      <c r="AL11" s="6">
        <v>18.64</v>
      </c>
      <c r="AM11" s="6"/>
      <c r="AN11" s="9">
        <f t="shared" si="6"/>
        <v>2139.71</v>
      </c>
      <c r="AO11" s="7"/>
      <c r="AP11" s="34">
        <f t="shared" si="7"/>
        <v>2139.71</v>
      </c>
      <c r="AQ11" s="9">
        <v>4.42</v>
      </c>
      <c r="AR11" s="33">
        <f t="shared" si="18"/>
        <v>484.09728506787332</v>
      </c>
      <c r="AS11" s="6">
        <f t="shared" si="8"/>
        <v>9.681945701357467</v>
      </c>
      <c r="AX11" s="2">
        <v>44687</v>
      </c>
      <c r="AY11" s="6">
        <v>2298.86</v>
      </c>
      <c r="AZ11" s="6">
        <v>31.33</v>
      </c>
      <c r="BA11" s="6"/>
      <c r="BB11" s="9">
        <f t="shared" si="9"/>
        <v>2330.19</v>
      </c>
      <c r="BC11" s="7"/>
      <c r="BD11" s="34">
        <f t="shared" si="10"/>
        <v>2330.19</v>
      </c>
      <c r="BE11" s="9">
        <v>4.58</v>
      </c>
      <c r="BF11" s="33">
        <f t="shared" si="19"/>
        <v>508.77510917030565</v>
      </c>
      <c r="BG11" s="6">
        <f t="shared" si="11"/>
        <v>10.175502183406113</v>
      </c>
    </row>
    <row r="12" spans="2:59" x14ac:dyDescent="0.25">
      <c r="B12" s="2">
        <v>44568</v>
      </c>
      <c r="C12" s="6">
        <v>4210.62</v>
      </c>
      <c r="D12" s="6">
        <v>45.92</v>
      </c>
      <c r="E12" s="6"/>
      <c r="F12" s="9">
        <f t="shared" si="12"/>
        <v>4256.54</v>
      </c>
      <c r="G12" s="7"/>
      <c r="H12" s="34">
        <f t="shared" si="0"/>
        <v>4256.54</v>
      </c>
      <c r="I12" s="9">
        <v>4.62</v>
      </c>
      <c r="J12" s="33">
        <f t="shared" si="13"/>
        <v>921.32900432900431</v>
      </c>
      <c r="K12" s="21">
        <f t="shared" si="1"/>
        <v>18.426580086580085</v>
      </c>
      <c r="M12" s="2">
        <v>44599</v>
      </c>
      <c r="N12" s="6">
        <v>1930.47</v>
      </c>
      <c r="O12" s="6">
        <v>47.94</v>
      </c>
      <c r="P12" s="6"/>
      <c r="Q12" s="9">
        <f t="shared" si="14"/>
        <v>1978.41</v>
      </c>
      <c r="R12" s="7"/>
      <c r="S12" s="34">
        <f t="shared" si="2"/>
        <v>1978.41</v>
      </c>
      <c r="T12" s="9">
        <v>4.53</v>
      </c>
      <c r="U12" s="33">
        <f t="shared" si="15"/>
        <v>436.73509933774835</v>
      </c>
      <c r="V12" s="6">
        <f t="shared" si="3"/>
        <v>8.7347019867549669</v>
      </c>
      <c r="Y12" s="2">
        <v>44627</v>
      </c>
      <c r="Z12" s="6">
        <v>2225.3000000000002</v>
      </c>
      <c r="AA12" s="6"/>
      <c r="AB12" s="6"/>
      <c r="AC12" s="9">
        <f t="shared" si="16"/>
        <v>2225.3000000000002</v>
      </c>
      <c r="AD12" s="7"/>
      <c r="AE12" s="34">
        <f t="shared" si="4"/>
        <v>2225.3000000000002</v>
      </c>
      <c r="AF12" s="9">
        <v>4.34</v>
      </c>
      <c r="AG12" s="33">
        <f t="shared" si="17"/>
        <v>512.74193548387098</v>
      </c>
      <c r="AH12" s="6">
        <f t="shared" si="5"/>
        <v>10.25483870967742</v>
      </c>
      <c r="AJ12" s="2">
        <v>44658</v>
      </c>
      <c r="AK12" s="6">
        <v>1847.55</v>
      </c>
      <c r="AL12" s="6"/>
      <c r="AM12" s="6"/>
      <c r="AN12" s="9">
        <f t="shared" si="6"/>
        <v>1847.55</v>
      </c>
      <c r="AO12" s="7"/>
      <c r="AP12" s="34">
        <f t="shared" si="7"/>
        <v>1847.55</v>
      </c>
      <c r="AQ12" s="9">
        <v>4.42</v>
      </c>
      <c r="AR12" s="33">
        <f t="shared" si="18"/>
        <v>417.99773755656111</v>
      </c>
      <c r="AS12" s="6">
        <f t="shared" si="8"/>
        <v>8.3599547511312231</v>
      </c>
      <c r="AX12" s="2">
        <v>44688</v>
      </c>
      <c r="AY12" s="6">
        <v>3359.58</v>
      </c>
      <c r="AZ12" s="6">
        <v>21.65</v>
      </c>
      <c r="BA12" s="6"/>
      <c r="BB12" s="9">
        <f t="shared" si="9"/>
        <v>3381.23</v>
      </c>
      <c r="BC12" s="7"/>
      <c r="BD12" s="34">
        <f t="shared" si="10"/>
        <v>3381.23</v>
      </c>
      <c r="BE12" s="9">
        <v>4.58</v>
      </c>
      <c r="BF12" s="33">
        <f t="shared" si="19"/>
        <v>738.25982532751095</v>
      </c>
      <c r="BG12" s="6">
        <f t="shared" si="11"/>
        <v>14.76519650655022</v>
      </c>
    </row>
    <row r="13" spans="2:59" x14ac:dyDescent="0.25">
      <c r="B13" s="2">
        <v>44569</v>
      </c>
      <c r="C13" s="6">
        <v>4699.87</v>
      </c>
      <c r="D13" s="6">
        <v>136.44</v>
      </c>
      <c r="E13" s="6"/>
      <c r="F13" s="9">
        <f t="shared" si="12"/>
        <v>4836.3099999999995</v>
      </c>
      <c r="G13" s="7"/>
      <c r="H13" s="34">
        <f t="shared" si="0"/>
        <v>4836.3099999999995</v>
      </c>
      <c r="I13" s="9">
        <v>4.62</v>
      </c>
      <c r="J13" s="33">
        <f t="shared" si="13"/>
        <v>1046.8203463203463</v>
      </c>
      <c r="K13" s="21">
        <f t="shared" si="1"/>
        <v>20.936406926406928</v>
      </c>
      <c r="M13" s="2">
        <v>44600</v>
      </c>
      <c r="N13" s="6">
        <v>2055.91</v>
      </c>
      <c r="O13" s="6"/>
      <c r="P13" s="6"/>
      <c r="Q13" s="9">
        <f t="shared" si="14"/>
        <v>2055.91</v>
      </c>
      <c r="R13" s="7"/>
      <c r="S13" s="34">
        <f t="shared" si="2"/>
        <v>2055.91</v>
      </c>
      <c r="T13" s="9">
        <v>4.5199999999999996</v>
      </c>
      <c r="U13" s="33">
        <f t="shared" si="15"/>
        <v>454.84734513274338</v>
      </c>
      <c r="V13" s="6">
        <f t="shared" si="3"/>
        <v>9.0969469026548673</v>
      </c>
      <c r="Y13" s="2">
        <v>44628</v>
      </c>
      <c r="Z13" s="6">
        <v>1253.52</v>
      </c>
      <c r="AA13" s="6"/>
      <c r="AB13" s="6"/>
      <c r="AC13" s="9">
        <f t="shared" si="16"/>
        <v>1253.52</v>
      </c>
      <c r="AD13" s="7"/>
      <c r="AE13" s="34">
        <f t="shared" si="4"/>
        <v>1253.52</v>
      </c>
      <c r="AF13" s="9">
        <v>4.34</v>
      </c>
      <c r="AG13" s="33">
        <f t="shared" si="17"/>
        <v>288.82949308755764</v>
      </c>
      <c r="AH13" s="6">
        <f t="shared" si="5"/>
        <v>5.7765898617511526</v>
      </c>
      <c r="AJ13" s="2">
        <v>44659</v>
      </c>
      <c r="AK13" s="6">
        <v>3835.26</v>
      </c>
      <c r="AL13" s="6"/>
      <c r="AM13" s="6"/>
      <c r="AN13" s="9">
        <f t="shared" si="6"/>
        <v>3835.26</v>
      </c>
      <c r="AO13" s="7"/>
      <c r="AP13" s="34">
        <f t="shared" si="7"/>
        <v>3835.26</v>
      </c>
      <c r="AQ13" s="9">
        <v>4.42</v>
      </c>
      <c r="AR13" s="33">
        <f t="shared" si="18"/>
        <v>867.70588235294122</v>
      </c>
      <c r="AS13" s="6">
        <f t="shared" si="8"/>
        <v>17.354117647058825</v>
      </c>
      <c r="AX13" s="2">
        <v>44689</v>
      </c>
      <c r="AY13" s="6">
        <v>3140.66</v>
      </c>
      <c r="AZ13" s="6"/>
      <c r="BA13" s="6"/>
      <c r="BB13" s="9">
        <f t="shared" si="9"/>
        <v>3140.66</v>
      </c>
      <c r="BC13" s="7"/>
      <c r="BD13" s="34">
        <f t="shared" si="10"/>
        <v>3140.66</v>
      </c>
      <c r="BE13" s="9">
        <v>4.58</v>
      </c>
      <c r="BF13" s="33">
        <f t="shared" si="19"/>
        <v>685.73362445414841</v>
      </c>
      <c r="BG13" s="6">
        <f t="shared" si="11"/>
        <v>13.714672489082968</v>
      </c>
    </row>
    <row r="14" spans="2:59" x14ac:dyDescent="0.25">
      <c r="B14" s="2">
        <v>44570</v>
      </c>
      <c r="C14" s="6">
        <v>3593.57</v>
      </c>
      <c r="D14" s="6">
        <v>4.93</v>
      </c>
      <c r="E14" s="6"/>
      <c r="F14" s="9">
        <f t="shared" si="12"/>
        <v>3598.5</v>
      </c>
      <c r="G14" s="7"/>
      <c r="H14" s="34">
        <f t="shared" si="0"/>
        <v>3598.5</v>
      </c>
      <c r="I14" s="9">
        <v>4.62</v>
      </c>
      <c r="J14" s="33">
        <f t="shared" si="13"/>
        <v>778.89610389610391</v>
      </c>
      <c r="K14" s="21">
        <f t="shared" si="1"/>
        <v>15.577922077922079</v>
      </c>
      <c r="M14" s="2">
        <v>44601</v>
      </c>
      <c r="N14" s="6">
        <v>3251.72</v>
      </c>
      <c r="O14" s="6"/>
      <c r="P14" s="6"/>
      <c r="Q14" s="9">
        <f t="shared" si="14"/>
        <v>3251.72</v>
      </c>
      <c r="R14" s="7"/>
      <c r="S14" s="34">
        <f t="shared" si="2"/>
        <v>3251.72</v>
      </c>
      <c r="T14" s="9">
        <v>4.5</v>
      </c>
      <c r="U14" s="33">
        <f t="shared" si="15"/>
        <v>722.60444444444443</v>
      </c>
      <c r="V14" s="6">
        <f t="shared" si="3"/>
        <v>14.452088888888889</v>
      </c>
      <c r="Y14" s="2">
        <v>44629</v>
      </c>
      <c r="Z14" s="6">
        <v>1232.54</v>
      </c>
      <c r="AA14" s="6"/>
      <c r="AB14" s="6"/>
      <c r="AC14" s="9">
        <f t="shared" si="16"/>
        <v>1232.54</v>
      </c>
      <c r="AD14" s="7"/>
      <c r="AE14" s="34">
        <f t="shared" si="4"/>
        <v>1232.54</v>
      </c>
      <c r="AF14" s="9">
        <v>4.34</v>
      </c>
      <c r="AG14" s="33">
        <f t="shared" si="17"/>
        <v>283.99539170506915</v>
      </c>
      <c r="AH14" s="6">
        <f t="shared" si="5"/>
        <v>5.6799078341013836</v>
      </c>
      <c r="AJ14" s="2">
        <v>44660</v>
      </c>
      <c r="AK14" s="6">
        <v>2541.85</v>
      </c>
      <c r="AL14" s="6"/>
      <c r="AM14" s="6"/>
      <c r="AN14" s="9">
        <f t="shared" si="6"/>
        <v>2541.85</v>
      </c>
      <c r="AO14" s="7"/>
      <c r="AP14" s="34">
        <f t="shared" si="7"/>
        <v>2541.85</v>
      </c>
      <c r="AQ14" s="9">
        <v>4.42</v>
      </c>
      <c r="AR14" s="33">
        <f t="shared" si="18"/>
        <v>575.07918552036199</v>
      </c>
      <c r="AS14" s="6">
        <f t="shared" si="8"/>
        <v>11.501583710407241</v>
      </c>
      <c r="AX14" s="2">
        <v>44690</v>
      </c>
      <c r="AY14" s="6">
        <v>2060.29</v>
      </c>
      <c r="AZ14" s="6"/>
      <c r="BA14" s="6"/>
      <c r="BB14" s="9">
        <f t="shared" si="9"/>
        <v>2060.29</v>
      </c>
      <c r="BC14" s="7"/>
      <c r="BD14" s="34">
        <f t="shared" si="10"/>
        <v>2060.29</v>
      </c>
      <c r="BE14" s="9">
        <v>4.58</v>
      </c>
      <c r="BF14" s="33">
        <f t="shared" si="19"/>
        <v>449.84497816593887</v>
      </c>
      <c r="BG14" s="6">
        <f t="shared" si="11"/>
        <v>8.9968995633187774</v>
      </c>
    </row>
    <row r="15" spans="2:59" x14ac:dyDescent="0.25">
      <c r="B15" s="2">
        <v>44571</v>
      </c>
      <c r="C15" s="6">
        <v>3299.79</v>
      </c>
      <c r="D15" s="6">
        <v>85.91</v>
      </c>
      <c r="E15" s="6"/>
      <c r="F15" s="9">
        <f t="shared" si="12"/>
        <v>3385.7</v>
      </c>
      <c r="G15" s="7"/>
      <c r="H15" s="34">
        <f t="shared" si="0"/>
        <v>3385.7</v>
      </c>
      <c r="I15" s="9">
        <v>4.6399999999999997</v>
      </c>
      <c r="J15" s="33">
        <f t="shared" si="13"/>
        <v>729.67672413793105</v>
      </c>
      <c r="K15" s="21">
        <f t="shared" si="1"/>
        <v>14.593534482758621</v>
      </c>
      <c r="M15" s="2">
        <v>44602</v>
      </c>
      <c r="N15" s="6">
        <v>3799.8</v>
      </c>
      <c r="O15" s="6">
        <v>5.49</v>
      </c>
      <c r="P15" s="6"/>
      <c r="Q15" s="9">
        <f t="shared" si="14"/>
        <v>3805.29</v>
      </c>
      <c r="R15" s="7"/>
      <c r="S15" s="34">
        <f t="shared" si="2"/>
        <v>3805.29</v>
      </c>
      <c r="T15" s="9">
        <v>4.5</v>
      </c>
      <c r="U15" s="33">
        <f t="shared" si="15"/>
        <v>845.62</v>
      </c>
      <c r="V15" s="6">
        <f t="shared" si="3"/>
        <v>16.912400000000002</v>
      </c>
      <c r="Y15" s="2">
        <v>44630</v>
      </c>
      <c r="Z15" s="6">
        <v>2073.96</v>
      </c>
      <c r="AA15" s="6">
        <v>30.12</v>
      </c>
      <c r="AB15" s="6"/>
      <c r="AC15" s="9">
        <f t="shared" si="16"/>
        <v>2104.08</v>
      </c>
      <c r="AD15" s="7"/>
      <c r="AE15" s="34">
        <f t="shared" si="4"/>
        <v>2104.08</v>
      </c>
      <c r="AF15" s="9">
        <v>4.34</v>
      </c>
      <c r="AG15" s="33">
        <f t="shared" si="17"/>
        <v>484.81105990783408</v>
      </c>
      <c r="AH15" s="6">
        <f t="shared" si="5"/>
        <v>9.6962211981566817</v>
      </c>
      <c r="AJ15" s="2">
        <v>44661</v>
      </c>
      <c r="AK15" s="6">
        <v>2393.5</v>
      </c>
      <c r="AL15" s="6"/>
      <c r="AM15" s="6"/>
      <c r="AN15" s="9">
        <f t="shared" si="6"/>
        <v>2393.5</v>
      </c>
      <c r="AO15" s="7"/>
      <c r="AP15" s="34">
        <f t="shared" si="7"/>
        <v>2393.5</v>
      </c>
      <c r="AQ15" s="9">
        <v>4.42</v>
      </c>
      <c r="AR15" s="33">
        <f t="shared" si="18"/>
        <v>541.51583710407238</v>
      </c>
      <c r="AS15" s="6">
        <f t="shared" si="8"/>
        <v>10.830316742081449</v>
      </c>
      <c r="AX15" s="2">
        <v>44691</v>
      </c>
      <c r="AY15" s="6">
        <v>1239.6300000000001</v>
      </c>
      <c r="AZ15" s="6"/>
      <c r="BA15" s="6"/>
      <c r="BB15" s="9">
        <f t="shared" si="9"/>
        <v>1239.6300000000001</v>
      </c>
      <c r="BC15" s="7"/>
      <c r="BD15" s="34">
        <f t="shared" si="10"/>
        <v>1239.6300000000001</v>
      </c>
      <c r="BE15" s="9">
        <v>4.58</v>
      </c>
      <c r="BF15" s="33">
        <f t="shared" si="19"/>
        <v>270.66157205240177</v>
      </c>
      <c r="BG15" s="6">
        <f t="shared" si="11"/>
        <v>5.4132314410480351</v>
      </c>
    </row>
    <row r="16" spans="2:59" x14ac:dyDescent="0.25">
      <c r="B16" s="2">
        <v>44572</v>
      </c>
      <c r="C16" s="6">
        <v>3552.46</v>
      </c>
      <c r="D16" s="6">
        <v>18.75</v>
      </c>
      <c r="E16" s="6"/>
      <c r="F16" s="9">
        <f t="shared" si="12"/>
        <v>3571.21</v>
      </c>
      <c r="G16" s="7"/>
      <c r="H16" s="34">
        <f t="shared" si="0"/>
        <v>3571.21</v>
      </c>
      <c r="I16" s="9">
        <v>4.6399999999999997</v>
      </c>
      <c r="J16" s="33">
        <f t="shared" si="13"/>
        <v>769.65732758620697</v>
      </c>
      <c r="K16" s="21">
        <f t="shared" si="1"/>
        <v>15.39314655172414</v>
      </c>
      <c r="M16" s="2">
        <v>44603</v>
      </c>
      <c r="N16" s="6">
        <v>3058.11</v>
      </c>
      <c r="O16" s="6">
        <v>22.16</v>
      </c>
      <c r="P16" s="6"/>
      <c r="Q16" s="9">
        <f t="shared" si="14"/>
        <v>3080.27</v>
      </c>
      <c r="R16" s="7"/>
      <c r="S16" s="34">
        <f t="shared" si="2"/>
        <v>3080.27</v>
      </c>
      <c r="T16" s="9">
        <v>4.4800000000000004</v>
      </c>
      <c r="U16" s="33">
        <f t="shared" si="15"/>
        <v>687.56026785714278</v>
      </c>
      <c r="V16" s="6">
        <f t="shared" si="3"/>
        <v>13.751205357142856</v>
      </c>
      <c r="Y16" s="2">
        <v>44631</v>
      </c>
      <c r="Z16" s="6">
        <v>1898.73</v>
      </c>
      <c r="AA16" s="6"/>
      <c r="AB16" s="6"/>
      <c r="AC16" s="9">
        <f t="shared" si="16"/>
        <v>1898.73</v>
      </c>
      <c r="AD16" s="7"/>
      <c r="AE16" s="34">
        <f t="shared" si="4"/>
        <v>1898.73</v>
      </c>
      <c r="AF16" s="9">
        <v>4.34</v>
      </c>
      <c r="AG16" s="33">
        <f t="shared" si="17"/>
        <v>437.49539170506915</v>
      </c>
      <c r="AH16" s="6">
        <f t="shared" si="5"/>
        <v>8.7499078341013838</v>
      </c>
      <c r="AJ16" s="2">
        <v>44662</v>
      </c>
      <c r="AK16" s="6">
        <v>3308.3</v>
      </c>
      <c r="AL16" s="6">
        <v>4.53</v>
      </c>
      <c r="AM16" s="6"/>
      <c r="AN16" s="9">
        <f t="shared" si="6"/>
        <v>3312.8300000000004</v>
      </c>
      <c r="AO16" s="7"/>
      <c r="AP16" s="34">
        <f t="shared" si="7"/>
        <v>3312.8300000000004</v>
      </c>
      <c r="AQ16" s="9">
        <v>4.42</v>
      </c>
      <c r="AR16" s="33">
        <f t="shared" si="18"/>
        <v>749.50904977375581</v>
      </c>
      <c r="AS16" s="6">
        <f t="shared" si="8"/>
        <v>14.990180995475116</v>
      </c>
      <c r="AX16" s="2">
        <v>44692</v>
      </c>
      <c r="AY16" s="6">
        <v>2179.2199999999998</v>
      </c>
      <c r="AZ16" s="6"/>
      <c r="BA16" s="6"/>
      <c r="BB16" s="9">
        <f t="shared" si="9"/>
        <v>2179.2199999999998</v>
      </c>
      <c r="BC16" s="7"/>
      <c r="BD16" s="34">
        <f t="shared" si="10"/>
        <v>2179.2199999999998</v>
      </c>
      <c r="BE16" s="9">
        <v>4.6399999999999997</v>
      </c>
      <c r="BF16" s="33">
        <f t="shared" si="19"/>
        <v>469.6594827586207</v>
      </c>
      <c r="BG16" s="6">
        <f t="shared" si="11"/>
        <v>9.3931896551724137</v>
      </c>
    </row>
    <row r="17" spans="2:59" x14ac:dyDescent="0.25">
      <c r="B17" s="2">
        <v>44573</v>
      </c>
      <c r="C17" s="6">
        <v>3838.32</v>
      </c>
      <c r="D17" s="6"/>
      <c r="E17" s="6"/>
      <c r="F17" s="9">
        <f t="shared" si="12"/>
        <v>3838.32</v>
      </c>
      <c r="G17" s="7"/>
      <c r="H17" s="34">
        <f t="shared" si="0"/>
        <v>3838.32</v>
      </c>
      <c r="I17" s="9">
        <v>4.6399999999999997</v>
      </c>
      <c r="J17" s="33">
        <f t="shared" si="13"/>
        <v>827.22413793103453</v>
      </c>
      <c r="K17" s="21">
        <f t="shared" si="1"/>
        <v>16.544482758620692</v>
      </c>
      <c r="M17" s="2">
        <v>44604</v>
      </c>
      <c r="N17" s="6">
        <v>2772.96</v>
      </c>
      <c r="O17" s="6">
        <v>15.78</v>
      </c>
      <c r="P17" s="6"/>
      <c r="Q17" s="9">
        <f t="shared" si="14"/>
        <v>2788.7400000000002</v>
      </c>
      <c r="R17" s="7"/>
      <c r="S17" s="34">
        <f t="shared" si="2"/>
        <v>2788.7400000000002</v>
      </c>
      <c r="T17" s="9">
        <v>4.4800000000000004</v>
      </c>
      <c r="U17" s="33">
        <f t="shared" si="15"/>
        <v>622.48660714285711</v>
      </c>
      <c r="V17" s="6">
        <f t="shared" si="3"/>
        <v>12.449732142857142</v>
      </c>
      <c r="Y17" s="2">
        <v>44632</v>
      </c>
      <c r="Z17" s="6">
        <v>2428.62</v>
      </c>
      <c r="AA17" s="6"/>
      <c r="AB17" s="6"/>
      <c r="AC17" s="9">
        <f t="shared" si="16"/>
        <v>2428.62</v>
      </c>
      <c r="AD17" s="7"/>
      <c r="AE17" s="34">
        <f t="shared" si="4"/>
        <v>2428.62</v>
      </c>
      <c r="AF17" s="9">
        <v>4.2300000000000004</v>
      </c>
      <c r="AG17" s="33">
        <f t="shared" si="17"/>
        <v>574.14184397163115</v>
      </c>
      <c r="AH17" s="6">
        <f t="shared" si="5"/>
        <v>11.482836879432623</v>
      </c>
      <c r="AJ17" s="2">
        <v>44663</v>
      </c>
      <c r="AK17" s="6">
        <v>2931.91</v>
      </c>
      <c r="AL17" s="6">
        <v>4.66</v>
      </c>
      <c r="AM17" s="6"/>
      <c r="AN17" s="9">
        <f t="shared" si="6"/>
        <v>2936.5699999999997</v>
      </c>
      <c r="AO17" s="7"/>
      <c r="AP17" s="34">
        <f t="shared" si="7"/>
        <v>2936.5699999999997</v>
      </c>
      <c r="AQ17" s="9">
        <v>4.42</v>
      </c>
      <c r="AR17" s="33">
        <f t="shared" si="18"/>
        <v>664.38235294117646</v>
      </c>
      <c r="AS17" s="6">
        <f t="shared" si="8"/>
        <v>13.287647058823529</v>
      </c>
      <c r="AX17" s="2">
        <v>44693</v>
      </c>
      <c r="AY17" s="6">
        <v>1642.43</v>
      </c>
      <c r="AZ17" s="6"/>
      <c r="BA17" s="6"/>
      <c r="BB17" s="9">
        <f t="shared" si="9"/>
        <v>1642.43</v>
      </c>
      <c r="BC17" s="7"/>
      <c r="BD17" s="34">
        <f t="shared" si="10"/>
        <v>1642.43</v>
      </c>
      <c r="BE17" s="9">
        <v>4.72</v>
      </c>
      <c r="BF17" s="33">
        <f t="shared" si="19"/>
        <v>347.97245762711867</v>
      </c>
      <c r="BG17" s="6">
        <f t="shared" si="11"/>
        <v>6.9594491525423736</v>
      </c>
    </row>
    <row r="18" spans="2:59" x14ac:dyDescent="0.25">
      <c r="B18" s="2">
        <v>44574</v>
      </c>
      <c r="C18" s="6">
        <v>3768.27</v>
      </c>
      <c r="D18" s="6">
        <v>40.71</v>
      </c>
      <c r="E18" s="6"/>
      <c r="F18" s="9">
        <f t="shared" si="12"/>
        <v>3808.98</v>
      </c>
      <c r="G18" s="7"/>
      <c r="H18" s="34">
        <f t="shared" si="0"/>
        <v>3808.98</v>
      </c>
      <c r="I18" s="9">
        <v>4.6399999999999997</v>
      </c>
      <c r="J18" s="33">
        <f t="shared" si="13"/>
        <v>820.90086206896558</v>
      </c>
      <c r="K18" s="21">
        <f t="shared" si="1"/>
        <v>16.41801724137931</v>
      </c>
      <c r="M18" s="2">
        <v>44605</v>
      </c>
      <c r="N18" s="6">
        <v>2260.81</v>
      </c>
      <c r="O18" s="6">
        <v>14.05</v>
      </c>
      <c r="P18" s="6"/>
      <c r="Q18" s="9">
        <f t="shared" si="14"/>
        <v>2274.86</v>
      </c>
      <c r="R18" s="7"/>
      <c r="S18" s="34">
        <f t="shared" si="2"/>
        <v>2274.86</v>
      </c>
      <c r="T18" s="9">
        <v>4.4800000000000004</v>
      </c>
      <c r="U18" s="33">
        <f t="shared" si="15"/>
        <v>507.78125</v>
      </c>
      <c r="V18" s="6">
        <f t="shared" si="3"/>
        <v>10.155625000000001</v>
      </c>
      <c r="Y18" s="2">
        <v>44633</v>
      </c>
      <c r="Z18" s="6">
        <v>1984.37</v>
      </c>
      <c r="AA18" s="6"/>
      <c r="AB18" s="6"/>
      <c r="AC18" s="9">
        <f t="shared" si="16"/>
        <v>1984.37</v>
      </c>
      <c r="AD18" s="7"/>
      <c r="AE18" s="34">
        <f t="shared" si="4"/>
        <v>1984.37</v>
      </c>
      <c r="AF18" s="9">
        <v>4.2300000000000004</v>
      </c>
      <c r="AG18" s="33">
        <f t="shared" si="17"/>
        <v>469.1182033096926</v>
      </c>
      <c r="AH18" s="6">
        <f t="shared" si="5"/>
        <v>9.382364066193853</v>
      </c>
      <c r="AJ18" s="2">
        <v>44664</v>
      </c>
      <c r="AK18" s="6">
        <v>3242.38</v>
      </c>
      <c r="AL18" s="6">
        <v>13.78</v>
      </c>
      <c r="AM18" s="6"/>
      <c r="AN18" s="9">
        <f t="shared" si="6"/>
        <v>3256.1600000000003</v>
      </c>
      <c r="AO18" s="7"/>
      <c r="AP18" s="34">
        <f t="shared" si="7"/>
        <v>3256.1600000000003</v>
      </c>
      <c r="AQ18" s="9">
        <v>4.4400000000000004</v>
      </c>
      <c r="AR18" s="33">
        <f t="shared" si="18"/>
        <v>733.36936936936934</v>
      </c>
      <c r="AS18" s="6">
        <f t="shared" si="8"/>
        <v>14.667387387387388</v>
      </c>
      <c r="AX18" s="2">
        <v>44694</v>
      </c>
      <c r="AY18" s="6">
        <v>2824.91</v>
      </c>
      <c r="AZ18" s="6">
        <v>15.79</v>
      </c>
      <c r="BA18" s="6"/>
      <c r="BB18" s="9">
        <f t="shared" si="9"/>
        <v>2840.7</v>
      </c>
      <c r="BC18" s="7"/>
      <c r="BD18" s="34">
        <f t="shared" si="10"/>
        <v>2840.7</v>
      </c>
      <c r="BE18" s="9">
        <v>4.72</v>
      </c>
      <c r="BF18" s="33">
        <f t="shared" si="19"/>
        <v>601.84322033898309</v>
      </c>
      <c r="BG18" s="6">
        <f t="shared" si="11"/>
        <v>12.036864406779662</v>
      </c>
    </row>
    <row r="19" spans="2:59" x14ac:dyDescent="0.25">
      <c r="B19" s="2">
        <v>44575</v>
      </c>
      <c r="C19" s="6">
        <v>4526.0600000000004</v>
      </c>
      <c r="D19" s="6">
        <v>23.94</v>
      </c>
      <c r="E19" s="6"/>
      <c r="F19" s="9">
        <f t="shared" si="12"/>
        <v>4550</v>
      </c>
      <c r="G19" s="7"/>
      <c r="H19" s="34">
        <f t="shared" si="0"/>
        <v>4550</v>
      </c>
      <c r="I19" s="9">
        <v>4.6399999999999997</v>
      </c>
      <c r="J19" s="33">
        <f t="shared" si="13"/>
        <v>980.60344827586209</v>
      </c>
      <c r="K19" s="21">
        <f t="shared" si="1"/>
        <v>19.612068965517242</v>
      </c>
      <c r="M19" s="2">
        <v>44606</v>
      </c>
      <c r="N19" s="6">
        <v>3817.68</v>
      </c>
      <c r="O19" s="6">
        <v>8.0399999999999991</v>
      </c>
      <c r="P19" s="6"/>
      <c r="Q19" s="9">
        <f t="shared" si="14"/>
        <v>3825.72</v>
      </c>
      <c r="R19" s="7"/>
      <c r="S19" s="34">
        <f t="shared" si="2"/>
        <v>3825.72</v>
      </c>
      <c r="T19" s="9">
        <v>4.4800000000000004</v>
      </c>
      <c r="U19" s="33">
        <f t="shared" si="15"/>
        <v>853.955357142857</v>
      </c>
      <c r="V19" s="6">
        <f t="shared" si="3"/>
        <v>17.07910714285714</v>
      </c>
      <c r="Y19" s="2">
        <v>44634</v>
      </c>
      <c r="Z19" s="6">
        <v>2686.13</v>
      </c>
      <c r="AA19" s="6">
        <v>24.2</v>
      </c>
      <c r="AB19" s="6"/>
      <c r="AC19" s="9">
        <f t="shared" si="16"/>
        <v>2710.33</v>
      </c>
      <c r="AD19" s="7"/>
      <c r="AE19" s="34">
        <f t="shared" si="4"/>
        <v>2710.33</v>
      </c>
      <c r="AF19" s="9">
        <v>4.2300000000000004</v>
      </c>
      <c r="AG19" s="33">
        <f t="shared" si="17"/>
        <v>640.73995271867602</v>
      </c>
      <c r="AH19" s="6">
        <f t="shared" si="5"/>
        <v>12.814799054373522</v>
      </c>
      <c r="AJ19" s="2">
        <v>44665</v>
      </c>
      <c r="AK19" s="6">
        <v>321.76</v>
      </c>
      <c r="AL19" s="6"/>
      <c r="AM19" s="6"/>
      <c r="AN19" s="9">
        <f t="shared" si="6"/>
        <v>321.76</v>
      </c>
      <c r="AO19" s="7"/>
      <c r="AP19" s="34">
        <f t="shared" si="7"/>
        <v>321.76</v>
      </c>
      <c r="AQ19" s="9">
        <v>4.4400000000000004</v>
      </c>
      <c r="AR19" s="33">
        <f t="shared" si="18"/>
        <v>72.468468468468458</v>
      </c>
      <c r="AS19" s="6">
        <f t="shared" si="8"/>
        <v>1.4493693693693692</v>
      </c>
      <c r="AX19" s="2">
        <v>44695</v>
      </c>
      <c r="AY19" s="6">
        <v>2805.75</v>
      </c>
      <c r="AZ19" s="6"/>
      <c r="BA19" s="6"/>
      <c r="BB19" s="9">
        <f t="shared" si="9"/>
        <v>2805.75</v>
      </c>
      <c r="BC19" s="7"/>
      <c r="BD19" s="34">
        <f t="shared" si="10"/>
        <v>2805.75</v>
      </c>
      <c r="BE19" s="9">
        <v>4.7699999999999996</v>
      </c>
      <c r="BF19" s="33">
        <f t="shared" si="19"/>
        <v>588.20754716981139</v>
      </c>
      <c r="BG19" s="6">
        <f t="shared" si="11"/>
        <v>11.764150943396228</v>
      </c>
    </row>
    <row r="20" spans="2:59" x14ac:dyDescent="0.25">
      <c r="B20" s="2">
        <v>44576</v>
      </c>
      <c r="C20" s="6">
        <v>5588.25</v>
      </c>
      <c r="D20" s="6"/>
      <c r="E20" s="9"/>
      <c r="F20" s="9">
        <f t="shared" si="12"/>
        <v>5588.25</v>
      </c>
      <c r="G20" s="7"/>
      <c r="H20" s="34">
        <f t="shared" si="0"/>
        <v>5588.25</v>
      </c>
      <c r="I20" s="9">
        <v>4.6399999999999997</v>
      </c>
      <c r="J20" s="33">
        <f t="shared" si="13"/>
        <v>1204.3642241379312</v>
      </c>
      <c r="K20" s="21">
        <f t="shared" si="1"/>
        <v>24.087284482758623</v>
      </c>
      <c r="M20" s="2">
        <v>44607</v>
      </c>
      <c r="N20" s="6">
        <v>3739.05</v>
      </c>
      <c r="O20" s="6"/>
      <c r="P20" s="9"/>
      <c r="Q20" s="9">
        <f t="shared" si="14"/>
        <v>3739.05</v>
      </c>
      <c r="R20" s="7"/>
      <c r="S20" s="34">
        <f t="shared" si="2"/>
        <v>3739.05</v>
      </c>
      <c r="T20" s="9">
        <v>4.45</v>
      </c>
      <c r="U20" s="33">
        <f t="shared" si="15"/>
        <v>840.23595505617982</v>
      </c>
      <c r="V20" s="6">
        <f t="shared" si="3"/>
        <v>16.804719101123595</v>
      </c>
      <c r="Y20" s="2">
        <v>44635</v>
      </c>
      <c r="Z20" s="6">
        <v>2262.9699999999998</v>
      </c>
      <c r="AA20" s="6">
        <v>7.26</v>
      </c>
      <c r="AB20" s="9"/>
      <c r="AC20" s="9">
        <f t="shared" si="16"/>
        <v>2270.23</v>
      </c>
      <c r="AD20" s="7"/>
      <c r="AE20" s="34">
        <f t="shared" si="4"/>
        <v>2270.23</v>
      </c>
      <c r="AF20" s="9">
        <v>4.28</v>
      </c>
      <c r="AG20" s="33">
        <f t="shared" si="17"/>
        <v>530.42757009345792</v>
      </c>
      <c r="AH20" s="6">
        <f t="shared" si="5"/>
        <v>10.608551401869159</v>
      </c>
      <c r="AJ20" s="2">
        <v>44666</v>
      </c>
      <c r="AK20" s="6">
        <v>312.87</v>
      </c>
      <c r="AL20" s="6"/>
      <c r="AM20" s="9"/>
      <c r="AN20" s="9">
        <f t="shared" si="6"/>
        <v>312.87</v>
      </c>
      <c r="AO20" s="7"/>
      <c r="AP20" s="34">
        <f t="shared" si="7"/>
        <v>312.87</v>
      </c>
      <c r="AQ20" s="9">
        <v>4.4400000000000004</v>
      </c>
      <c r="AR20" s="33">
        <f t="shared" si="18"/>
        <v>70.46621621621621</v>
      </c>
      <c r="AS20" s="6">
        <f t="shared" si="8"/>
        <v>1.4093243243243243</v>
      </c>
      <c r="AX20" s="2">
        <v>44696</v>
      </c>
      <c r="AY20" s="6">
        <v>3075.73</v>
      </c>
      <c r="AZ20" s="6">
        <v>28.16</v>
      </c>
      <c r="BA20" s="9"/>
      <c r="BB20" s="9">
        <f t="shared" si="9"/>
        <v>3103.89</v>
      </c>
      <c r="BC20" s="7"/>
      <c r="BD20" s="34">
        <f t="shared" si="10"/>
        <v>3103.89</v>
      </c>
      <c r="BE20" s="9">
        <v>4.7699999999999996</v>
      </c>
      <c r="BF20" s="33">
        <f t="shared" si="19"/>
        <v>650.71069182389942</v>
      </c>
      <c r="BG20" s="6">
        <f t="shared" si="11"/>
        <v>13.014213836477989</v>
      </c>
    </row>
    <row r="21" spans="2:59" x14ac:dyDescent="0.25">
      <c r="B21" s="2">
        <v>44577</v>
      </c>
      <c r="C21" s="6">
        <v>4813.68</v>
      </c>
      <c r="D21" s="6">
        <v>15.56</v>
      </c>
      <c r="E21" s="6"/>
      <c r="F21" s="9">
        <f t="shared" si="12"/>
        <v>4829.2400000000007</v>
      </c>
      <c r="G21" s="7"/>
      <c r="H21" s="34">
        <f t="shared" si="0"/>
        <v>4829.2400000000007</v>
      </c>
      <c r="I21" s="9">
        <v>4.6399999999999997</v>
      </c>
      <c r="J21" s="33">
        <f t="shared" si="13"/>
        <v>1040.7844827586209</v>
      </c>
      <c r="K21" s="21">
        <f t="shared" si="1"/>
        <v>20.81568965517242</v>
      </c>
      <c r="M21" s="2">
        <v>44608</v>
      </c>
      <c r="N21" s="6">
        <v>3723.44</v>
      </c>
      <c r="O21" s="6">
        <v>97.82</v>
      </c>
      <c r="P21" s="6"/>
      <c r="Q21" s="9">
        <f t="shared" si="14"/>
        <v>3821.26</v>
      </c>
      <c r="R21" s="7"/>
      <c r="S21" s="34">
        <f t="shared" si="2"/>
        <v>3821.26</v>
      </c>
      <c r="T21" s="9">
        <v>4.45</v>
      </c>
      <c r="U21" s="33">
        <f t="shared" si="15"/>
        <v>858.71011235955052</v>
      </c>
      <c r="V21" s="6">
        <f t="shared" si="3"/>
        <v>17.174202247191012</v>
      </c>
      <c r="Y21" s="2">
        <v>44636</v>
      </c>
      <c r="Z21" s="6">
        <v>2721.51</v>
      </c>
      <c r="AA21" s="6"/>
      <c r="AB21" s="6"/>
      <c r="AC21" s="9">
        <f t="shared" si="16"/>
        <v>2721.51</v>
      </c>
      <c r="AD21" s="7"/>
      <c r="AE21" s="34">
        <f t="shared" si="4"/>
        <v>2721.51</v>
      </c>
      <c r="AF21" s="9">
        <v>4.28</v>
      </c>
      <c r="AG21" s="33">
        <f t="shared" si="17"/>
        <v>635.86682242990651</v>
      </c>
      <c r="AH21" s="6">
        <f t="shared" si="5"/>
        <v>12.717336448598131</v>
      </c>
      <c r="AJ21" s="2">
        <v>44667</v>
      </c>
      <c r="AK21" s="6">
        <v>681.39</v>
      </c>
      <c r="AL21" s="6"/>
      <c r="AM21" s="6"/>
      <c r="AN21" s="9">
        <f t="shared" si="6"/>
        <v>681.39</v>
      </c>
      <c r="AO21" s="7"/>
      <c r="AP21" s="34">
        <f t="shared" si="7"/>
        <v>681.39</v>
      </c>
      <c r="AQ21" s="9">
        <v>4.4400000000000004</v>
      </c>
      <c r="AR21" s="33">
        <f t="shared" si="18"/>
        <v>153.4662162162162</v>
      </c>
      <c r="AS21" s="6">
        <f t="shared" si="8"/>
        <v>3.0693243243243238</v>
      </c>
      <c r="AX21" s="2">
        <v>44697</v>
      </c>
      <c r="AY21" s="6">
        <v>2598.67</v>
      </c>
      <c r="AZ21" s="6"/>
      <c r="BA21" s="6"/>
      <c r="BB21" s="9">
        <f t="shared" si="9"/>
        <v>2598.67</v>
      </c>
      <c r="BC21" s="7"/>
      <c r="BD21" s="34">
        <f t="shared" si="10"/>
        <v>2598.67</v>
      </c>
      <c r="BE21" s="9">
        <v>4.7699999999999996</v>
      </c>
      <c r="BF21" s="33">
        <f t="shared" si="19"/>
        <v>544.79454926624749</v>
      </c>
      <c r="BG21" s="6">
        <f t="shared" si="11"/>
        <v>10.89589098532495</v>
      </c>
    </row>
    <row r="22" spans="2:59" x14ac:dyDescent="0.25">
      <c r="B22" s="2">
        <v>44578</v>
      </c>
      <c r="C22" s="6">
        <v>2407.23</v>
      </c>
      <c r="D22" s="6">
        <v>11.06</v>
      </c>
      <c r="E22" s="6"/>
      <c r="F22" s="9">
        <f>C22+D22</f>
        <v>2418.29</v>
      </c>
      <c r="G22" s="7"/>
      <c r="H22" s="34">
        <f t="shared" si="0"/>
        <v>2418.29</v>
      </c>
      <c r="I22" s="9">
        <v>4.6399999999999997</v>
      </c>
      <c r="J22" s="33">
        <f>H22/I22</f>
        <v>521.18318965517244</v>
      </c>
      <c r="K22" s="21">
        <f t="shared" si="1"/>
        <v>10.423663793103449</v>
      </c>
      <c r="M22" s="2">
        <v>44609</v>
      </c>
      <c r="N22" s="6">
        <v>3287.39</v>
      </c>
      <c r="O22" s="6"/>
      <c r="P22" s="6"/>
      <c r="Q22" s="9">
        <f>N22+O22</f>
        <v>3287.39</v>
      </c>
      <c r="R22" s="7"/>
      <c r="S22" s="34">
        <f t="shared" si="2"/>
        <v>3287.39</v>
      </c>
      <c r="T22" s="9">
        <v>4.45</v>
      </c>
      <c r="U22" s="33">
        <f>S22/T22</f>
        <v>738.73932584269653</v>
      </c>
      <c r="V22" s="6">
        <f t="shared" si="3"/>
        <v>14.774786516853931</v>
      </c>
      <c r="Y22" s="2">
        <v>44637</v>
      </c>
      <c r="Z22" s="6">
        <v>2386.0100000000002</v>
      </c>
      <c r="AA22" s="6">
        <v>11.63</v>
      </c>
      <c r="AB22" s="6"/>
      <c r="AC22" s="9">
        <f>Z22+AA22</f>
        <v>2397.6400000000003</v>
      </c>
      <c r="AD22" s="7"/>
      <c r="AE22" s="34">
        <f t="shared" si="4"/>
        <v>2397.6400000000003</v>
      </c>
      <c r="AF22" s="9">
        <v>4.3</v>
      </c>
      <c r="AG22" s="33">
        <f>AE22/AF22</f>
        <v>557.59069767441872</v>
      </c>
      <c r="AH22" s="6">
        <f t="shared" si="5"/>
        <v>11.151813953488375</v>
      </c>
      <c r="AJ22" s="2">
        <v>44668</v>
      </c>
      <c r="AK22" s="6">
        <v>1566.76</v>
      </c>
      <c r="AL22" s="6"/>
      <c r="AM22" s="6"/>
      <c r="AN22" s="9">
        <f t="shared" si="6"/>
        <v>1566.76</v>
      </c>
      <c r="AO22" s="7"/>
      <c r="AP22" s="34">
        <f t="shared" si="7"/>
        <v>1566.76</v>
      </c>
      <c r="AQ22" s="9">
        <v>4.4400000000000004</v>
      </c>
      <c r="AR22" s="33">
        <f>AP22/AQ22</f>
        <v>352.87387387387383</v>
      </c>
      <c r="AS22" s="6">
        <f t="shared" si="8"/>
        <v>7.0574774774774767</v>
      </c>
      <c r="AX22" s="2">
        <v>44698</v>
      </c>
      <c r="AY22" s="6">
        <v>1482.53</v>
      </c>
      <c r="AZ22" s="6">
        <v>16.079999999999998</v>
      </c>
      <c r="BA22" s="6"/>
      <c r="BB22" s="9">
        <f t="shared" si="9"/>
        <v>1498.61</v>
      </c>
      <c r="BC22" s="7"/>
      <c r="BD22" s="34">
        <f t="shared" si="10"/>
        <v>1498.61</v>
      </c>
      <c r="BE22" s="9">
        <v>4.8</v>
      </c>
      <c r="BF22" s="33">
        <f>BD22/BE22</f>
        <v>312.21041666666667</v>
      </c>
      <c r="BG22" s="6">
        <f t="shared" si="11"/>
        <v>6.2442083333333338</v>
      </c>
    </row>
    <row r="23" spans="2:59" x14ac:dyDescent="0.25">
      <c r="B23" s="2">
        <v>44579</v>
      </c>
      <c r="C23" s="6">
        <v>2741.7</v>
      </c>
      <c r="D23" s="6">
        <v>0</v>
      </c>
      <c r="E23" s="6"/>
      <c r="F23" s="9">
        <f t="shared" ref="F23:F35" si="20">C23+D23</f>
        <v>2741.7</v>
      </c>
      <c r="G23" s="7"/>
      <c r="H23" s="34">
        <f t="shared" si="0"/>
        <v>2741.7</v>
      </c>
      <c r="I23" s="9">
        <v>4.6399999999999997</v>
      </c>
      <c r="J23" s="33">
        <f t="shared" si="13"/>
        <v>590.88362068965512</v>
      </c>
      <c r="K23" s="21">
        <f t="shared" si="1"/>
        <v>11.817672413793103</v>
      </c>
      <c r="M23" s="2">
        <v>44610</v>
      </c>
      <c r="N23" s="6">
        <v>4365.2299999999996</v>
      </c>
      <c r="O23" s="6">
        <v>30.31</v>
      </c>
      <c r="P23" s="6"/>
      <c r="Q23" s="9">
        <f t="shared" ref="Q23:Q36" si="21">N23+O23</f>
        <v>4395.54</v>
      </c>
      <c r="R23" s="7"/>
      <c r="S23" s="34">
        <f t="shared" si="2"/>
        <v>4395.54</v>
      </c>
      <c r="T23" s="9">
        <v>4.45</v>
      </c>
      <c r="U23" s="33">
        <f t="shared" ref="U23:U33" si="22">S23/T23</f>
        <v>987.76179775280889</v>
      </c>
      <c r="V23" s="6">
        <f t="shared" si="3"/>
        <v>19.755235955056179</v>
      </c>
      <c r="Y23" s="2">
        <v>44638</v>
      </c>
      <c r="Z23" s="6">
        <v>2757.25</v>
      </c>
      <c r="AA23" s="6"/>
      <c r="AB23" s="6"/>
      <c r="AC23" s="9">
        <f t="shared" ref="AC23:AC36" si="23">Z23+AA23</f>
        <v>2757.25</v>
      </c>
      <c r="AD23" s="7"/>
      <c r="AE23" s="34">
        <f t="shared" si="4"/>
        <v>2757.25</v>
      </c>
      <c r="AF23" s="9">
        <v>4.3</v>
      </c>
      <c r="AG23" s="33">
        <f t="shared" ref="AG23:AG35" si="24">AE23/AF23</f>
        <v>641.2209302325582</v>
      </c>
      <c r="AH23" s="6">
        <f t="shared" si="5"/>
        <v>12.824418604651164</v>
      </c>
      <c r="AJ23" s="2">
        <v>44669</v>
      </c>
      <c r="AK23" s="6">
        <v>2646.59</v>
      </c>
      <c r="AL23" s="6"/>
      <c r="AM23" s="6"/>
      <c r="AN23" s="9">
        <f t="shared" si="6"/>
        <v>2646.59</v>
      </c>
      <c r="AO23" s="7"/>
      <c r="AP23" s="34">
        <f t="shared" si="7"/>
        <v>2646.59</v>
      </c>
      <c r="AQ23" s="9">
        <v>4.4400000000000004</v>
      </c>
      <c r="AR23" s="33">
        <f t="shared" ref="AR23:AR33" si="25">AP23/AQ23</f>
        <v>596.07882882882882</v>
      </c>
      <c r="AS23" s="6">
        <f t="shared" si="8"/>
        <v>11.921576576576577</v>
      </c>
      <c r="AX23" s="2">
        <v>44699</v>
      </c>
      <c r="AY23" s="6">
        <v>1853.31</v>
      </c>
      <c r="AZ23" s="6">
        <v>79.569999999999993</v>
      </c>
      <c r="BA23" s="6"/>
      <c r="BB23" s="9">
        <f t="shared" si="9"/>
        <v>1932.8799999999999</v>
      </c>
      <c r="BC23" s="7"/>
      <c r="BD23" s="34">
        <f t="shared" si="10"/>
        <v>1932.8799999999999</v>
      </c>
      <c r="BE23" s="9">
        <v>4.8</v>
      </c>
      <c r="BF23" s="33">
        <f t="shared" ref="BF23:BF30" si="26">BD23/BE23</f>
        <v>402.68333333333334</v>
      </c>
      <c r="BG23" s="6">
        <f t="shared" si="11"/>
        <v>8.0536666666666665</v>
      </c>
    </row>
    <row r="24" spans="2:59" x14ac:dyDescent="0.25">
      <c r="B24" s="2">
        <v>44580</v>
      </c>
      <c r="C24" s="6">
        <v>3147.98</v>
      </c>
      <c r="D24" s="6">
        <v>32.85</v>
      </c>
      <c r="E24" s="6"/>
      <c r="F24" s="9">
        <f t="shared" si="20"/>
        <v>3180.83</v>
      </c>
      <c r="G24" s="7"/>
      <c r="H24" s="34">
        <f t="shared" si="0"/>
        <v>3180.83</v>
      </c>
      <c r="I24" s="9">
        <v>4.6399999999999997</v>
      </c>
      <c r="J24" s="33">
        <f t="shared" si="13"/>
        <v>685.52370689655174</v>
      </c>
      <c r="K24" s="21">
        <f t="shared" si="1"/>
        <v>13.710474137931035</v>
      </c>
      <c r="M24" s="2">
        <v>44611</v>
      </c>
      <c r="N24" s="6">
        <v>2514.87</v>
      </c>
      <c r="O24" s="6">
        <v>2.68</v>
      </c>
      <c r="P24" s="6"/>
      <c r="Q24" s="9">
        <f t="shared" si="21"/>
        <v>2517.5499999999997</v>
      </c>
      <c r="R24" s="7"/>
      <c r="S24" s="34">
        <f t="shared" si="2"/>
        <v>2517.5499999999997</v>
      </c>
      <c r="T24" s="9">
        <v>4.43</v>
      </c>
      <c r="U24" s="33">
        <f t="shared" si="22"/>
        <v>568.29571106094807</v>
      </c>
      <c r="V24" s="6">
        <f t="shared" si="3"/>
        <v>11.365914221218961</v>
      </c>
      <c r="Y24" s="2">
        <v>44639</v>
      </c>
      <c r="Z24" s="6">
        <v>3081.14</v>
      </c>
      <c r="AA24" s="6">
        <v>19.62</v>
      </c>
      <c r="AB24" s="6"/>
      <c r="AC24" s="9">
        <f t="shared" si="23"/>
        <v>3100.7599999999998</v>
      </c>
      <c r="AD24" s="7"/>
      <c r="AE24" s="34">
        <f t="shared" si="4"/>
        <v>3100.7599999999998</v>
      </c>
      <c r="AF24" s="9">
        <v>4.3099999999999996</v>
      </c>
      <c r="AG24" s="33">
        <f t="shared" si="24"/>
        <v>719.43387470997686</v>
      </c>
      <c r="AH24" s="6">
        <f t="shared" si="5"/>
        <v>14.388677494199538</v>
      </c>
      <c r="AJ24" s="2">
        <v>44670</v>
      </c>
      <c r="AK24" s="6">
        <v>1838.64</v>
      </c>
      <c r="AL24" s="6"/>
      <c r="AM24" s="6"/>
      <c r="AN24" s="9">
        <f t="shared" si="6"/>
        <v>1838.64</v>
      </c>
      <c r="AO24" s="7"/>
      <c r="AP24" s="34">
        <f t="shared" si="7"/>
        <v>1838.64</v>
      </c>
      <c r="AQ24" s="9">
        <v>4.4400000000000004</v>
      </c>
      <c r="AR24" s="33">
        <f t="shared" si="25"/>
        <v>414.10810810810807</v>
      </c>
      <c r="AS24" s="6">
        <f t="shared" si="8"/>
        <v>8.2821621621621624</v>
      </c>
      <c r="AX24" s="2">
        <v>44700</v>
      </c>
      <c r="AY24" s="6">
        <v>3123.15</v>
      </c>
      <c r="AZ24" s="6"/>
      <c r="BA24" s="6"/>
      <c r="BB24" s="9">
        <f t="shared" si="9"/>
        <v>3123.15</v>
      </c>
      <c r="BC24" s="7"/>
      <c r="BD24" s="34">
        <f t="shared" si="10"/>
        <v>3123.15</v>
      </c>
      <c r="BE24" s="9">
        <v>4.9000000000000004</v>
      </c>
      <c r="BF24" s="33">
        <f t="shared" si="26"/>
        <v>637.37755102040819</v>
      </c>
      <c r="BG24" s="6">
        <f t="shared" si="11"/>
        <v>12.747551020408164</v>
      </c>
    </row>
    <row r="25" spans="2:59" x14ac:dyDescent="0.25">
      <c r="B25" s="2">
        <v>44581</v>
      </c>
      <c r="C25" s="6">
        <v>2848.66</v>
      </c>
      <c r="D25" s="6">
        <v>15.75</v>
      </c>
      <c r="E25" s="6"/>
      <c r="F25" s="9">
        <f t="shared" si="20"/>
        <v>2864.41</v>
      </c>
      <c r="G25" s="7"/>
      <c r="H25" s="34">
        <f t="shared" si="0"/>
        <v>2864.41</v>
      </c>
      <c r="I25" s="9">
        <v>4.6399999999999997</v>
      </c>
      <c r="J25" s="33">
        <f t="shared" si="13"/>
        <v>617.32974137931035</v>
      </c>
      <c r="K25" s="21">
        <f t="shared" si="1"/>
        <v>12.346594827586207</v>
      </c>
      <c r="M25" s="2">
        <v>44612</v>
      </c>
      <c r="N25" s="6">
        <v>1992.22</v>
      </c>
      <c r="O25" s="6"/>
      <c r="P25" s="6"/>
      <c r="Q25" s="9">
        <f t="shared" si="21"/>
        <v>1992.22</v>
      </c>
      <c r="R25" s="7"/>
      <c r="S25" s="34">
        <f t="shared" si="2"/>
        <v>1992.22</v>
      </c>
      <c r="T25" s="9">
        <v>4.43</v>
      </c>
      <c r="U25" s="33">
        <f t="shared" si="22"/>
        <v>449.7110609480813</v>
      </c>
      <c r="V25" s="6">
        <f t="shared" si="3"/>
        <v>8.9942212189616253</v>
      </c>
      <c r="Y25" s="2">
        <v>44640</v>
      </c>
      <c r="Z25" s="6">
        <v>1278.01</v>
      </c>
      <c r="AA25" s="6"/>
      <c r="AB25" s="6">
        <v>5.3</v>
      </c>
      <c r="AC25" s="9">
        <f t="shared" si="23"/>
        <v>1278.01</v>
      </c>
      <c r="AD25" s="7"/>
      <c r="AE25" s="34">
        <f t="shared" si="4"/>
        <v>1278.01</v>
      </c>
      <c r="AF25" s="9">
        <v>4.3099999999999996</v>
      </c>
      <c r="AG25" s="33">
        <f t="shared" si="24"/>
        <v>296.52204176334106</v>
      </c>
      <c r="AH25" s="6">
        <f t="shared" si="5"/>
        <v>5.930440835266821</v>
      </c>
      <c r="AJ25" s="2">
        <v>44671</v>
      </c>
      <c r="AK25" s="6">
        <v>2450.38</v>
      </c>
      <c r="AL25" s="6">
        <v>45.1</v>
      </c>
      <c r="AM25" s="6"/>
      <c r="AN25" s="9">
        <f t="shared" si="6"/>
        <v>2495.48</v>
      </c>
      <c r="AO25" s="7"/>
      <c r="AP25" s="34">
        <f t="shared" si="7"/>
        <v>2495.48</v>
      </c>
      <c r="AQ25" s="9">
        <v>4.4400000000000004</v>
      </c>
      <c r="AR25" s="33">
        <f t="shared" si="25"/>
        <v>562.04504504504496</v>
      </c>
      <c r="AS25" s="6">
        <f t="shared" si="8"/>
        <v>11.240900900900899</v>
      </c>
      <c r="AX25" s="2">
        <v>44701</v>
      </c>
      <c r="AY25" s="6">
        <v>4487.0200000000004</v>
      </c>
      <c r="AZ25" s="6">
        <v>0</v>
      </c>
      <c r="BA25" s="6"/>
      <c r="BB25" s="9">
        <f t="shared" si="9"/>
        <v>4487.0200000000004</v>
      </c>
      <c r="BC25" s="7"/>
      <c r="BD25" s="34">
        <f t="shared" si="10"/>
        <v>4487.0200000000004</v>
      </c>
      <c r="BE25" s="9">
        <v>4.9000000000000004</v>
      </c>
      <c r="BF25" s="33">
        <f t="shared" si="26"/>
        <v>915.71836734693875</v>
      </c>
      <c r="BG25" s="6">
        <f t="shared" si="11"/>
        <v>18.314367346938777</v>
      </c>
    </row>
    <row r="26" spans="2:59" x14ac:dyDescent="0.25">
      <c r="B26" s="2">
        <v>44582</v>
      </c>
      <c r="C26" s="6">
        <v>2753.48</v>
      </c>
      <c r="D26" s="6">
        <v>13.11</v>
      </c>
      <c r="E26" s="6"/>
      <c r="F26" s="9">
        <f t="shared" si="20"/>
        <v>2766.59</v>
      </c>
      <c r="G26" s="7"/>
      <c r="H26" s="34">
        <f t="shared" si="0"/>
        <v>2766.59</v>
      </c>
      <c r="I26" s="9">
        <v>4.6399999999999997</v>
      </c>
      <c r="J26" s="33">
        <f t="shared" si="13"/>
        <v>596.24784482758628</v>
      </c>
      <c r="K26" s="21">
        <f t="shared" si="1"/>
        <v>11.924956896551725</v>
      </c>
      <c r="M26" s="2">
        <v>44613</v>
      </c>
      <c r="N26" s="6">
        <v>2490.62</v>
      </c>
      <c r="O26" s="6"/>
      <c r="P26" s="6"/>
      <c r="Q26" s="9">
        <f t="shared" si="21"/>
        <v>2490.62</v>
      </c>
      <c r="R26" s="7"/>
      <c r="S26" s="34">
        <f t="shared" si="2"/>
        <v>2490.62</v>
      </c>
      <c r="T26" s="9">
        <v>4.43</v>
      </c>
      <c r="U26" s="33">
        <f t="shared" si="22"/>
        <v>562.21670428893901</v>
      </c>
      <c r="V26" s="6">
        <f t="shared" si="3"/>
        <v>11.24433408577878</v>
      </c>
      <c r="Y26" s="2">
        <v>44641</v>
      </c>
      <c r="Z26" s="6">
        <v>3379.62</v>
      </c>
      <c r="AA26" s="6">
        <v>0</v>
      </c>
      <c r="AB26" s="6"/>
      <c r="AC26" s="9">
        <f t="shared" si="23"/>
        <v>3379.62</v>
      </c>
      <c r="AD26" s="7"/>
      <c r="AE26" s="34">
        <f t="shared" si="4"/>
        <v>3379.62</v>
      </c>
      <c r="AF26" s="9">
        <v>4.3099999999999996</v>
      </c>
      <c r="AG26" s="33">
        <f t="shared" si="24"/>
        <v>784.13457076566135</v>
      </c>
      <c r="AH26" s="6">
        <f t="shared" si="5"/>
        <v>15.682691415313228</v>
      </c>
      <c r="AJ26" s="2">
        <v>44672</v>
      </c>
      <c r="AK26" s="6">
        <v>2075.35</v>
      </c>
      <c r="AL26" s="6">
        <v>37.07</v>
      </c>
      <c r="AM26" s="6"/>
      <c r="AN26" s="9">
        <f t="shared" si="6"/>
        <v>2112.42</v>
      </c>
      <c r="AO26" s="7"/>
      <c r="AP26" s="34">
        <f t="shared" si="7"/>
        <v>2112.42</v>
      </c>
      <c r="AQ26" s="9">
        <v>4.4400000000000004</v>
      </c>
      <c r="AR26" s="33">
        <f t="shared" si="25"/>
        <v>475.77027027027026</v>
      </c>
      <c r="AS26" s="6">
        <f t="shared" si="8"/>
        <v>9.5154054054054047</v>
      </c>
      <c r="AX26" s="2">
        <v>44702</v>
      </c>
      <c r="AY26" s="6">
        <v>2508.25</v>
      </c>
      <c r="AZ26" s="6">
        <v>25.54</v>
      </c>
      <c r="BA26" s="6"/>
      <c r="BB26" s="9">
        <f t="shared" si="9"/>
        <v>2533.79</v>
      </c>
      <c r="BC26" s="7"/>
      <c r="BD26" s="34">
        <f t="shared" si="10"/>
        <v>2533.79</v>
      </c>
      <c r="BE26" s="9">
        <v>4.95</v>
      </c>
      <c r="BF26" s="33">
        <f t="shared" si="26"/>
        <v>511.87676767676766</v>
      </c>
      <c r="BG26" s="6">
        <f t="shared" si="11"/>
        <v>10.237535353535353</v>
      </c>
    </row>
    <row r="27" spans="2:59" x14ac:dyDescent="0.25">
      <c r="B27" s="2">
        <v>44583</v>
      </c>
      <c r="C27" s="6">
        <v>4786.91</v>
      </c>
      <c r="D27" s="6">
        <v>0</v>
      </c>
      <c r="E27" s="6"/>
      <c r="F27" s="9">
        <f t="shared" si="20"/>
        <v>4786.91</v>
      </c>
      <c r="G27" s="7"/>
      <c r="H27" s="34">
        <f t="shared" si="0"/>
        <v>4786.91</v>
      </c>
      <c r="I27" s="9">
        <v>4.62</v>
      </c>
      <c r="J27" s="33">
        <f t="shared" si="13"/>
        <v>1036.1277056277056</v>
      </c>
      <c r="K27" s="21">
        <f t="shared" si="1"/>
        <v>20.722554112554114</v>
      </c>
      <c r="M27" s="2">
        <v>44614</v>
      </c>
      <c r="N27" s="6">
        <v>2212.52</v>
      </c>
      <c r="O27" s="6">
        <v>7.46</v>
      </c>
      <c r="P27" s="6"/>
      <c r="Q27" s="9">
        <f t="shared" si="21"/>
        <v>2219.98</v>
      </c>
      <c r="R27" s="7"/>
      <c r="S27" s="34">
        <f t="shared" si="2"/>
        <v>2219.98</v>
      </c>
      <c r="T27" s="9">
        <v>4.43</v>
      </c>
      <c r="U27" s="33">
        <f t="shared" si="22"/>
        <v>501.12415349887135</v>
      </c>
      <c r="V27" s="6">
        <f t="shared" si="3"/>
        <v>10.022483069977428</v>
      </c>
      <c r="Y27" s="2">
        <v>44642</v>
      </c>
      <c r="Z27" s="6">
        <v>3018.74</v>
      </c>
      <c r="AA27" s="6"/>
      <c r="AB27" s="6"/>
      <c r="AC27" s="9">
        <f t="shared" si="23"/>
        <v>3018.74</v>
      </c>
      <c r="AD27" s="7"/>
      <c r="AE27" s="34">
        <f t="shared" si="4"/>
        <v>3018.74</v>
      </c>
      <c r="AF27" s="9">
        <v>4.3099999999999996</v>
      </c>
      <c r="AG27" s="33">
        <f t="shared" si="24"/>
        <v>700.40371229698383</v>
      </c>
      <c r="AH27" s="6">
        <f t="shared" si="5"/>
        <v>14.008074245939676</v>
      </c>
      <c r="AJ27" s="2">
        <v>44673</v>
      </c>
      <c r="AK27" s="6">
        <v>2583.6799999999998</v>
      </c>
      <c r="AL27" s="6">
        <v>5.41</v>
      </c>
      <c r="AM27" s="6"/>
      <c r="AN27" s="9">
        <f t="shared" si="6"/>
        <v>2589.0899999999997</v>
      </c>
      <c r="AO27" s="7"/>
      <c r="AP27" s="34">
        <f t="shared" si="7"/>
        <v>2589.0899999999997</v>
      </c>
      <c r="AQ27" s="9">
        <v>4.4400000000000004</v>
      </c>
      <c r="AR27" s="33">
        <f t="shared" si="25"/>
        <v>583.12837837837822</v>
      </c>
      <c r="AS27" s="6">
        <f t="shared" si="8"/>
        <v>11.662567567567564</v>
      </c>
      <c r="AX27" s="2">
        <v>44703</v>
      </c>
      <c r="AY27" s="6">
        <v>2238.0100000000002</v>
      </c>
      <c r="AZ27" s="6">
        <v>0</v>
      </c>
      <c r="BA27" s="6"/>
      <c r="BB27" s="9">
        <f t="shared" si="9"/>
        <v>2238.0100000000002</v>
      </c>
      <c r="BC27" s="7"/>
      <c r="BD27" s="34">
        <f t="shared" si="10"/>
        <v>2238.0100000000002</v>
      </c>
      <c r="BE27" s="9">
        <v>4.95</v>
      </c>
      <c r="BF27" s="33">
        <f t="shared" si="26"/>
        <v>452.12323232323234</v>
      </c>
      <c r="BG27" s="6">
        <f t="shared" si="11"/>
        <v>9.0424646464646479</v>
      </c>
    </row>
    <row r="28" spans="2:59" x14ac:dyDescent="0.25">
      <c r="B28" s="2">
        <v>44584</v>
      </c>
      <c r="C28" s="6">
        <v>3307.75</v>
      </c>
      <c r="D28" s="6">
        <v>75.11</v>
      </c>
      <c r="E28" s="6"/>
      <c r="F28" s="9">
        <f t="shared" si="20"/>
        <v>3382.86</v>
      </c>
      <c r="G28" s="7"/>
      <c r="H28" s="34">
        <f t="shared" si="0"/>
        <v>3382.86</v>
      </c>
      <c r="I28" s="6">
        <v>4.62</v>
      </c>
      <c r="J28" s="33">
        <f t="shared" si="13"/>
        <v>732.22077922077926</v>
      </c>
      <c r="K28" s="21">
        <f t="shared" si="1"/>
        <v>14.644415584415585</v>
      </c>
      <c r="M28" s="2">
        <v>44615</v>
      </c>
      <c r="N28" s="6">
        <v>1048.49</v>
      </c>
      <c r="O28" s="6"/>
      <c r="P28" s="6"/>
      <c r="Q28" s="9">
        <f t="shared" si="21"/>
        <v>1048.49</v>
      </c>
      <c r="R28" s="7"/>
      <c r="S28" s="34">
        <f t="shared" si="2"/>
        <v>1048.49</v>
      </c>
      <c r="T28" s="6">
        <v>4.3499999999999996</v>
      </c>
      <c r="U28" s="33">
        <f t="shared" si="22"/>
        <v>241.03218390804599</v>
      </c>
      <c r="V28" s="6">
        <f t="shared" si="3"/>
        <v>4.8206436781609199</v>
      </c>
      <c r="Y28" s="2">
        <v>44643</v>
      </c>
      <c r="Z28" s="6">
        <v>1048.49</v>
      </c>
      <c r="AA28" s="6"/>
      <c r="AB28" s="6"/>
      <c r="AC28" s="9">
        <f t="shared" si="23"/>
        <v>1048.49</v>
      </c>
      <c r="AD28" s="7"/>
      <c r="AE28" s="34">
        <f t="shared" si="4"/>
        <v>1048.49</v>
      </c>
      <c r="AF28" s="6">
        <v>4.3499999999999996</v>
      </c>
      <c r="AG28" s="33">
        <f t="shared" si="24"/>
        <v>241.03218390804599</v>
      </c>
      <c r="AH28" s="6">
        <f t="shared" si="5"/>
        <v>4.8206436781609199</v>
      </c>
      <c r="AJ28" s="2">
        <v>44674</v>
      </c>
      <c r="AK28" s="6">
        <v>1965.03</v>
      </c>
      <c r="AL28" s="6"/>
      <c r="AM28" s="6"/>
      <c r="AN28" s="9">
        <f t="shared" si="6"/>
        <v>1965.03</v>
      </c>
      <c r="AO28" s="7"/>
      <c r="AP28" s="34">
        <f t="shared" si="7"/>
        <v>1965.03</v>
      </c>
      <c r="AQ28" s="6">
        <v>4.4400000000000004</v>
      </c>
      <c r="AR28" s="33">
        <f t="shared" si="25"/>
        <v>442.57432432432427</v>
      </c>
      <c r="AS28" s="6">
        <f t="shared" si="8"/>
        <v>8.8514864864864862</v>
      </c>
      <c r="AX28" s="2">
        <v>44704</v>
      </c>
      <c r="AY28" s="6">
        <v>3294.56</v>
      </c>
      <c r="AZ28" s="6">
        <v>0</v>
      </c>
      <c r="BA28" s="6"/>
      <c r="BB28" s="9">
        <f t="shared" si="9"/>
        <v>3294.56</v>
      </c>
      <c r="BC28" s="7"/>
      <c r="BD28" s="34">
        <f t="shared" si="10"/>
        <v>3294.56</v>
      </c>
      <c r="BE28" s="6">
        <v>4.95</v>
      </c>
      <c r="BF28" s="33">
        <f t="shared" si="26"/>
        <v>665.56767676767674</v>
      </c>
      <c r="BG28" s="6">
        <f t="shared" si="11"/>
        <v>13.311353535353534</v>
      </c>
    </row>
    <row r="29" spans="2:59" x14ac:dyDescent="0.25">
      <c r="B29" s="2">
        <v>44585</v>
      </c>
      <c r="C29" s="6">
        <v>3295.65</v>
      </c>
      <c r="D29" s="6">
        <v>0</v>
      </c>
      <c r="E29" s="6"/>
      <c r="F29" s="9">
        <f t="shared" si="20"/>
        <v>3295.65</v>
      </c>
      <c r="G29" s="7"/>
      <c r="H29" s="34">
        <f t="shared" si="0"/>
        <v>3295.65</v>
      </c>
      <c r="I29" s="6">
        <v>4.62</v>
      </c>
      <c r="J29" s="33">
        <f t="shared" si="13"/>
        <v>713.34415584415581</v>
      </c>
      <c r="K29" s="21">
        <f t="shared" si="1"/>
        <v>14.266883116883117</v>
      </c>
      <c r="M29" s="2">
        <v>44616</v>
      </c>
      <c r="N29" s="6">
        <v>2413.38</v>
      </c>
      <c r="O29" s="6">
        <v>18.37</v>
      </c>
      <c r="P29" s="6"/>
      <c r="Q29" s="9">
        <f t="shared" si="21"/>
        <v>2431.75</v>
      </c>
      <c r="R29" s="7"/>
      <c r="S29" s="34">
        <f t="shared" si="2"/>
        <v>2431.75</v>
      </c>
      <c r="T29" s="6">
        <v>4.4000000000000004</v>
      </c>
      <c r="U29" s="33">
        <f t="shared" si="22"/>
        <v>552.6704545454545</v>
      </c>
      <c r="V29" s="6">
        <f t="shared" si="3"/>
        <v>11.05340909090909</v>
      </c>
      <c r="Y29" s="2">
        <v>44644</v>
      </c>
      <c r="Z29" s="6">
        <v>880.69</v>
      </c>
      <c r="AA29" s="6"/>
      <c r="AB29" s="6"/>
      <c r="AC29" s="9">
        <f t="shared" si="23"/>
        <v>880.69</v>
      </c>
      <c r="AD29" s="7"/>
      <c r="AE29" s="34">
        <f t="shared" si="4"/>
        <v>880.69</v>
      </c>
      <c r="AF29" s="6">
        <v>4.34</v>
      </c>
      <c r="AG29" s="33">
        <f t="shared" si="24"/>
        <v>202.92396313364057</v>
      </c>
      <c r="AH29" s="6">
        <f t="shared" si="5"/>
        <v>4.0584792626728117</v>
      </c>
      <c r="AJ29" s="2">
        <v>44675</v>
      </c>
      <c r="AK29" s="6">
        <v>1876.34</v>
      </c>
      <c r="AL29" s="6"/>
      <c r="AM29" s="6"/>
      <c r="AN29" s="9">
        <f t="shared" si="6"/>
        <v>1876.34</v>
      </c>
      <c r="AO29" s="7"/>
      <c r="AP29" s="34">
        <f t="shared" si="7"/>
        <v>1876.34</v>
      </c>
      <c r="AQ29" s="6">
        <v>4.4400000000000004</v>
      </c>
      <c r="AR29" s="33">
        <f t="shared" si="25"/>
        <v>422.59909909909902</v>
      </c>
      <c r="AS29" s="6">
        <f t="shared" si="8"/>
        <v>8.4519819819819801</v>
      </c>
      <c r="AX29" s="2">
        <v>44705</v>
      </c>
      <c r="AY29" s="6">
        <v>2007.77</v>
      </c>
      <c r="AZ29" s="6"/>
      <c r="BA29" s="6"/>
      <c r="BB29" s="9">
        <f t="shared" si="9"/>
        <v>2007.77</v>
      </c>
      <c r="BC29" s="7"/>
      <c r="BD29" s="34">
        <f t="shared" si="10"/>
        <v>2007.77</v>
      </c>
      <c r="BE29" s="6">
        <v>4.95</v>
      </c>
      <c r="BF29" s="33">
        <f t="shared" si="26"/>
        <v>405.610101010101</v>
      </c>
      <c r="BG29" s="6">
        <f t="shared" si="11"/>
        <v>8.1122020202020195</v>
      </c>
    </row>
    <row r="30" spans="2:59" x14ac:dyDescent="0.25">
      <c r="B30" s="2">
        <v>44586</v>
      </c>
      <c r="C30" s="6">
        <v>3441.95</v>
      </c>
      <c r="D30" s="6">
        <v>102.83</v>
      </c>
      <c r="E30" s="6"/>
      <c r="F30" s="9">
        <f t="shared" si="20"/>
        <v>3544.7799999999997</v>
      </c>
      <c r="G30" s="7"/>
      <c r="H30" s="34">
        <f t="shared" si="0"/>
        <v>3544.7799999999997</v>
      </c>
      <c r="I30" s="6">
        <v>4.62</v>
      </c>
      <c r="J30" s="33">
        <f t="shared" si="13"/>
        <v>767.26839826839819</v>
      </c>
      <c r="K30" s="21">
        <f t="shared" si="1"/>
        <v>15.345367965367965</v>
      </c>
      <c r="M30" s="2">
        <v>44617</v>
      </c>
      <c r="N30" s="6">
        <v>3925.22</v>
      </c>
      <c r="O30" s="6"/>
      <c r="P30" s="6"/>
      <c r="Q30" s="9">
        <f t="shared" si="21"/>
        <v>3925.22</v>
      </c>
      <c r="R30" s="7"/>
      <c r="S30" s="34">
        <f t="shared" si="2"/>
        <v>3925.22</v>
      </c>
      <c r="T30" s="6">
        <v>4.4000000000000004</v>
      </c>
      <c r="U30" s="33">
        <f t="shared" si="22"/>
        <v>892.09545454545446</v>
      </c>
      <c r="V30" s="6">
        <f t="shared" si="3"/>
        <v>17.841909090909091</v>
      </c>
      <c r="Y30" s="2">
        <v>44645</v>
      </c>
      <c r="Z30" s="6">
        <v>3139.32</v>
      </c>
      <c r="AA30" s="6"/>
      <c r="AB30" s="6"/>
      <c r="AC30" s="9">
        <f t="shared" si="23"/>
        <v>3139.32</v>
      </c>
      <c r="AD30" s="7"/>
      <c r="AE30" s="34">
        <f t="shared" si="4"/>
        <v>3139.32</v>
      </c>
      <c r="AF30" s="6">
        <v>4.3499999999999996</v>
      </c>
      <c r="AG30" s="33">
        <f t="shared" si="24"/>
        <v>721.6827586206897</v>
      </c>
      <c r="AH30" s="6">
        <f t="shared" si="5"/>
        <v>14.433655172413793</v>
      </c>
      <c r="AJ30" s="2">
        <v>44676</v>
      </c>
      <c r="AK30" s="6">
        <v>2608.9899999999998</v>
      </c>
      <c r="AL30" s="6">
        <v>15.38</v>
      </c>
      <c r="AM30" s="6"/>
      <c r="AN30" s="9">
        <f t="shared" si="6"/>
        <v>2624.37</v>
      </c>
      <c r="AO30" s="7"/>
      <c r="AP30" s="34">
        <f t="shared" si="7"/>
        <v>2624.37</v>
      </c>
      <c r="AQ30" s="6">
        <v>4.4400000000000004</v>
      </c>
      <c r="AR30" s="33">
        <f t="shared" si="25"/>
        <v>591.07432432432427</v>
      </c>
      <c r="AS30" s="6">
        <f t="shared" si="8"/>
        <v>11.821486486486485</v>
      </c>
      <c r="AX30" s="2">
        <v>44706</v>
      </c>
      <c r="AY30" s="6">
        <v>2403.0700000000002</v>
      </c>
      <c r="AZ30" s="6">
        <v>5.82</v>
      </c>
      <c r="BA30" s="6"/>
      <c r="BB30" s="9">
        <f t="shared" si="9"/>
        <v>2408.8900000000003</v>
      </c>
      <c r="BC30" s="7"/>
      <c r="BD30" s="34">
        <f t="shared" si="10"/>
        <v>2408.8900000000003</v>
      </c>
      <c r="BE30" s="6">
        <v>5.01</v>
      </c>
      <c r="BF30" s="33">
        <f t="shared" si="26"/>
        <v>480.81636726546913</v>
      </c>
      <c r="BG30" s="6">
        <f t="shared" si="11"/>
        <v>9.6163273453093829</v>
      </c>
    </row>
    <row r="31" spans="2:59" x14ac:dyDescent="0.25">
      <c r="B31" s="2">
        <v>44587</v>
      </c>
      <c r="C31" s="6">
        <v>3761.94</v>
      </c>
      <c r="D31" s="1">
        <v>22.61</v>
      </c>
      <c r="E31" s="6"/>
      <c r="F31" s="9">
        <f t="shared" si="20"/>
        <v>3784.55</v>
      </c>
      <c r="G31" s="7"/>
      <c r="H31" s="34">
        <f t="shared" si="0"/>
        <v>3784.55</v>
      </c>
      <c r="I31" s="6">
        <v>4.6399999999999997</v>
      </c>
      <c r="J31" s="33">
        <f t="shared" si="13"/>
        <v>815.63577586206907</v>
      </c>
      <c r="K31" s="21">
        <f t="shared" si="1"/>
        <v>16.312715517241383</v>
      </c>
      <c r="M31" s="2">
        <v>44618</v>
      </c>
      <c r="N31" s="6">
        <v>3547.54</v>
      </c>
      <c r="O31" s="1"/>
      <c r="P31" s="6"/>
      <c r="Q31" s="9">
        <f t="shared" si="21"/>
        <v>3547.54</v>
      </c>
      <c r="R31" s="7"/>
      <c r="S31" s="34">
        <f t="shared" si="2"/>
        <v>3547.54</v>
      </c>
      <c r="T31" s="6">
        <v>4.4000000000000004</v>
      </c>
      <c r="U31" s="33">
        <f t="shared" si="22"/>
        <v>806.25909090909079</v>
      </c>
      <c r="V31" s="6">
        <f t="shared" si="3"/>
        <v>16.125181818181815</v>
      </c>
      <c r="Y31" s="2">
        <v>44646</v>
      </c>
      <c r="Z31" s="6">
        <v>2700.05</v>
      </c>
      <c r="AA31" s="1"/>
      <c r="AB31" s="6"/>
      <c r="AC31" s="9">
        <f t="shared" si="23"/>
        <v>2700.05</v>
      </c>
      <c r="AD31" s="7"/>
      <c r="AE31" s="34">
        <f t="shared" si="4"/>
        <v>2700.05</v>
      </c>
      <c r="AF31" s="6">
        <v>4.37</v>
      </c>
      <c r="AG31" s="33">
        <f t="shared" si="24"/>
        <v>617.86041189931348</v>
      </c>
      <c r="AH31" s="6">
        <f t="shared" si="5"/>
        <v>12.357208237986271</v>
      </c>
      <c r="AJ31" s="2">
        <v>44677</v>
      </c>
      <c r="AK31" s="6">
        <v>1992.14</v>
      </c>
      <c r="AL31" s="1"/>
      <c r="AM31" s="6"/>
      <c r="AN31" s="9">
        <f>AK31+AL31</f>
        <v>1992.14</v>
      </c>
      <c r="AO31" s="7"/>
      <c r="AP31" s="34">
        <f>AN31-AO31</f>
        <v>1992.14</v>
      </c>
      <c r="AQ31" s="6">
        <v>4.4400000000000004</v>
      </c>
      <c r="AR31" s="33">
        <f>AP31/AQ31</f>
        <v>448.68018018018017</v>
      </c>
      <c r="AS31" s="6">
        <f t="shared" si="8"/>
        <v>8.9736036036036033</v>
      </c>
      <c r="AX31" s="2">
        <v>44707</v>
      </c>
      <c r="AY31" s="6">
        <v>3001.73</v>
      </c>
      <c r="AZ31" s="1"/>
      <c r="BA31" s="6"/>
      <c r="BB31" s="9">
        <f>AY31+AZ31</f>
        <v>3001.73</v>
      </c>
      <c r="BC31" s="7"/>
      <c r="BD31" s="34">
        <f>BB31-BC31</f>
        <v>3001.73</v>
      </c>
      <c r="BE31" s="6">
        <v>5.01</v>
      </c>
      <c r="BF31" s="33">
        <f>BD31/BE31</f>
        <v>599.14770459081842</v>
      </c>
      <c r="BG31" s="6">
        <f t="shared" si="11"/>
        <v>11.982954091816369</v>
      </c>
    </row>
    <row r="32" spans="2:59" x14ac:dyDescent="0.25">
      <c r="B32" s="2">
        <v>44588</v>
      </c>
      <c r="C32" s="6">
        <v>3617.05</v>
      </c>
      <c r="D32" s="1">
        <v>25.58</v>
      </c>
      <c r="E32" s="6"/>
      <c r="F32" s="9">
        <f t="shared" si="20"/>
        <v>3642.63</v>
      </c>
      <c r="G32" s="7"/>
      <c r="H32" s="34">
        <f t="shared" si="0"/>
        <v>3642.63</v>
      </c>
      <c r="I32" s="6">
        <v>4.59</v>
      </c>
      <c r="J32" s="33">
        <f t="shared" si="13"/>
        <v>793.60130718954258</v>
      </c>
      <c r="K32" s="21">
        <f t="shared" si="1"/>
        <v>15.872026143790851</v>
      </c>
      <c r="M32" s="2">
        <v>44619</v>
      </c>
      <c r="N32" s="6">
        <v>2512.91</v>
      </c>
      <c r="O32" s="1"/>
      <c r="P32" s="6"/>
      <c r="Q32" s="9">
        <f t="shared" si="21"/>
        <v>2512.91</v>
      </c>
      <c r="R32" s="7"/>
      <c r="S32" s="34">
        <f t="shared" si="2"/>
        <v>2512.91</v>
      </c>
      <c r="T32" s="6">
        <v>4.4000000000000004</v>
      </c>
      <c r="U32" s="33">
        <f t="shared" si="22"/>
        <v>571.11590909090899</v>
      </c>
      <c r="V32" s="6">
        <f t="shared" si="3"/>
        <v>11.422318181818181</v>
      </c>
      <c r="Y32" s="2">
        <v>44647</v>
      </c>
      <c r="Z32" s="6">
        <v>1914.02</v>
      </c>
      <c r="AA32" s="1"/>
      <c r="AB32" s="6"/>
      <c r="AC32" s="9">
        <f t="shared" si="23"/>
        <v>1914.02</v>
      </c>
      <c r="AD32" s="7"/>
      <c r="AE32" s="34">
        <f t="shared" si="4"/>
        <v>1914.02</v>
      </c>
      <c r="AF32" s="6">
        <v>4.37</v>
      </c>
      <c r="AG32" s="33">
        <f t="shared" si="24"/>
        <v>437.99084668192216</v>
      </c>
      <c r="AH32" s="6">
        <f t="shared" si="5"/>
        <v>8.7598169336384437</v>
      </c>
      <c r="AJ32" s="2">
        <v>44678</v>
      </c>
      <c r="AK32" s="6">
        <v>2408.37</v>
      </c>
      <c r="AL32" s="1">
        <v>47.31</v>
      </c>
      <c r="AM32" s="6"/>
      <c r="AN32" s="9">
        <f>AK32+AL32</f>
        <v>2455.6799999999998</v>
      </c>
      <c r="AO32" s="7"/>
      <c r="AP32" s="34">
        <f t="shared" si="7"/>
        <v>2455.6799999999998</v>
      </c>
      <c r="AQ32" s="6">
        <v>4.45</v>
      </c>
      <c r="AR32" s="33">
        <f>AP32/AQ32</f>
        <v>551.83820224719091</v>
      </c>
      <c r="AS32" s="6">
        <f t="shared" si="8"/>
        <v>11.036764044943819</v>
      </c>
      <c r="AX32" s="2">
        <v>44708</v>
      </c>
      <c r="AY32" s="6">
        <v>3595.53</v>
      </c>
      <c r="AZ32" s="1">
        <v>20.11</v>
      </c>
      <c r="BA32" s="6"/>
      <c r="BB32" s="9">
        <f>AY32+AZ32</f>
        <v>3615.6400000000003</v>
      </c>
      <c r="BC32" s="7"/>
      <c r="BD32" s="34">
        <f t="shared" ref="BD32:BD36" si="27">BB32-BC32</f>
        <v>3615.6400000000003</v>
      </c>
      <c r="BE32" s="6">
        <v>5.03</v>
      </c>
      <c r="BF32" s="33">
        <f>BD32/BE32</f>
        <v>718.81510934393646</v>
      </c>
      <c r="BG32" s="6">
        <f t="shared" si="11"/>
        <v>14.37630218687873</v>
      </c>
    </row>
    <row r="33" spans="2:59" x14ac:dyDescent="0.25">
      <c r="B33" s="2">
        <v>44589</v>
      </c>
      <c r="C33" s="6">
        <v>56.88</v>
      </c>
      <c r="D33" s="6">
        <v>222.31</v>
      </c>
      <c r="E33" s="6"/>
      <c r="F33" s="9">
        <f t="shared" si="20"/>
        <v>279.19</v>
      </c>
      <c r="G33" s="7"/>
      <c r="H33" s="34">
        <f t="shared" si="0"/>
        <v>279.19</v>
      </c>
      <c r="I33" s="6">
        <v>4.59</v>
      </c>
      <c r="J33" s="33">
        <f t="shared" si="13"/>
        <v>60.825708061002182</v>
      </c>
      <c r="K33" s="21">
        <f t="shared" si="1"/>
        <v>1.2165141612200436</v>
      </c>
      <c r="M33" s="2">
        <v>44620</v>
      </c>
      <c r="N33" s="6">
        <v>1967.94</v>
      </c>
      <c r="O33" s="6">
        <v>86.72</v>
      </c>
      <c r="P33" s="6"/>
      <c r="Q33" s="9">
        <f t="shared" si="21"/>
        <v>2054.66</v>
      </c>
      <c r="R33" s="7"/>
      <c r="S33" s="34">
        <f t="shared" si="2"/>
        <v>2054.66</v>
      </c>
      <c r="T33" s="6">
        <v>4.4000000000000004</v>
      </c>
      <c r="U33" s="33">
        <f t="shared" si="22"/>
        <v>466.96818181818173</v>
      </c>
      <c r="V33" s="6">
        <f t="shared" si="3"/>
        <v>9.3393636363636343</v>
      </c>
      <c r="Y33" s="2">
        <v>44648</v>
      </c>
      <c r="Z33" s="6">
        <v>712</v>
      </c>
      <c r="AA33" s="6"/>
      <c r="AB33" s="6"/>
      <c r="AC33" s="9">
        <f t="shared" si="23"/>
        <v>712</v>
      </c>
      <c r="AD33" s="7"/>
      <c r="AE33" s="34">
        <f t="shared" si="4"/>
        <v>712</v>
      </c>
      <c r="AF33" s="6">
        <v>4.37</v>
      </c>
      <c r="AG33" s="33">
        <f t="shared" si="24"/>
        <v>162.92906178489702</v>
      </c>
      <c r="AH33" s="6">
        <f t="shared" si="5"/>
        <v>3.2585812356979402</v>
      </c>
      <c r="AJ33" s="2">
        <v>44679</v>
      </c>
      <c r="AK33" s="6">
        <v>2147.14</v>
      </c>
      <c r="AL33" s="6">
        <v>81.13</v>
      </c>
      <c r="AM33" s="6"/>
      <c r="AN33" s="9">
        <f>AK33+AL33</f>
        <v>2228.27</v>
      </c>
      <c r="AO33" s="7"/>
      <c r="AP33" s="34">
        <f t="shared" si="7"/>
        <v>2228.27</v>
      </c>
      <c r="AQ33" s="6">
        <v>4.47</v>
      </c>
      <c r="AR33" s="33">
        <f t="shared" si="25"/>
        <v>498.49440715883674</v>
      </c>
      <c r="AS33" s="6">
        <f t="shared" si="8"/>
        <v>9.9698881431767354</v>
      </c>
      <c r="AX33" s="2">
        <v>44709</v>
      </c>
      <c r="AY33" s="6">
        <v>2628.82</v>
      </c>
      <c r="AZ33" s="6">
        <v>32.93</v>
      </c>
      <c r="BA33" s="6"/>
      <c r="BB33" s="9">
        <f>AY33+AZ33</f>
        <v>2661.75</v>
      </c>
      <c r="BC33" s="7"/>
      <c r="BD33" s="34">
        <f t="shared" si="27"/>
        <v>2661.75</v>
      </c>
      <c r="BE33" s="6">
        <v>5.07</v>
      </c>
      <c r="BF33" s="33">
        <f t="shared" ref="BF33" si="28">BD33/BE33</f>
        <v>525</v>
      </c>
      <c r="BG33" s="6">
        <f t="shared" si="11"/>
        <v>10.5</v>
      </c>
    </row>
    <row r="34" spans="2:59" x14ac:dyDescent="0.25">
      <c r="B34" s="2">
        <v>44590</v>
      </c>
      <c r="C34" s="6">
        <v>4505.3599999999997</v>
      </c>
      <c r="D34" s="6">
        <v>47.42</v>
      </c>
      <c r="E34" s="6"/>
      <c r="F34" s="9">
        <f t="shared" si="20"/>
        <v>4552.78</v>
      </c>
      <c r="G34" s="7"/>
      <c r="H34" s="34">
        <f t="shared" si="0"/>
        <v>4552.78</v>
      </c>
      <c r="I34" s="10">
        <v>4.55</v>
      </c>
      <c r="J34" s="33">
        <f t="shared" si="13"/>
        <v>1000.610989010989</v>
      </c>
      <c r="K34" s="21">
        <f t="shared" si="1"/>
        <v>20.01221978021978</v>
      </c>
      <c r="M34" s="2"/>
      <c r="N34" s="6"/>
      <c r="O34" s="6"/>
      <c r="P34" s="6"/>
      <c r="Q34" s="9">
        <f t="shared" si="21"/>
        <v>0</v>
      </c>
      <c r="R34" s="7"/>
      <c r="S34" s="34">
        <f t="shared" si="2"/>
        <v>0</v>
      </c>
      <c r="T34" s="10"/>
      <c r="U34" s="33"/>
      <c r="V34" s="6">
        <f t="shared" si="3"/>
        <v>0</v>
      </c>
      <c r="Y34" s="2">
        <v>44649</v>
      </c>
      <c r="Z34" s="6">
        <v>982.11</v>
      </c>
      <c r="AA34" s="6"/>
      <c r="AB34" s="6"/>
      <c r="AC34" s="9">
        <f t="shared" si="23"/>
        <v>982.11</v>
      </c>
      <c r="AD34" s="7"/>
      <c r="AE34" s="34">
        <f t="shared" si="4"/>
        <v>982.11</v>
      </c>
      <c r="AF34" s="10">
        <v>4.37</v>
      </c>
      <c r="AG34" s="33">
        <f t="shared" si="24"/>
        <v>224.7391304347826</v>
      </c>
      <c r="AH34" s="6">
        <f t="shared" si="5"/>
        <v>4.4947826086956519</v>
      </c>
      <c r="AJ34" s="2">
        <v>44680</v>
      </c>
      <c r="AK34" s="6">
        <v>3614.52</v>
      </c>
      <c r="AL34" s="6">
        <v>0</v>
      </c>
      <c r="AM34" s="6"/>
      <c r="AN34" s="9">
        <f>AK34+AL34</f>
        <v>3614.52</v>
      </c>
      <c r="AO34" s="7"/>
      <c r="AP34" s="34">
        <f t="shared" si="7"/>
        <v>3614.52</v>
      </c>
      <c r="AQ34" s="10">
        <v>4.49</v>
      </c>
      <c r="AR34" s="33">
        <f>AP34/AQ34</f>
        <v>805.01559020044544</v>
      </c>
      <c r="AS34" s="6">
        <f t="shared" si="8"/>
        <v>16.100311804008911</v>
      </c>
      <c r="AX34" s="2">
        <v>44710</v>
      </c>
      <c r="AY34" s="6">
        <v>1262.43</v>
      </c>
      <c r="AZ34" s="6">
        <v>0</v>
      </c>
      <c r="BA34" s="6"/>
      <c r="BB34" s="9">
        <f>AY34+AZ34</f>
        <v>1262.43</v>
      </c>
      <c r="BC34" s="7"/>
      <c r="BD34" s="34">
        <f t="shared" si="27"/>
        <v>1262.43</v>
      </c>
      <c r="BE34" s="10">
        <v>5.07</v>
      </c>
      <c r="BF34" s="33">
        <f>BD34/BE34</f>
        <v>249</v>
      </c>
      <c r="BG34" s="6">
        <f t="shared" si="11"/>
        <v>4.9800000000000004</v>
      </c>
    </row>
    <row r="35" spans="2:59" x14ac:dyDescent="0.25">
      <c r="B35" s="2">
        <v>44591</v>
      </c>
      <c r="C35" s="6">
        <v>4060.05</v>
      </c>
      <c r="D35" s="6">
        <v>49.62</v>
      </c>
      <c r="E35" s="6"/>
      <c r="F35" s="9">
        <f t="shared" si="20"/>
        <v>4109.67</v>
      </c>
      <c r="G35" s="7"/>
      <c r="H35" s="34">
        <f t="shared" si="0"/>
        <v>4109.67</v>
      </c>
      <c r="I35" s="4">
        <v>4.55</v>
      </c>
      <c r="J35" s="33">
        <f t="shared" si="13"/>
        <v>903.22417582417586</v>
      </c>
      <c r="K35" s="21">
        <f t="shared" si="1"/>
        <v>18.064483516483516</v>
      </c>
      <c r="M35" s="2"/>
      <c r="N35" s="6"/>
      <c r="O35" s="6"/>
      <c r="P35" s="6"/>
      <c r="Q35" s="9">
        <f t="shared" si="21"/>
        <v>0</v>
      </c>
      <c r="R35" s="7"/>
      <c r="S35" s="34">
        <f t="shared" si="2"/>
        <v>0</v>
      </c>
      <c r="T35" s="4"/>
      <c r="U35" s="33"/>
      <c r="V35" s="6">
        <f t="shared" si="3"/>
        <v>0</v>
      </c>
      <c r="Y35" s="2">
        <v>44650</v>
      </c>
      <c r="Z35" s="6">
        <v>2484.94</v>
      </c>
      <c r="AA35" s="6"/>
      <c r="AB35" s="6"/>
      <c r="AC35" s="9">
        <f t="shared" si="23"/>
        <v>2484.94</v>
      </c>
      <c r="AD35" s="7"/>
      <c r="AE35" s="34">
        <f t="shared" si="4"/>
        <v>2484.94</v>
      </c>
      <c r="AF35" s="4">
        <v>4.38</v>
      </c>
      <c r="AG35" s="33">
        <f t="shared" si="24"/>
        <v>567.33789954337897</v>
      </c>
      <c r="AH35" s="6">
        <f t="shared" si="5"/>
        <v>11.34675799086758</v>
      </c>
      <c r="AJ35" s="2">
        <v>44681</v>
      </c>
      <c r="AK35" s="6">
        <v>3628.34</v>
      </c>
      <c r="AL35" s="6"/>
      <c r="AM35" s="6"/>
      <c r="AN35" s="9">
        <f>AK35+AL35</f>
        <v>3628.34</v>
      </c>
      <c r="AO35" s="7"/>
      <c r="AP35" s="34">
        <f t="shared" si="7"/>
        <v>3628.34</v>
      </c>
      <c r="AQ35" s="7">
        <v>4.5</v>
      </c>
      <c r="AR35" s="33">
        <f>AP35/AQ35</f>
        <v>806.29777777777781</v>
      </c>
      <c r="AS35" s="6">
        <f t="shared" si="8"/>
        <v>16.125955555555556</v>
      </c>
      <c r="AX35" s="2">
        <v>44711</v>
      </c>
      <c r="AY35" s="6">
        <v>2091.0700000000002</v>
      </c>
      <c r="AZ35" s="6">
        <v>0</v>
      </c>
      <c r="BA35" s="6"/>
      <c r="BB35" s="9">
        <f>AY35+AZ35</f>
        <v>2091.0700000000002</v>
      </c>
      <c r="BC35" s="7"/>
      <c r="BD35" s="34">
        <f t="shared" si="27"/>
        <v>2091.0700000000002</v>
      </c>
      <c r="BE35" s="7">
        <v>5.07</v>
      </c>
      <c r="BF35" s="33">
        <f>BD35/BE35</f>
        <v>412.43984220907299</v>
      </c>
      <c r="BG35" s="6">
        <f t="shared" si="11"/>
        <v>8.2487968441814594</v>
      </c>
    </row>
    <row r="36" spans="2:59" x14ac:dyDescent="0.25">
      <c r="B36" s="41">
        <v>44592</v>
      </c>
      <c r="C36" s="6">
        <v>3874.03</v>
      </c>
      <c r="D36" s="6"/>
      <c r="E36" s="6"/>
      <c r="F36" s="9">
        <f>C36+D36</f>
        <v>3874.03</v>
      </c>
      <c r="G36" s="7"/>
      <c r="H36" s="34">
        <f t="shared" si="0"/>
        <v>3874.03</v>
      </c>
      <c r="I36" s="4">
        <v>4.55</v>
      </c>
      <c r="J36" s="33">
        <f t="shared" si="13"/>
        <v>851.43516483516487</v>
      </c>
      <c r="K36" s="21">
        <f t="shared" si="1"/>
        <v>17.028703296703299</v>
      </c>
      <c r="M36" s="2"/>
      <c r="N36" s="6"/>
      <c r="O36" s="6"/>
      <c r="P36" s="6"/>
      <c r="Q36" s="9">
        <f t="shared" si="21"/>
        <v>0</v>
      </c>
      <c r="R36" s="7"/>
      <c r="S36" s="34">
        <f t="shared" si="2"/>
        <v>0</v>
      </c>
      <c r="T36" s="4"/>
      <c r="U36" s="33"/>
      <c r="V36" s="6">
        <f t="shared" si="3"/>
        <v>0</v>
      </c>
      <c r="Y36" s="2">
        <v>44651</v>
      </c>
      <c r="Z36" s="6">
        <v>3299.07</v>
      </c>
      <c r="AA36" s="6">
        <v>23.74</v>
      </c>
      <c r="AB36" s="6"/>
      <c r="AC36" s="9">
        <f t="shared" si="23"/>
        <v>3322.81</v>
      </c>
      <c r="AD36" s="7"/>
      <c r="AE36" s="34">
        <f t="shared" si="4"/>
        <v>3322.81</v>
      </c>
      <c r="AF36" s="4">
        <v>4.38</v>
      </c>
      <c r="AG36" s="33"/>
      <c r="AH36" s="6">
        <f t="shared" si="5"/>
        <v>0</v>
      </c>
      <c r="AJ36" s="2"/>
      <c r="AK36" s="6"/>
      <c r="AL36" s="6"/>
      <c r="AM36" s="6"/>
      <c r="AN36" s="9">
        <f t="shared" ref="AN36" si="29">AK36+AL36</f>
        <v>0</v>
      </c>
      <c r="AO36" s="7"/>
      <c r="AP36" s="34">
        <f t="shared" si="7"/>
        <v>0</v>
      </c>
      <c r="AQ36" s="4"/>
      <c r="AR36" s="33"/>
      <c r="AS36" s="6">
        <f t="shared" si="8"/>
        <v>0</v>
      </c>
      <c r="AX36" s="2">
        <v>44712</v>
      </c>
      <c r="AY36" s="6">
        <v>2993.81</v>
      </c>
      <c r="AZ36" s="6">
        <v>45.99</v>
      </c>
      <c r="BA36" s="6"/>
      <c r="BB36" s="9">
        <f t="shared" ref="BB36" si="30">AY36+AZ36</f>
        <v>3039.7999999999997</v>
      </c>
      <c r="BC36" s="7"/>
      <c r="BD36" s="34">
        <f t="shared" si="27"/>
        <v>3039.7999999999997</v>
      </c>
      <c r="BE36" s="4">
        <v>5.07</v>
      </c>
      <c r="BF36" s="33">
        <f>BD36/BE36</f>
        <v>599.56607495069022</v>
      </c>
      <c r="BG36" s="6">
        <f t="shared" si="11"/>
        <v>11.991321499013806</v>
      </c>
    </row>
    <row r="37" spans="2:59" x14ac:dyDescent="0.25">
      <c r="J37" s="48">
        <f>SUM(J6:J36)</f>
        <v>24635.736315938615</v>
      </c>
      <c r="K37" s="49">
        <f>SUM(K6:K36)</f>
        <v>492.71472631877225</v>
      </c>
      <c r="U37" s="39">
        <f>SUM(U6:U36)</f>
        <v>18040.930532374488</v>
      </c>
      <c r="V37" s="51">
        <f>SUM(V6:V36)</f>
        <v>360.81861064748989</v>
      </c>
      <c r="AG37" s="39">
        <f>SUM(AG6:AG36)</f>
        <v>15180.767270114757</v>
      </c>
      <c r="AH37" s="51">
        <f>SUM(AH6:AH36)</f>
        <v>303.61534540229508</v>
      </c>
      <c r="AN37" s="12">
        <f>SUM(AN6:AN36)</f>
        <v>70057.61</v>
      </c>
      <c r="AP37" s="55">
        <f>AN37-AO37</f>
        <v>70057.61</v>
      </c>
      <c r="AR37" s="39">
        <f>SUM(AR6:AR36)</f>
        <v>15786.629223073378</v>
      </c>
      <c r="AS37" s="51">
        <f>SUM(AS6:AS36)</f>
        <v>315.73258446146758</v>
      </c>
      <c r="BB37" s="12">
        <f>SUM(BB6:BB36)</f>
        <v>80171.13</v>
      </c>
      <c r="BD37" s="55">
        <f>BB37-BC37</f>
        <v>80171.13</v>
      </c>
      <c r="BF37" s="39">
        <f>SUM(BF6:BF36)</f>
        <v>16766.28000501783</v>
      </c>
      <c r="BG37" s="51">
        <f>SUM(BG6:BG36)</f>
        <v>335.32560010035672</v>
      </c>
    </row>
    <row r="42" spans="2:59" x14ac:dyDescent="0.25">
      <c r="F42" s="42" t="s">
        <v>45</v>
      </c>
      <c r="Q42" s="44" t="s">
        <v>45</v>
      </c>
      <c r="AC42" s="45" t="s">
        <v>45</v>
      </c>
      <c r="AN42" s="46" t="s">
        <v>45</v>
      </c>
      <c r="BB42" s="54" t="s">
        <v>45</v>
      </c>
    </row>
    <row r="43" spans="2:59" x14ac:dyDescent="0.25">
      <c r="B43" s="94" t="s">
        <v>8</v>
      </c>
      <c r="C43" s="94"/>
      <c r="D43" s="94"/>
      <c r="M43" s="94" t="s">
        <v>8</v>
      </c>
      <c r="N43" s="94"/>
      <c r="O43" s="94"/>
      <c r="Y43" s="94" t="s">
        <v>8</v>
      </c>
      <c r="Z43" s="94"/>
      <c r="AA43" s="94"/>
      <c r="AJ43" s="94" t="s">
        <v>8</v>
      </c>
      <c r="AK43" s="94"/>
      <c r="AL43" s="94"/>
      <c r="AX43" s="94" t="s">
        <v>8</v>
      </c>
      <c r="AY43" s="94"/>
      <c r="AZ43" s="94"/>
    </row>
    <row r="44" spans="2:59" x14ac:dyDescent="0.25">
      <c r="B44" s="4" t="s">
        <v>0</v>
      </c>
      <c r="C44" s="4" t="s">
        <v>6</v>
      </c>
      <c r="D44" s="4" t="s">
        <v>7</v>
      </c>
      <c r="E44" s="3" t="s">
        <v>38</v>
      </c>
      <c r="F44" s="35"/>
      <c r="G44" s="35" t="s">
        <v>39</v>
      </c>
      <c r="H44" s="36" t="s">
        <v>40</v>
      </c>
      <c r="I44" s="3" t="s">
        <v>41</v>
      </c>
      <c r="J44" s="3" t="s">
        <v>58</v>
      </c>
      <c r="M44" s="4" t="s">
        <v>0</v>
      </c>
      <c r="N44" s="4" t="s">
        <v>6</v>
      </c>
      <c r="O44" s="4" t="s">
        <v>7</v>
      </c>
      <c r="P44" s="3" t="s">
        <v>38</v>
      </c>
      <c r="Q44" s="35"/>
      <c r="R44" s="35" t="s">
        <v>39</v>
      </c>
      <c r="S44" s="36" t="s">
        <v>40</v>
      </c>
      <c r="T44" s="3" t="s">
        <v>41</v>
      </c>
      <c r="U44" s="3" t="s">
        <v>58</v>
      </c>
      <c r="Y44" s="4" t="s">
        <v>0</v>
      </c>
      <c r="Z44" s="4" t="s">
        <v>6</v>
      </c>
      <c r="AA44" s="4" t="s">
        <v>7</v>
      </c>
      <c r="AB44" s="3" t="s">
        <v>38</v>
      </c>
      <c r="AC44" s="35"/>
      <c r="AD44" s="35" t="s">
        <v>39</v>
      </c>
      <c r="AE44" s="36" t="s">
        <v>40</v>
      </c>
      <c r="AF44" s="3" t="s">
        <v>41</v>
      </c>
      <c r="AG44" s="3" t="s">
        <v>58</v>
      </c>
      <c r="AJ44" s="4" t="s">
        <v>0</v>
      </c>
      <c r="AK44" s="4" t="s">
        <v>6</v>
      </c>
      <c r="AL44" s="4" t="s">
        <v>7</v>
      </c>
      <c r="AM44" s="3" t="s">
        <v>38</v>
      </c>
      <c r="AN44" s="35"/>
      <c r="AO44" s="35" t="s">
        <v>39</v>
      </c>
      <c r="AP44" s="36" t="s">
        <v>40</v>
      </c>
      <c r="AQ44" s="3" t="s">
        <v>41</v>
      </c>
      <c r="AR44" s="3" t="s">
        <v>58</v>
      </c>
      <c r="AX44" s="4" t="s">
        <v>0</v>
      </c>
      <c r="AY44" s="4" t="s">
        <v>6</v>
      </c>
      <c r="AZ44" s="4" t="s">
        <v>7</v>
      </c>
      <c r="BA44" s="3" t="s">
        <v>38</v>
      </c>
      <c r="BB44" s="35"/>
      <c r="BC44" s="35" t="s">
        <v>39</v>
      </c>
      <c r="BD44" s="36" t="s">
        <v>40</v>
      </c>
      <c r="BE44" s="3" t="s">
        <v>41</v>
      </c>
      <c r="BF44" s="3" t="s">
        <v>58</v>
      </c>
    </row>
    <row r="45" spans="2:59" x14ac:dyDescent="0.25">
      <c r="B45" s="2">
        <v>44562</v>
      </c>
      <c r="C45" s="6">
        <v>156.19999999999999</v>
      </c>
      <c r="D45" s="6">
        <v>793.48</v>
      </c>
      <c r="E45" s="9">
        <f>C45+D45</f>
        <v>949.68000000000006</v>
      </c>
      <c r="F45" s="7"/>
      <c r="G45" s="9">
        <f>C45+D45</f>
        <v>949.68000000000006</v>
      </c>
      <c r="H45" s="9">
        <v>4.5999999999999996</v>
      </c>
      <c r="I45" s="33">
        <f>G45/H45</f>
        <v>206.45217391304351</v>
      </c>
      <c r="J45" s="21">
        <f>I45*2%</f>
        <v>4.1290434782608703</v>
      </c>
      <c r="M45" s="2">
        <v>44593</v>
      </c>
      <c r="N45" s="6">
        <v>74.81</v>
      </c>
      <c r="O45" s="6">
        <v>1225.0409999999999</v>
      </c>
      <c r="P45" s="9">
        <f>N45+O45</f>
        <v>1299.8509999999999</v>
      </c>
      <c r="Q45" s="7"/>
      <c r="R45" s="9">
        <f>P45-Q45</f>
        <v>1299.8509999999999</v>
      </c>
      <c r="S45" s="9">
        <v>4.55</v>
      </c>
      <c r="T45" s="33">
        <f>R45/S45</f>
        <v>285.68153846153842</v>
      </c>
      <c r="U45" s="6">
        <f>T45*2%</f>
        <v>5.7136307692307682</v>
      </c>
      <c r="Y45" s="2">
        <v>44621</v>
      </c>
      <c r="Z45" s="6">
        <v>134.36000000000001</v>
      </c>
      <c r="AA45" s="6">
        <v>1007.14</v>
      </c>
      <c r="AB45" s="9">
        <f>Z45+AA45</f>
        <v>1141.5</v>
      </c>
      <c r="AC45" s="7"/>
      <c r="AD45" s="9">
        <f>AB45-AC45</f>
        <v>1141.5</v>
      </c>
      <c r="AE45" s="9">
        <v>4.4000000000000004</v>
      </c>
      <c r="AF45" s="33">
        <f>AD45/AE45</f>
        <v>259.43181818181819</v>
      </c>
      <c r="AG45" s="6">
        <f>AF45*2%</f>
        <v>5.1886363636363635</v>
      </c>
      <c r="AJ45" s="2">
        <v>44652</v>
      </c>
      <c r="AK45" s="6">
        <v>57.25</v>
      </c>
      <c r="AL45" s="6">
        <v>39.119999999999997</v>
      </c>
      <c r="AM45" s="9">
        <f>AL45+AK45</f>
        <v>96.37</v>
      </c>
      <c r="AN45" s="7"/>
      <c r="AO45" s="9">
        <f>AM45-AN45</f>
        <v>96.37</v>
      </c>
      <c r="AP45" s="9">
        <v>4.42</v>
      </c>
      <c r="AQ45" s="33">
        <f>AO45/AP45</f>
        <v>21.803167420814482</v>
      </c>
      <c r="AR45" s="6">
        <f>AQ45*2%</f>
        <v>0.43606334841628963</v>
      </c>
      <c r="AU45" s="14"/>
      <c r="AV45" s="12"/>
      <c r="AX45" s="2">
        <v>44682</v>
      </c>
      <c r="AY45" s="6">
        <v>435.31</v>
      </c>
      <c r="AZ45" s="6">
        <v>142.93</v>
      </c>
      <c r="BA45" s="9">
        <f>AZ45+AY45</f>
        <v>578.24</v>
      </c>
      <c r="BB45" s="7"/>
      <c r="BC45" s="9">
        <f>BA45-BB45</f>
        <v>578.24</v>
      </c>
      <c r="BD45" s="9">
        <v>4.5</v>
      </c>
      <c r="BE45" s="33">
        <f>BC45/BD45</f>
        <v>128.49777777777777</v>
      </c>
      <c r="BF45" s="6">
        <f>BE45*2%</f>
        <v>2.5699555555555555</v>
      </c>
    </row>
    <row r="46" spans="2:59" x14ac:dyDescent="0.25">
      <c r="B46" s="2">
        <v>44563</v>
      </c>
      <c r="C46" s="6">
        <v>220.52</v>
      </c>
      <c r="D46" s="6">
        <v>561.53</v>
      </c>
      <c r="E46" s="9">
        <f>C46+D46</f>
        <v>782.05</v>
      </c>
      <c r="F46" s="7"/>
      <c r="G46" s="9">
        <f t="shared" ref="G46:G75" si="31">C46+D46</f>
        <v>782.05</v>
      </c>
      <c r="H46" s="9">
        <v>4.5999999999999996</v>
      </c>
      <c r="I46" s="33">
        <f t="shared" ref="I46:I75" si="32">G46/H46</f>
        <v>170.0108695652174</v>
      </c>
      <c r="J46" s="21">
        <f t="shared" ref="J46:J75" si="33">I46*2%</f>
        <v>3.4002173913043481</v>
      </c>
      <c r="M46" s="2">
        <v>44594</v>
      </c>
      <c r="N46" s="6">
        <v>83.91</v>
      </c>
      <c r="O46" s="6">
        <v>403.28</v>
      </c>
      <c r="P46" s="9">
        <f>N46+O46</f>
        <v>487.18999999999994</v>
      </c>
      <c r="Q46" s="7"/>
      <c r="R46" s="9">
        <f t="shared" ref="R46:R75" si="34">P46-Q46</f>
        <v>487.18999999999994</v>
      </c>
      <c r="S46" s="9">
        <v>4.53</v>
      </c>
      <c r="T46" s="33">
        <f t="shared" ref="T46:T72" si="35">R46/S46</f>
        <v>107.5474613686534</v>
      </c>
      <c r="U46" s="6">
        <f t="shared" ref="U46:U75" si="36">T46*2%</f>
        <v>2.1509492273730682</v>
      </c>
      <c r="Y46" s="2">
        <v>44622</v>
      </c>
      <c r="Z46" s="6">
        <v>144.30000000000001</v>
      </c>
      <c r="AA46" s="6">
        <v>810.1</v>
      </c>
      <c r="AB46" s="9">
        <f>Z46+AA46</f>
        <v>954.40000000000009</v>
      </c>
      <c r="AC46" s="7"/>
      <c r="AD46" s="9">
        <f t="shared" ref="AD46:AD75" si="37">AB46-AC46</f>
        <v>954.40000000000009</v>
      </c>
      <c r="AE46" s="9">
        <v>4.4000000000000004</v>
      </c>
      <c r="AF46" s="33">
        <f t="shared" ref="AF46:AF75" si="38">AD46/AE46</f>
        <v>216.90909090909091</v>
      </c>
      <c r="AG46" s="6">
        <f t="shared" ref="AG46:AG75" si="39">AF46*2%</f>
        <v>4.3381818181818179</v>
      </c>
      <c r="AJ46" s="2">
        <v>44653</v>
      </c>
      <c r="AK46" s="6">
        <v>287.39</v>
      </c>
      <c r="AL46" s="6">
        <v>254.07</v>
      </c>
      <c r="AM46" s="9">
        <f t="shared" ref="AM46:AM75" si="40">AL46+AK46</f>
        <v>541.46</v>
      </c>
      <c r="AN46" s="7"/>
      <c r="AO46" s="9">
        <f>AM46-AN46</f>
        <v>541.46</v>
      </c>
      <c r="AP46" s="9">
        <v>4.42</v>
      </c>
      <c r="AQ46" s="33">
        <f>AO46/AP46</f>
        <v>122.50226244343892</v>
      </c>
      <c r="AR46" s="6">
        <f t="shared" ref="AR46:AR75" si="41">AQ46*2%</f>
        <v>2.4500452488687787</v>
      </c>
      <c r="AU46" s="14"/>
      <c r="AV46" s="12"/>
      <c r="AX46" s="2">
        <v>44683</v>
      </c>
      <c r="AY46" s="6">
        <v>325.19</v>
      </c>
      <c r="AZ46" s="6">
        <v>525.27</v>
      </c>
      <c r="BA46" s="9">
        <f t="shared" ref="BA46:BA75" si="42">AZ46+AY46</f>
        <v>850.46</v>
      </c>
      <c r="BB46" s="7"/>
      <c r="BC46" s="9">
        <f>BA46-BB46</f>
        <v>850.46</v>
      </c>
      <c r="BD46" s="9">
        <v>4.5</v>
      </c>
      <c r="BE46" s="33">
        <f>BC46/BD46</f>
        <v>188.99111111111111</v>
      </c>
      <c r="BF46" s="6">
        <f t="shared" ref="BF46:BF75" si="43">BE46*2%</f>
        <v>3.7798222222222222</v>
      </c>
    </row>
    <row r="47" spans="2:59" x14ac:dyDescent="0.25">
      <c r="B47" s="2">
        <v>44564</v>
      </c>
      <c r="C47" s="6">
        <v>110.51</v>
      </c>
      <c r="D47" s="6">
        <v>643.45000000000005</v>
      </c>
      <c r="E47" s="9">
        <f t="shared" ref="E47:E75" si="44">C47+D47</f>
        <v>753.96</v>
      </c>
      <c r="F47" s="7"/>
      <c r="G47" s="9">
        <f t="shared" si="31"/>
        <v>753.96</v>
      </c>
      <c r="H47" s="9">
        <v>4.5999999999999996</v>
      </c>
      <c r="I47" s="33">
        <f t="shared" si="32"/>
        <v>163.90434782608699</v>
      </c>
      <c r="J47" s="21">
        <f t="shared" si="33"/>
        <v>3.2780869565217401</v>
      </c>
      <c r="M47" s="2">
        <v>44595</v>
      </c>
      <c r="N47" s="6">
        <v>10.51</v>
      </c>
      <c r="O47" s="6">
        <v>155.09</v>
      </c>
      <c r="P47" s="9">
        <f t="shared" ref="P47:P75" si="45">N47+O47</f>
        <v>165.6</v>
      </c>
      <c r="Q47" s="7"/>
      <c r="R47" s="9">
        <f t="shared" si="34"/>
        <v>165.6</v>
      </c>
      <c r="S47" s="9">
        <v>4.53</v>
      </c>
      <c r="T47" s="33">
        <f t="shared" si="35"/>
        <v>36.556291390728475</v>
      </c>
      <c r="U47" s="6">
        <f t="shared" si="36"/>
        <v>0.73112582781456947</v>
      </c>
      <c r="Y47" s="2">
        <v>44623</v>
      </c>
      <c r="Z47" s="6">
        <v>67.69</v>
      </c>
      <c r="AA47" s="6">
        <v>552.28</v>
      </c>
      <c r="AB47" s="9">
        <f t="shared" ref="AB47:AB75" si="46">Z47+AA47</f>
        <v>619.97</v>
      </c>
      <c r="AC47" s="7"/>
      <c r="AD47" s="9">
        <f t="shared" si="37"/>
        <v>619.97</v>
      </c>
      <c r="AE47" s="9">
        <v>4.38</v>
      </c>
      <c r="AF47" s="33">
        <f t="shared" si="38"/>
        <v>141.54566210045664</v>
      </c>
      <c r="AG47" s="6">
        <f t="shared" si="39"/>
        <v>2.830913242009133</v>
      </c>
      <c r="AJ47" s="2">
        <v>44654</v>
      </c>
      <c r="AK47" s="6">
        <v>164.52</v>
      </c>
      <c r="AL47" s="6">
        <v>197.21</v>
      </c>
      <c r="AM47" s="9">
        <f t="shared" si="40"/>
        <v>361.73</v>
      </c>
      <c r="AN47" s="7"/>
      <c r="AO47" s="9">
        <f t="shared" ref="AO47:AO74" si="47">AM47-AN47</f>
        <v>361.73</v>
      </c>
      <c r="AP47" s="9">
        <v>4.42</v>
      </c>
      <c r="AQ47" s="33">
        <f t="shared" ref="AQ47:AQ74" si="48">AO47/AP47</f>
        <v>81.839366515837114</v>
      </c>
      <c r="AR47" s="6">
        <f t="shared" si="41"/>
        <v>1.6367873303167424</v>
      </c>
      <c r="AU47" s="14"/>
      <c r="AV47" s="12"/>
      <c r="AX47" s="2">
        <v>44684</v>
      </c>
      <c r="AY47" s="6">
        <v>282.06</v>
      </c>
      <c r="AZ47" s="6">
        <v>334.88</v>
      </c>
      <c r="BA47" s="9">
        <f t="shared" si="42"/>
        <v>616.94000000000005</v>
      </c>
      <c r="BB47" s="7"/>
      <c r="BC47" s="9">
        <f t="shared" ref="BC47:BC75" si="49">BA47-BB47</f>
        <v>616.94000000000005</v>
      </c>
      <c r="BD47" s="9">
        <v>4.51</v>
      </c>
      <c r="BE47" s="33">
        <f t="shared" ref="BE47:BE75" si="50">BC47/BD47</f>
        <v>136.7937915742794</v>
      </c>
      <c r="BF47" s="6">
        <f t="shared" si="43"/>
        <v>2.735875831485588</v>
      </c>
    </row>
    <row r="48" spans="2:59" x14ac:dyDescent="0.25">
      <c r="B48" s="2">
        <v>44565</v>
      </c>
      <c r="C48" s="6">
        <v>264.89999999999998</v>
      </c>
      <c r="D48" s="6">
        <v>437.18</v>
      </c>
      <c r="E48" s="9">
        <f t="shared" si="44"/>
        <v>702.07999999999993</v>
      </c>
      <c r="F48" s="7"/>
      <c r="G48" s="9">
        <f t="shared" si="31"/>
        <v>702.07999999999993</v>
      </c>
      <c r="H48" s="9">
        <v>4.5999999999999996</v>
      </c>
      <c r="I48" s="33">
        <f t="shared" si="32"/>
        <v>152.62608695652173</v>
      </c>
      <c r="J48" s="21">
        <f t="shared" si="33"/>
        <v>3.0525217391304347</v>
      </c>
      <c r="M48" s="2">
        <v>44596</v>
      </c>
      <c r="N48" s="6">
        <v>375.46</v>
      </c>
      <c r="O48" s="6">
        <v>909.63</v>
      </c>
      <c r="P48" s="9">
        <f t="shared" si="45"/>
        <v>1285.0899999999999</v>
      </c>
      <c r="Q48" s="7"/>
      <c r="R48" s="9">
        <f t="shared" si="34"/>
        <v>1285.0899999999999</v>
      </c>
      <c r="S48" s="9">
        <v>4.53</v>
      </c>
      <c r="T48" s="33">
        <f t="shared" si="35"/>
        <v>283.68432671081672</v>
      </c>
      <c r="U48" s="6">
        <f t="shared" si="36"/>
        <v>5.6736865342163343</v>
      </c>
      <c r="Y48" s="2">
        <v>44624</v>
      </c>
      <c r="Z48" s="6">
        <v>106.18</v>
      </c>
      <c r="AA48" s="6">
        <v>491.89</v>
      </c>
      <c r="AB48" s="9">
        <f t="shared" si="46"/>
        <v>598.06999999999994</v>
      </c>
      <c r="AC48" s="7"/>
      <c r="AD48" s="9">
        <f t="shared" si="37"/>
        <v>598.06999999999994</v>
      </c>
      <c r="AE48" s="9">
        <v>4.38</v>
      </c>
      <c r="AF48" s="33">
        <f t="shared" si="38"/>
        <v>136.54566210045661</v>
      </c>
      <c r="AG48" s="6">
        <f t="shared" si="39"/>
        <v>2.7309132420091324</v>
      </c>
      <c r="AJ48" s="2">
        <v>44655</v>
      </c>
      <c r="AK48" s="6">
        <v>39.700000000000003</v>
      </c>
      <c r="AL48" s="6">
        <v>401.72</v>
      </c>
      <c r="AM48" s="9">
        <f t="shared" si="40"/>
        <v>441.42</v>
      </c>
      <c r="AN48" s="7"/>
      <c r="AO48" s="9">
        <f t="shared" si="47"/>
        <v>441.42</v>
      </c>
      <c r="AP48" s="9">
        <v>4.42</v>
      </c>
      <c r="AQ48" s="33">
        <f t="shared" si="48"/>
        <v>99.868778280542998</v>
      </c>
      <c r="AR48" s="6">
        <f t="shared" si="41"/>
        <v>1.99737556561086</v>
      </c>
      <c r="AU48" s="14"/>
      <c r="AV48" s="12"/>
      <c r="AX48" s="2">
        <v>44685</v>
      </c>
      <c r="AY48" s="6">
        <v>153.38999999999999</v>
      </c>
      <c r="AZ48" s="6">
        <v>738.96</v>
      </c>
      <c r="BA48" s="9">
        <f t="shared" si="42"/>
        <v>892.35</v>
      </c>
      <c r="BB48" s="7"/>
      <c r="BC48" s="9">
        <f t="shared" si="49"/>
        <v>892.35</v>
      </c>
      <c r="BD48" s="9">
        <v>4.55</v>
      </c>
      <c r="BE48" s="33">
        <f t="shared" si="50"/>
        <v>196.12087912087912</v>
      </c>
      <c r="BF48" s="6">
        <f t="shared" si="43"/>
        <v>3.9224175824175824</v>
      </c>
    </row>
    <row r="49" spans="2:58" x14ac:dyDescent="0.25">
      <c r="B49" s="2">
        <v>44566</v>
      </c>
      <c r="C49" s="6">
        <v>18.14</v>
      </c>
      <c r="D49" s="6">
        <v>174.01</v>
      </c>
      <c r="E49" s="9">
        <f t="shared" si="44"/>
        <v>192.14999999999998</v>
      </c>
      <c r="F49" s="7"/>
      <c r="G49" s="9">
        <f t="shared" si="31"/>
        <v>192.14999999999998</v>
      </c>
      <c r="H49" s="9">
        <v>4.5999999999999996</v>
      </c>
      <c r="I49" s="33">
        <f t="shared" si="32"/>
        <v>41.771739130434781</v>
      </c>
      <c r="J49" s="21">
        <f t="shared" si="33"/>
        <v>0.83543478260869564</v>
      </c>
      <c r="M49" s="2">
        <v>44597</v>
      </c>
      <c r="N49" s="6">
        <v>206.08</v>
      </c>
      <c r="O49" s="6">
        <v>461.97</v>
      </c>
      <c r="P49" s="9">
        <f t="shared" si="45"/>
        <v>668.05000000000007</v>
      </c>
      <c r="Q49" s="7"/>
      <c r="R49" s="9">
        <f t="shared" si="34"/>
        <v>668.05000000000007</v>
      </c>
      <c r="S49" s="9">
        <v>4.53</v>
      </c>
      <c r="T49" s="33">
        <f t="shared" si="35"/>
        <v>147.47240618101546</v>
      </c>
      <c r="U49" s="6">
        <f t="shared" si="36"/>
        <v>2.9494481236203094</v>
      </c>
      <c r="Y49" s="2">
        <v>44625</v>
      </c>
      <c r="Z49" s="6">
        <v>175.57</v>
      </c>
      <c r="AA49" s="6">
        <v>605.96</v>
      </c>
      <c r="AB49" s="9">
        <f t="shared" si="46"/>
        <v>781.53</v>
      </c>
      <c r="AC49" s="7"/>
      <c r="AD49" s="9">
        <f t="shared" si="37"/>
        <v>781.53</v>
      </c>
      <c r="AE49" s="9">
        <v>4.34</v>
      </c>
      <c r="AF49" s="33">
        <f t="shared" si="38"/>
        <v>180.07603686635946</v>
      </c>
      <c r="AG49" s="6">
        <f t="shared" si="39"/>
        <v>3.6015207373271894</v>
      </c>
      <c r="AJ49" s="2">
        <v>44656</v>
      </c>
      <c r="AK49" s="6">
        <v>161.6</v>
      </c>
      <c r="AL49" s="6">
        <v>454.87</v>
      </c>
      <c r="AM49" s="9">
        <f t="shared" si="40"/>
        <v>616.47</v>
      </c>
      <c r="AN49" s="7"/>
      <c r="AO49" s="9">
        <f t="shared" si="47"/>
        <v>616.47</v>
      </c>
      <c r="AP49" s="9">
        <v>4.42</v>
      </c>
      <c r="AQ49" s="33">
        <f t="shared" si="48"/>
        <v>139.47285067873304</v>
      </c>
      <c r="AR49" s="6">
        <f t="shared" si="41"/>
        <v>2.789457013574661</v>
      </c>
      <c r="AU49" s="14"/>
      <c r="AV49" s="12"/>
      <c r="AX49" s="2">
        <v>44686</v>
      </c>
      <c r="AY49" s="6">
        <v>170.52</v>
      </c>
      <c r="AZ49" s="6">
        <v>752.9</v>
      </c>
      <c r="BA49" s="9">
        <f t="shared" si="42"/>
        <v>923.42</v>
      </c>
      <c r="BB49" s="7"/>
      <c r="BC49" s="9">
        <f t="shared" si="49"/>
        <v>923.42</v>
      </c>
      <c r="BD49" s="9">
        <v>4.5599999999999996</v>
      </c>
      <c r="BE49" s="33">
        <f t="shared" si="50"/>
        <v>202.5043859649123</v>
      </c>
      <c r="BF49" s="6">
        <f t="shared" si="43"/>
        <v>4.0500877192982463</v>
      </c>
    </row>
    <row r="50" spans="2:58" x14ac:dyDescent="0.25">
      <c r="B50" s="2">
        <v>44567</v>
      </c>
      <c r="C50" s="6">
        <v>137.84</v>
      </c>
      <c r="D50" s="6">
        <v>267.43</v>
      </c>
      <c r="E50" s="9">
        <f t="shared" si="44"/>
        <v>405.27</v>
      </c>
      <c r="F50" s="7"/>
      <c r="G50" s="9">
        <f t="shared" si="31"/>
        <v>405.27</v>
      </c>
      <c r="H50" s="9">
        <v>4.5999999999999996</v>
      </c>
      <c r="I50" s="33">
        <f t="shared" si="32"/>
        <v>88.102173913043487</v>
      </c>
      <c r="J50" s="21">
        <f t="shared" si="33"/>
        <v>1.7620434782608698</v>
      </c>
      <c r="M50" s="2">
        <v>44598</v>
      </c>
      <c r="N50" s="6">
        <v>244.03</v>
      </c>
      <c r="O50" s="6">
        <v>310.01</v>
      </c>
      <c r="P50" s="9">
        <f t="shared" si="45"/>
        <v>554.04</v>
      </c>
      <c r="Q50" s="7"/>
      <c r="R50" s="9">
        <f t="shared" si="34"/>
        <v>554.04</v>
      </c>
      <c r="S50" s="9">
        <v>4.53</v>
      </c>
      <c r="T50" s="33">
        <f t="shared" si="35"/>
        <v>122.3046357615894</v>
      </c>
      <c r="U50" s="6">
        <f t="shared" si="36"/>
        <v>2.4460927152317882</v>
      </c>
      <c r="Y50" s="2">
        <v>44626</v>
      </c>
      <c r="Z50" s="6">
        <v>227.85</v>
      </c>
      <c r="AA50" s="6">
        <v>429.38</v>
      </c>
      <c r="AB50" s="9">
        <f t="shared" si="46"/>
        <v>657.23</v>
      </c>
      <c r="AC50" s="7"/>
      <c r="AD50" s="9">
        <f t="shared" si="37"/>
        <v>657.23</v>
      </c>
      <c r="AE50" s="9">
        <v>4.34</v>
      </c>
      <c r="AF50" s="33">
        <f t="shared" si="38"/>
        <v>151.43548387096774</v>
      </c>
      <c r="AG50" s="6">
        <f t="shared" si="39"/>
        <v>3.0287096774193549</v>
      </c>
      <c r="AJ50" s="2">
        <v>44657</v>
      </c>
      <c r="AK50" s="6">
        <v>42.59</v>
      </c>
      <c r="AL50" s="6">
        <v>926.42</v>
      </c>
      <c r="AM50" s="9">
        <f t="shared" si="40"/>
        <v>969.01</v>
      </c>
      <c r="AN50" s="7"/>
      <c r="AO50" s="9">
        <f t="shared" si="47"/>
        <v>969.01</v>
      </c>
      <c r="AP50" s="9">
        <v>4.42</v>
      </c>
      <c r="AQ50" s="33">
        <f t="shared" si="48"/>
        <v>219.23303167420815</v>
      </c>
      <c r="AR50" s="6">
        <f t="shared" si="41"/>
        <v>4.3846606334841631</v>
      </c>
      <c r="AU50" s="14"/>
      <c r="AV50" s="12"/>
      <c r="AX50" s="2">
        <v>44687</v>
      </c>
      <c r="AY50" s="6">
        <v>98.02</v>
      </c>
      <c r="AZ50" s="6">
        <v>1166.44</v>
      </c>
      <c r="BA50" s="9">
        <f t="shared" si="42"/>
        <v>1264.46</v>
      </c>
      <c r="BB50" s="7"/>
      <c r="BC50" s="9">
        <f t="shared" si="49"/>
        <v>1264.46</v>
      </c>
      <c r="BD50" s="9">
        <v>4.58</v>
      </c>
      <c r="BE50" s="33">
        <f t="shared" si="50"/>
        <v>276.08296943231443</v>
      </c>
      <c r="BF50" s="6">
        <f t="shared" si="43"/>
        <v>5.521659388646289</v>
      </c>
    </row>
    <row r="51" spans="2:58" x14ac:dyDescent="0.25">
      <c r="B51" s="2">
        <v>44568</v>
      </c>
      <c r="C51" s="6">
        <v>232.84</v>
      </c>
      <c r="D51" s="6">
        <v>401.88</v>
      </c>
      <c r="E51" s="9">
        <f t="shared" si="44"/>
        <v>634.72</v>
      </c>
      <c r="F51" s="7"/>
      <c r="G51" s="9">
        <f t="shared" si="31"/>
        <v>634.72</v>
      </c>
      <c r="H51" s="9">
        <v>4.62</v>
      </c>
      <c r="I51" s="33">
        <f t="shared" si="32"/>
        <v>137.38528138528139</v>
      </c>
      <c r="J51" s="21">
        <f t="shared" si="33"/>
        <v>2.7477056277056278</v>
      </c>
      <c r="M51" s="2">
        <v>44599</v>
      </c>
      <c r="N51" s="6">
        <v>136.13999999999999</v>
      </c>
      <c r="O51" s="6">
        <v>686.02</v>
      </c>
      <c r="P51" s="9">
        <f t="shared" si="45"/>
        <v>822.16</v>
      </c>
      <c r="Q51" s="7"/>
      <c r="R51" s="9">
        <f t="shared" si="34"/>
        <v>822.16</v>
      </c>
      <c r="S51" s="9">
        <v>4.53</v>
      </c>
      <c r="T51" s="33">
        <f t="shared" si="35"/>
        <v>181.4922737306843</v>
      </c>
      <c r="U51" s="6">
        <f t="shared" si="36"/>
        <v>3.6298454746136861</v>
      </c>
      <c r="Y51" s="2">
        <v>44627</v>
      </c>
      <c r="Z51" s="6">
        <v>45.36</v>
      </c>
      <c r="AA51" s="6">
        <v>480.45</v>
      </c>
      <c r="AB51" s="9">
        <f t="shared" si="46"/>
        <v>525.80999999999995</v>
      </c>
      <c r="AC51" s="7"/>
      <c r="AD51" s="9">
        <f t="shared" si="37"/>
        <v>525.80999999999995</v>
      </c>
      <c r="AE51" s="9">
        <v>4.34</v>
      </c>
      <c r="AF51" s="33">
        <f t="shared" si="38"/>
        <v>121.15437788018433</v>
      </c>
      <c r="AG51" s="6">
        <f t="shared" si="39"/>
        <v>2.4230875576036865</v>
      </c>
      <c r="AJ51" s="2">
        <v>44658</v>
      </c>
      <c r="AK51" s="6">
        <v>48.13</v>
      </c>
      <c r="AL51" s="6">
        <v>416.94</v>
      </c>
      <c r="AM51" s="9">
        <f t="shared" si="40"/>
        <v>465.07</v>
      </c>
      <c r="AN51" s="7"/>
      <c r="AO51" s="9">
        <f t="shared" si="47"/>
        <v>465.07</v>
      </c>
      <c r="AP51" s="9">
        <v>4.42</v>
      </c>
      <c r="AQ51" s="33">
        <f t="shared" si="48"/>
        <v>105.21945701357465</v>
      </c>
      <c r="AR51" s="6">
        <f t="shared" si="41"/>
        <v>2.1043891402714929</v>
      </c>
      <c r="AU51" s="14"/>
      <c r="AV51" s="12"/>
      <c r="AX51" s="2">
        <v>44688</v>
      </c>
      <c r="AY51" s="6">
        <v>324.77</v>
      </c>
      <c r="AZ51" s="6">
        <v>1215.8499999999999</v>
      </c>
      <c r="BA51" s="9">
        <f t="shared" si="42"/>
        <v>1540.62</v>
      </c>
      <c r="BB51" s="7"/>
      <c r="BC51" s="9">
        <f t="shared" si="49"/>
        <v>1540.62</v>
      </c>
      <c r="BD51" s="9">
        <v>4.58</v>
      </c>
      <c r="BE51" s="33">
        <f t="shared" si="50"/>
        <v>336.37991266375542</v>
      </c>
      <c r="BF51" s="6">
        <f t="shared" si="43"/>
        <v>6.7275982532751089</v>
      </c>
    </row>
    <row r="52" spans="2:58" x14ac:dyDescent="0.25">
      <c r="B52" s="2">
        <v>44569</v>
      </c>
      <c r="C52" s="6">
        <v>119.44</v>
      </c>
      <c r="D52" s="6">
        <v>661.86</v>
      </c>
      <c r="E52" s="9">
        <f t="shared" si="44"/>
        <v>781.3</v>
      </c>
      <c r="F52" s="7"/>
      <c r="G52" s="9">
        <f t="shared" si="31"/>
        <v>781.3</v>
      </c>
      <c r="H52" s="9">
        <v>4.62</v>
      </c>
      <c r="I52" s="33">
        <f t="shared" si="32"/>
        <v>169.11255411255411</v>
      </c>
      <c r="J52" s="21">
        <f t="shared" si="33"/>
        <v>3.3822510822510821</v>
      </c>
      <c r="M52" s="2">
        <v>44600</v>
      </c>
      <c r="N52" s="6">
        <v>88.25</v>
      </c>
      <c r="O52" s="6">
        <v>478.8</v>
      </c>
      <c r="P52" s="9">
        <f t="shared" si="45"/>
        <v>567.04999999999995</v>
      </c>
      <c r="Q52" s="7"/>
      <c r="R52" s="9">
        <f t="shared" si="34"/>
        <v>567.04999999999995</v>
      </c>
      <c r="S52" s="9">
        <v>4.5199999999999996</v>
      </c>
      <c r="T52" s="33">
        <f t="shared" si="35"/>
        <v>125.45353982300885</v>
      </c>
      <c r="U52" s="6">
        <f t="shared" si="36"/>
        <v>2.5090707964601773</v>
      </c>
      <c r="Y52" s="2">
        <v>44628</v>
      </c>
      <c r="Z52" s="6">
        <v>120.53</v>
      </c>
      <c r="AA52" s="6">
        <v>335.08</v>
      </c>
      <c r="AB52" s="9">
        <f t="shared" si="46"/>
        <v>455.61</v>
      </c>
      <c r="AC52" s="7"/>
      <c r="AD52" s="9">
        <f t="shared" si="37"/>
        <v>455.61</v>
      </c>
      <c r="AE52" s="9">
        <v>4.34</v>
      </c>
      <c r="AF52" s="33">
        <f t="shared" si="38"/>
        <v>104.97926267281106</v>
      </c>
      <c r="AG52" s="6">
        <f t="shared" si="39"/>
        <v>2.0995852534562212</v>
      </c>
      <c r="AJ52" s="2">
        <v>44659</v>
      </c>
      <c r="AK52" s="6">
        <v>222.78</v>
      </c>
      <c r="AL52" s="6">
        <v>460.73</v>
      </c>
      <c r="AM52" s="9">
        <f t="shared" si="40"/>
        <v>683.51</v>
      </c>
      <c r="AN52" s="7"/>
      <c r="AO52" s="9">
        <f t="shared" si="47"/>
        <v>683.51</v>
      </c>
      <c r="AP52" s="9">
        <v>4.42</v>
      </c>
      <c r="AQ52" s="33">
        <f t="shared" si="48"/>
        <v>154.64027149321268</v>
      </c>
      <c r="AR52" s="6">
        <f t="shared" si="41"/>
        <v>3.0928054298642538</v>
      </c>
      <c r="AU52" s="14"/>
      <c r="AV52" s="12"/>
      <c r="AX52" s="2">
        <v>44689</v>
      </c>
      <c r="AY52" s="6">
        <v>212.4</v>
      </c>
      <c r="AZ52" s="6">
        <v>479.24</v>
      </c>
      <c r="BA52" s="9">
        <f t="shared" si="42"/>
        <v>691.64</v>
      </c>
      <c r="BB52" s="7"/>
      <c r="BC52" s="9">
        <f t="shared" si="49"/>
        <v>691.64</v>
      </c>
      <c r="BD52" s="9">
        <v>4.58</v>
      </c>
      <c r="BE52" s="33">
        <f t="shared" si="50"/>
        <v>151.01310043668121</v>
      </c>
      <c r="BF52" s="6">
        <f t="shared" si="43"/>
        <v>3.0202620087336243</v>
      </c>
    </row>
    <row r="53" spans="2:58" x14ac:dyDescent="0.25">
      <c r="B53" s="2">
        <v>44570</v>
      </c>
      <c r="C53" s="6">
        <v>126.06</v>
      </c>
      <c r="D53" s="6">
        <v>425.87</v>
      </c>
      <c r="E53" s="9">
        <f t="shared" si="44"/>
        <v>551.93000000000006</v>
      </c>
      <c r="F53" s="7"/>
      <c r="G53" s="9">
        <f t="shared" si="31"/>
        <v>551.93000000000006</v>
      </c>
      <c r="H53" s="9">
        <v>4.62</v>
      </c>
      <c r="I53" s="33">
        <f t="shared" si="32"/>
        <v>119.46536796536797</v>
      </c>
      <c r="J53" s="21">
        <f t="shared" si="33"/>
        <v>2.3893073593073595</v>
      </c>
      <c r="M53" s="2">
        <v>44601</v>
      </c>
      <c r="N53" s="6">
        <v>198.35</v>
      </c>
      <c r="O53" s="6">
        <v>781.79</v>
      </c>
      <c r="P53" s="9">
        <f t="shared" si="45"/>
        <v>980.14</v>
      </c>
      <c r="Q53" s="7"/>
      <c r="R53" s="9">
        <f t="shared" si="34"/>
        <v>980.14</v>
      </c>
      <c r="S53" s="9">
        <v>4.5</v>
      </c>
      <c r="T53" s="33">
        <f t="shared" si="35"/>
        <v>217.80888888888887</v>
      </c>
      <c r="U53" s="6">
        <f t="shared" si="36"/>
        <v>4.3561777777777779</v>
      </c>
      <c r="Y53" s="2">
        <v>44629</v>
      </c>
      <c r="Z53" s="6">
        <v>49.07</v>
      </c>
      <c r="AA53" s="6">
        <v>651.15</v>
      </c>
      <c r="AB53" s="9">
        <f t="shared" si="46"/>
        <v>700.22</v>
      </c>
      <c r="AC53" s="7"/>
      <c r="AD53" s="9">
        <f t="shared" si="37"/>
        <v>700.22</v>
      </c>
      <c r="AE53" s="9">
        <v>4.34</v>
      </c>
      <c r="AF53" s="33">
        <f t="shared" si="38"/>
        <v>161.34101382488481</v>
      </c>
      <c r="AG53" s="6">
        <f t="shared" si="39"/>
        <v>3.2268202764976963</v>
      </c>
      <c r="AJ53" s="2">
        <v>44660</v>
      </c>
      <c r="AK53" s="6">
        <v>278.76</v>
      </c>
      <c r="AL53" s="6">
        <v>280.82</v>
      </c>
      <c r="AM53" s="9">
        <f t="shared" si="40"/>
        <v>559.57999999999993</v>
      </c>
      <c r="AN53" s="7"/>
      <c r="AO53" s="9">
        <f t="shared" si="47"/>
        <v>559.57999999999993</v>
      </c>
      <c r="AP53" s="9">
        <v>4.42</v>
      </c>
      <c r="AQ53" s="33">
        <f t="shared" si="48"/>
        <v>126.60180995475112</v>
      </c>
      <c r="AR53" s="6">
        <f t="shared" si="41"/>
        <v>2.5320361990950224</v>
      </c>
      <c r="AU53" s="14"/>
      <c r="AV53" s="12"/>
      <c r="AX53" s="2">
        <v>44690</v>
      </c>
      <c r="AY53" s="6">
        <v>254.61</v>
      </c>
      <c r="AZ53" s="6">
        <v>638.73</v>
      </c>
      <c r="BA53" s="9">
        <f t="shared" si="42"/>
        <v>893.34</v>
      </c>
      <c r="BB53" s="7"/>
      <c r="BC53" s="9">
        <f t="shared" si="49"/>
        <v>893.34</v>
      </c>
      <c r="BD53" s="9">
        <v>4.58</v>
      </c>
      <c r="BE53" s="33">
        <f t="shared" si="50"/>
        <v>195.05240174672488</v>
      </c>
      <c r="BF53" s="6">
        <f t="shared" si="43"/>
        <v>3.9010480349344978</v>
      </c>
    </row>
    <row r="54" spans="2:58" x14ac:dyDescent="0.25">
      <c r="B54" s="2">
        <v>44571</v>
      </c>
      <c r="C54" s="6">
        <v>186.36</v>
      </c>
      <c r="D54" s="6">
        <v>421.16</v>
      </c>
      <c r="E54" s="9">
        <f t="shared" si="44"/>
        <v>607.52</v>
      </c>
      <c r="F54" s="7"/>
      <c r="G54" s="9">
        <f t="shared" si="31"/>
        <v>607.52</v>
      </c>
      <c r="H54" s="9">
        <v>4.6399999999999997</v>
      </c>
      <c r="I54" s="33">
        <f t="shared" si="32"/>
        <v>130.93103448275863</v>
      </c>
      <c r="J54" s="21">
        <f t="shared" si="33"/>
        <v>2.6186206896551729</v>
      </c>
      <c r="M54" s="2">
        <v>44602</v>
      </c>
      <c r="N54" s="6">
        <v>200.32</v>
      </c>
      <c r="O54" s="6">
        <v>721.81</v>
      </c>
      <c r="P54" s="9">
        <f t="shared" si="45"/>
        <v>922.12999999999988</v>
      </c>
      <c r="Q54" s="7"/>
      <c r="R54" s="9">
        <f t="shared" si="34"/>
        <v>922.12999999999988</v>
      </c>
      <c r="S54" s="9">
        <v>4.5</v>
      </c>
      <c r="T54" s="33">
        <f t="shared" si="35"/>
        <v>204.91777777777776</v>
      </c>
      <c r="U54" s="6">
        <f t="shared" si="36"/>
        <v>4.0983555555555551</v>
      </c>
      <c r="Y54" s="2">
        <v>44630</v>
      </c>
      <c r="Z54" s="6">
        <v>134.82</v>
      </c>
      <c r="AA54" s="6">
        <v>821.76</v>
      </c>
      <c r="AB54" s="9">
        <f t="shared" si="46"/>
        <v>956.57999999999993</v>
      </c>
      <c r="AC54" s="7"/>
      <c r="AD54" s="9">
        <f t="shared" si="37"/>
        <v>956.57999999999993</v>
      </c>
      <c r="AE54" s="9">
        <v>4.34</v>
      </c>
      <c r="AF54" s="33">
        <f t="shared" si="38"/>
        <v>220.41013824884791</v>
      </c>
      <c r="AG54" s="6">
        <f t="shared" si="39"/>
        <v>4.4082027649769584</v>
      </c>
      <c r="AJ54" s="2">
        <v>44661</v>
      </c>
      <c r="AK54" s="6">
        <v>551.95000000000005</v>
      </c>
      <c r="AL54" s="6">
        <v>159.75</v>
      </c>
      <c r="AM54" s="9">
        <f t="shared" si="40"/>
        <v>711.7</v>
      </c>
      <c r="AN54" s="7"/>
      <c r="AO54" s="9">
        <f t="shared" si="47"/>
        <v>711.7</v>
      </c>
      <c r="AP54" s="9">
        <v>4.42</v>
      </c>
      <c r="AQ54" s="33">
        <f t="shared" si="48"/>
        <v>161.01809954751133</v>
      </c>
      <c r="AR54" s="6">
        <f t="shared" si="41"/>
        <v>3.2203619909502268</v>
      </c>
      <c r="AU54" s="14"/>
      <c r="AV54" s="12"/>
      <c r="AX54" s="2">
        <v>44691</v>
      </c>
      <c r="AY54" s="6">
        <v>343.27</v>
      </c>
      <c r="AZ54" s="6">
        <v>623.42999999999995</v>
      </c>
      <c r="BA54" s="9">
        <f t="shared" si="42"/>
        <v>966.69999999999993</v>
      </c>
      <c r="BB54" s="7"/>
      <c r="BC54" s="9">
        <f t="shared" si="49"/>
        <v>966.69999999999993</v>
      </c>
      <c r="BD54" s="9">
        <v>4.58</v>
      </c>
      <c r="BE54" s="33">
        <f t="shared" si="50"/>
        <v>211.06986899563316</v>
      </c>
      <c r="BF54" s="6">
        <f t="shared" si="43"/>
        <v>4.2213973799126636</v>
      </c>
    </row>
    <row r="55" spans="2:58" x14ac:dyDescent="0.25">
      <c r="B55" s="2">
        <v>44572</v>
      </c>
      <c r="C55" s="6">
        <v>100.9</v>
      </c>
      <c r="D55" s="6">
        <v>572.26</v>
      </c>
      <c r="E55" s="9">
        <f t="shared" si="44"/>
        <v>673.16</v>
      </c>
      <c r="F55" s="7"/>
      <c r="G55" s="9">
        <f t="shared" si="31"/>
        <v>673.16</v>
      </c>
      <c r="H55" s="9">
        <v>4.6399999999999997</v>
      </c>
      <c r="I55" s="33">
        <f t="shared" si="32"/>
        <v>145.07758620689654</v>
      </c>
      <c r="J55" s="21">
        <f t="shared" si="33"/>
        <v>2.9015517241379309</v>
      </c>
      <c r="M55" s="2">
        <v>44603</v>
      </c>
      <c r="N55" s="6">
        <v>130.03</v>
      </c>
      <c r="O55" s="6">
        <v>716.42</v>
      </c>
      <c r="P55" s="9">
        <f t="shared" si="45"/>
        <v>846.44999999999993</v>
      </c>
      <c r="Q55" s="7"/>
      <c r="R55" s="9">
        <f t="shared" si="34"/>
        <v>846.44999999999993</v>
      </c>
      <c r="S55" s="9">
        <v>4.4800000000000004</v>
      </c>
      <c r="T55" s="33">
        <f t="shared" si="35"/>
        <v>188.93973214285711</v>
      </c>
      <c r="U55" s="6">
        <f t="shared" si="36"/>
        <v>3.7787946428571422</v>
      </c>
      <c r="Y55" s="2">
        <v>44631</v>
      </c>
      <c r="Z55" s="6">
        <v>20.93</v>
      </c>
      <c r="AA55" s="6">
        <v>501.88</v>
      </c>
      <c r="AB55" s="9">
        <f t="shared" si="46"/>
        <v>522.80999999999995</v>
      </c>
      <c r="AC55" s="7"/>
      <c r="AD55" s="9">
        <f t="shared" si="37"/>
        <v>522.80999999999995</v>
      </c>
      <c r="AE55" s="9">
        <v>4.34</v>
      </c>
      <c r="AF55" s="33">
        <f t="shared" si="38"/>
        <v>120.46313364055298</v>
      </c>
      <c r="AG55" s="6">
        <f t="shared" si="39"/>
        <v>2.4092626728110598</v>
      </c>
      <c r="AJ55" s="2">
        <v>44662</v>
      </c>
      <c r="AK55" s="6">
        <v>292.07</v>
      </c>
      <c r="AL55" s="6">
        <v>285.72000000000003</v>
      </c>
      <c r="AM55" s="9">
        <f t="shared" si="40"/>
        <v>577.79</v>
      </c>
      <c r="AN55" s="7"/>
      <c r="AO55" s="9">
        <f t="shared" si="47"/>
        <v>577.79</v>
      </c>
      <c r="AP55" s="9">
        <v>4.42</v>
      </c>
      <c r="AQ55" s="33">
        <f t="shared" si="48"/>
        <v>130.72171945701356</v>
      </c>
      <c r="AR55" s="6">
        <f t="shared" si="41"/>
        <v>2.6144343891402713</v>
      </c>
      <c r="AU55" s="14"/>
      <c r="AV55" s="12"/>
      <c r="AX55" s="2">
        <v>44692</v>
      </c>
      <c r="AY55" s="6">
        <v>397.28</v>
      </c>
      <c r="AZ55" s="6">
        <v>713.18</v>
      </c>
      <c r="BA55" s="9">
        <f t="shared" si="42"/>
        <v>1110.46</v>
      </c>
      <c r="BB55" s="7"/>
      <c r="BC55" s="9">
        <f t="shared" si="49"/>
        <v>1110.46</v>
      </c>
      <c r="BD55" s="9">
        <v>4.6399999999999997</v>
      </c>
      <c r="BE55" s="33">
        <f t="shared" si="50"/>
        <v>239.32327586206898</v>
      </c>
      <c r="BF55" s="6">
        <f t="shared" si="43"/>
        <v>4.7864655172413801</v>
      </c>
    </row>
    <row r="56" spans="2:58" x14ac:dyDescent="0.25">
      <c r="B56" s="2">
        <v>44573</v>
      </c>
      <c r="C56" s="6">
        <v>221.73</v>
      </c>
      <c r="D56" s="6">
        <v>800.97</v>
      </c>
      <c r="E56" s="9">
        <f t="shared" si="44"/>
        <v>1022.7</v>
      </c>
      <c r="F56" s="7"/>
      <c r="G56" s="9">
        <f t="shared" si="31"/>
        <v>1022.7</v>
      </c>
      <c r="H56" s="9">
        <v>4.6399999999999997</v>
      </c>
      <c r="I56" s="33">
        <f t="shared" si="32"/>
        <v>220.40948275862073</v>
      </c>
      <c r="J56" s="21">
        <f t="shared" si="33"/>
        <v>4.4081896551724142</v>
      </c>
      <c r="M56" s="2">
        <v>44604</v>
      </c>
      <c r="N56" s="6">
        <v>117.29</v>
      </c>
      <c r="O56" s="6">
        <v>1039.01</v>
      </c>
      <c r="P56" s="9">
        <f t="shared" si="45"/>
        <v>1156.3</v>
      </c>
      <c r="Q56" s="7"/>
      <c r="R56" s="9">
        <f t="shared" si="34"/>
        <v>1156.3</v>
      </c>
      <c r="S56" s="9">
        <v>4.4800000000000004</v>
      </c>
      <c r="T56" s="33">
        <f t="shared" si="35"/>
        <v>258.10267857142856</v>
      </c>
      <c r="U56" s="6">
        <f t="shared" si="36"/>
        <v>5.1620535714285714</v>
      </c>
      <c r="Y56" s="2">
        <v>44632</v>
      </c>
      <c r="Z56" s="6">
        <v>78.5</v>
      </c>
      <c r="AA56" s="6">
        <v>777.64</v>
      </c>
      <c r="AB56" s="9">
        <f t="shared" si="46"/>
        <v>856.14</v>
      </c>
      <c r="AC56" s="7"/>
      <c r="AD56" s="9">
        <f t="shared" si="37"/>
        <v>856.14</v>
      </c>
      <c r="AE56" s="9">
        <v>4.2300000000000004</v>
      </c>
      <c r="AF56" s="33">
        <f t="shared" si="38"/>
        <v>202.39716312056734</v>
      </c>
      <c r="AG56" s="6">
        <f t="shared" si="39"/>
        <v>4.0479432624113469</v>
      </c>
      <c r="AJ56" s="2">
        <v>44663</v>
      </c>
      <c r="AK56" s="6">
        <v>97.9</v>
      </c>
      <c r="AL56" s="6">
        <v>370.13</v>
      </c>
      <c r="AM56" s="9">
        <f t="shared" si="40"/>
        <v>468.03</v>
      </c>
      <c r="AN56" s="7"/>
      <c r="AO56" s="9">
        <f t="shared" si="47"/>
        <v>468.03</v>
      </c>
      <c r="AP56" s="9">
        <v>4.42</v>
      </c>
      <c r="AQ56" s="33">
        <f t="shared" si="48"/>
        <v>105.8891402714932</v>
      </c>
      <c r="AR56" s="6">
        <f t="shared" si="41"/>
        <v>2.1177828054298642</v>
      </c>
      <c r="AU56" s="14"/>
      <c r="AV56" s="12"/>
      <c r="AX56" s="2">
        <v>44693</v>
      </c>
      <c r="AY56" s="6">
        <v>300.97000000000003</v>
      </c>
      <c r="AZ56" s="6">
        <v>360.07</v>
      </c>
      <c r="BA56" s="9">
        <f t="shared" si="42"/>
        <v>661.04</v>
      </c>
      <c r="BB56" s="7"/>
      <c r="BC56" s="9">
        <f t="shared" si="49"/>
        <v>661.04</v>
      </c>
      <c r="BD56" s="9">
        <v>4.72</v>
      </c>
      <c r="BE56" s="33">
        <f t="shared" si="50"/>
        <v>140.05084745762713</v>
      </c>
      <c r="BF56" s="6">
        <f t="shared" si="43"/>
        <v>2.8010169491525425</v>
      </c>
    </row>
    <row r="57" spans="2:58" x14ac:dyDescent="0.25">
      <c r="B57" s="2">
        <v>44574</v>
      </c>
      <c r="C57" s="6">
        <v>194.48</v>
      </c>
      <c r="D57" s="6">
        <v>586.44000000000005</v>
      </c>
      <c r="E57" s="9">
        <f t="shared" si="44"/>
        <v>780.92000000000007</v>
      </c>
      <c r="F57" s="7"/>
      <c r="G57" s="9">
        <f t="shared" si="31"/>
        <v>780.92000000000007</v>
      </c>
      <c r="H57" s="9">
        <v>4.6399999999999997</v>
      </c>
      <c r="I57" s="33">
        <f t="shared" si="32"/>
        <v>168.30172413793107</v>
      </c>
      <c r="J57" s="21">
        <f t="shared" si="33"/>
        <v>3.3660344827586215</v>
      </c>
      <c r="M57" s="2">
        <v>44605</v>
      </c>
      <c r="N57" s="6">
        <v>49.25</v>
      </c>
      <c r="O57" s="6">
        <v>538.32000000000005</v>
      </c>
      <c r="P57" s="9">
        <f t="shared" si="45"/>
        <v>587.57000000000005</v>
      </c>
      <c r="Q57" s="7"/>
      <c r="R57" s="9">
        <f t="shared" si="34"/>
        <v>587.57000000000005</v>
      </c>
      <c r="S57" s="9">
        <v>4.4800000000000004</v>
      </c>
      <c r="T57" s="33">
        <f t="shared" si="35"/>
        <v>131.15401785714286</v>
      </c>
      <c r="U57" s="6">
        <f t="shared" si="36"/>
        <v>2.6230803571428574</v>
      </c>
      <c r="Y57" s="2">
        <v>44633</v>
      </c>
      <c r="Z57" s="6">
        <v>127.15</v>
      </c>
      <c r="AA57" s="6">
        <v>564.11</v>
      </c>
      <c r="AB57" s="9">
        <f t="shared" si="46"/>
        <v>691.26</v>
      </c>
      <c r="AC57" s="7"/>
      <c r="AD57" s="9">
        <f t="shared" si="37"/>
        <v>691.26</v>
      </c>
      <c r="AE57" s="9">
        <v>4.2300000000000004</v>
      </c>
      <c r="AF57" s="33">
        <f t="shared" si="38"/>
        <v>163.41843971631204</v>
      </c>
      <c r="AG57" s="6">
        <f t="shared" si="39"/>
        <v>3.2683687943262409</v>
      </c>
      <c r="AJ57" s="2">
        <v>44664</v>
      </c>
      <c r="AK57" s="6">
        <v>715.87</v>
      </c>
      <c r="AL57" s="6">
        <v>782.42</v>
      </c>
      <c r="AM57" s="9">
        <f t="shared" si="40"/>
        <v>1498.29</v>
      </c>
      <c r="AN57" s="7"/>
      <c r="AO57" s="9">
        <f t="shared" si="47"/>
        <v>1498.29</v>
      </c>
      <c r="AP57" s="9">
        <v>4.4400000000000004</v>
      </c>
      <c r="AQ57" s="33">
        <f t="shared" si="48"/>
        <v>337.45270270270265</v>
      </c>
      <c r="AR57" s="6">
        <f t="shared" si="41"/>
        <v>6.7490540540540529</v>
      </c>
      <c r="AU57" s="14"/>
      <c r="AV57" s="12"/>
      <c r="AX57" s="2">
        <v>44694</v>
      </c>
      <c r="AY57" s="6">
        <v>218.38</v>
      </c>
      <c r="AZ57" s="6">
        <v>320.07</v>
      </c>
      <c r="BA57" s="9">
        <f t="shared" si="42"/>
        <v>538.45000000000005</v>
      </c>
      <c r="BB57" s="7"/>
      <c r="BC57" s="9">
        <f t="shared" si="49"/>
        <v>538.45000000000005</v>
      </c>
      <c r="BD57" s="9">
        <v>4.72</v>
      </c>
      <c r="BE57" s="33">
        <f t="shared" si="50"/>
        <v>114.07838983050848</v>
      </c>
      <c r="BF57" s="6">
        <f t="shared" si="43"/>
        <v>2.2815677966101697</v>
      </c>
    </row>
    <row r="58" spans="2:58" x14ac:dyDescent="0.25">
      <c r="B58" s="2">
        <v>44575</v>
      </c>
      <c r="C58" s="6">
        <v>262.35000000000002</v>
      </c>
      <c r="D58" s="6">
        <v>691.31</v>
      </c>
      <c r="E58" s="9">
        <f t="shared" si="44"/>
        <v>953.66</v>
      </c>
      <c r="F58" s="7"/>
      <c r="G58" s="9">
        <f t="shared" si="31"/>
        <v>953.66</v>
      </c>
      <c r="H58" s="9">
        <v>4.6399999999999997</v>
      </c>
      <c r="I58" s="33">
        <f t="shared" si="32"/>
        <v>205.53017241379311</v>
      </c>
      <c r="J58" s="21">
        <f t="shared" si="33"/>
        <v>4.110603448275862</v>
      </c>
      <c r="M58" s="2">
        <v>44606</v>
      </c>
      <c r="N58" s="6">
        <v>326.97000000000003</v>
      </c>
      <c r="O58" s="6">
        <v>783.18</v>
      </c>
      <c r="P58" s="9">
        <f t="shared" si="45"/>
        <v>1110.1500000000001</v>
      </c>
      <c r="Q58" s="7"/>
      <c r="R58" s="9">
        <f t="shared" si="34"/>
        <v>1110.1500000000001</v>
      </c>
      <c r="S58" s="9">
        <v>4.4800000000000004</v>
      </c>
      <c r="T58" s="33">
        <f t="shared" si="35"/>
        <v>247.80133928571428</v>
      </c>
      <c r="U58" s="6">
        <f t="shared" si="36"/>
        <v>4.9560267857142852</v>
      </c>
      <c r="Y58" s="2">
        <v>44634</v>
      </c>
      <c r="Z58" s="6">
        <v>81.12</v>
      </c>
      <c r="AA58" s="6">
        <v>791.91</v>
      </c>
      <c r="AB58" s="9">
        <f t="shared" si="46"/>
        <v>873.03</v>
      </c>
      <c r="AC58" s="7"/>
      <c r="AD58" s="9">
        <f t="shared" si="37"/>
        <v>873.03</v>
      </c>
      <c r="AE58" s="9">
        <v>4.2300000000000004</v>
      </c>
      <c r="AF58" s="33">
        <f t="shared" si="38"/>
        <v>206.3900709219858</v>
      </c>
      <c r="AG58" s="6">
        <f t="shared" si="39"/>
        <v>4.1278014184397156</v>
      </c>
      <c r="AJ58" s="2">
        <v>44665</v>
      </c>
      <c r="AK58" s="6">
        <v>28.56</v>
      </c>
      <c r="AL58" s="6">
        <v>427.77</v>
      </c>
      <c r="AM58" s="9">
        <f t="shared" si="40"/>
        <v>456.33</v>
      </c>
      <c r="AN58" s="7"/>
      <c r="AO58" s="9">
        <f t="shared" si="47"/>
        <v>456.33</v>
      </c>
      <c r="AP58" s="9">
        <v>4.4400000000000004</v>
      </c>
      <c r="AQ58" s="33">
        <f t="shared" si="48"/>
        <v>102.77702702702702</v>
      </c>
      <c r="AR58" s="6">
        <f t="shared" si="41"/>
        <v>2.0555405405405405</v>
      </c>
      <c r="AU58" s="14"/>
      <c r="AV58" s="12"/>
      <c r="AX58" s="2">
        <v>44695</v>
      </c>
      <c r="AY58" s="6">
        <v>371.17</v>
      </c>
      <c r="AZ58" s="6">
        <v>168.34</v>
      </c>
      <c r="BA58" s="9">
        <f t="shared" si="42"/>
        <v>539.51</v>
      </c>
      <c r="BB58" s="7"/>
      <c r="BC58" s="9">
        <f t="shared" si="49"/>
        <v>539.51</v>
      </c>
      <c r="BD58" s="9">
        <v>4.7699999999999996</v>
      </c>
      <c r="BE58" s="33">
        <f t="shared" si="50"/>
        <v>113.10482180293502</v>
      </c>
      <c r="BF58" s="6">
        <f t="shared" si="43"/>
        <v>2.2620964360587004</v>
      </c>
    </row>
    <row r="59" spans="2:58" x14ac:dyDescent="0.25">
      <c r="B59" s="2">
        <v>44576</v>
      </c>
      <c r="C59" s="6">
        <v>86</v>
      </c>
      <c r="D59" s="6">
        <v>1051.25</v>
      </c>
      <c r="E59" s="9">
        <f t="shared" si="44"/>
        <v>1137.25</v>
      </c>
      <c r="F59" s="7"/>
      <c r="G59" s="9">
        <f t="shared" si="31"/>
        <v>1137.25</v>
      </c>
      <c r="H59" s="9">
        <v>4.6399999999999997</v>
      </c>
      <c r="I59" s="33">
        <f t="shared" si="32"/>
        <v>245.0969827586207</v>
      </c>
      <c r="J59" s="21">
        <f t="shared" si="33"/>
        <v>4.9019396551724137</v>
      </c>
      <c r="M59" s="2">
        <v>44607</v>
      </c>
      <c r="N59" s="6">
        <v>234.36</v>
      </c>
      <c r="O59" s="6">
        <v>765.14</v>
      </c>
      <c r="P59" s="9">
        <f t="shared" si="45"/>
        <v>999.5</v>
      </c>
      <c r="Q59" s="7"/>
      <c r="R59" s="9">
        <f t="shared" si="34"/>
        <v>999.5</v>
      </c>
      <c r="S59" s="9">
        <v>4.45</v>
      </c>
      <c r="T59" s="33">
        <f t="shared" si="35"/>
        <v>224.6067415730337</v>
      </c>
      <c r="U59" s="6">
        <f t="shared" si="36"/>
        <v>4.4921348314606737</v>
      </c>
      <c r="Y59" s="2">
        <v>44635</v>
      </c>
      <c r="Z59" s="6">
        <v>210.05</v>
      </c>
      <c r="AA59" s="6">
        <v>500.56</v>
      </c>
      <c r="AB59" s="9">
        <f t="shared" si="46"/>
        <v>710.61</v>
      </c>
      <c r="AC59" s="7"/>
      <c r="AD59" s="9">
        <f t="shared" si="37"/>
        <v>710.61</v>
      </c>
      <c r="AE59" s="9">
        <v>4.28</v>
      </c>
      <c r="AF59" s="33">
        <f t="shared" si="38"/>
        <v>166.03037383177571</v>
      </c>
      <c r="AG59" s="6">
        <f t="shared" si="39"/>
        <v>3.320607476635514</v>
      </c>
      <c r="AJ59" s="2">
        <v>44666</v>
      </c>
      <c r="AK59" s="6">
        <v>124.25</v>
      </c>
      <c r="AL59" s="6">
        <v>870.95</v>
      </c>
      <c r="AM59" s="9">
        <f t="shared" si="40"/>
        <v>995.2</v>
      </c>
      <c r="AN59" s="7"/>
      <c r="AO59" s="9">
        <f t="shared" si="47"/>
        <v>995.2</v>
      </c>
      <c r="AP59" s="9">
        <v>4.4400000000000004</v>
      </c>
      <c r="AQ59" s="33">
        <f t="shared" si="48"/>
        <v>224.14414414414412</v>
      </c>
      <c r="AR59" s="6">
        <f t="shared" si="41"/>
        <v>4.4828828828828824</v>
      </c>
      <c r="AU59" s="14"/>
      <c r="AV59" s="12"/>
      <c r="AX59" s="2">
        <v>44696</v>
      </c>
      <c r="AY59" s="6">
        <v>287.73</v>
      </c>
      <c r="AZ59" s="6">
        <v>107.15</v>
      </c>
      <c r="BA59" s="9">
        <f t="shared" si="42"/>
        <v>394.88</v>
      </c>
      <c r="BB59" s="7"/>
      <c r="BC59" s="9">
        <f t="shared" si="49"/>
        <v>394.88</v>
      </c>
      <c r="BD59" s="9">
        <v>4.7699999999999996</v>
      </c>
      <c r="BE59" s="33">
        <f t="shared" si="50"/>
        <v>82.784067085953879</v>
      </c>
      <c r="BF59" s="6">
        <f t="shared" si="43"/>
        <v>1.6556813417190777</v>
      </c>
    </row>
    <row r="60" spans="2:58" x14ac:dyDescent="0.25">
      <c r="B60" s="2">
        <v>44577</v>
      </c>
      <c r="C60" s="6">
        <v>356.57</v>
      </c>
      <c r="D60" s="6">
        <v>210.46</v>
      </c>
      <c r="E60" s="9">
        <f t="shared" si="44"/>
        <v>567.03</v>
      </c>
      <c r="F60" s="7"/>
      <c r="G60" s="9">
        <f t="shared" si="31"/>
        <v>567.03</v>
      </c>
      <c r="H60" s="9">
        <v>4.6399999999999997</v>
      </c>
      <c r="I60" s="33">
        <f t="shared" si="32"/>
        <v>122.20474137931035</v>
      </c>
      <c r="J60" s="21">
        <f t="shared" si="33"/>
        <v>2.4440948275862069</v>
      </c>
      <c r="M60" s="2">
        <v>44608</v>
      </c>
      <c r="N60" s="6">
        <v>153.94</v>
      </c>
      <c r="O60" s="6">
        <v>464.43</v>
      </c>
      <c r="P60" s="9">
        <f t="shared" si="45"/>
        <v>618.37</v>
      </c>
      <c r="Q60" s="7"/>
      <c r="R60" s="9">
        <f t="shared" si="34"/>
        <v>618.37</v>
      </c>
      <c r="S60" s="9">
        <v>4.45</v>
      </c>
      <c r="T60" s="33">
        <f t="shared" si="35"/>
        <v>138.95955056179776</v>
      </c>
      <c r="U60" s="6">
        <f t="shared" si="36"/>
        <v>2.7791910112359552</v>
      </c>
      <c r="Y60" s="2">
        <v>44636</v>
      </c>
      <c r="Z60" s="6">
        <v>148.26</v>
      </c>
      <c r="AA60" s="6">
        <v>303.06</v>
      </c>
      <c r="AB60" s="9">
        <f t="shared" si="46"/>
        <v>451.32</v>
      </c>
      <c r="AC60" s="7"/>
      <c r="AD60" s="9">
        <f t="shared" si="37"/>
        <v>451.32</v>
      </c>
      <c r="AE60" s="9">
        <v>4.28</v>
      </c>
      <c r="AF60" s="33">
        <f t="shared" si="38"/>
        <v>105.44859813084112</v>
      </c>
      <c r="AG60" s="6">
        <f t="shared" si="39"/>
        <v>2.1089719626168226</v>
      </c>
      <c r="AJ60" s="2">
        <v>44667</v>
      </c>
      <c r="AK60" s="6">
        <v>234.98</v>
      </c>
      <c r="AL60" s="6">
        <v>759.71</v>
      </c>
      <c r="AM60" s="9">
        <f t="shared" si="40"/>
        <v>994.69</v>
      </c>
      <c r="AN60" s="7"/>
      <c r="AO60" s="9">
        <f t="shared" si="47"/>
        <v>994.69</v>
      </c>
      <c r="AP60" s="9">
        <v>4.4400000000000004</v>
      </c>
      <c r="AQ60" s="33">
        <f t="shared" si="48"/>
        <v>224.02927927927928</v>
      </c>
      <c r="AR60" s="6">
        <f t="shared" si="41"/>
        <v>4.4805855855855858</v>
      </c>
      <c r="AU60" s="14"/>
      <c r="AV60" s="12"/>
      <c r="AX60" s="2">
        <v>44697</v>
      </c>
      <c r="AY60" s="6">
        <v>175.43</v>
      </c>
      <c r="AZ60" s="6">
        <v>7.81</v>
      </c>
      <c r="BA60" s="9">
        <f t="shared" si="42"/>
        <v>183.24</v>
      </c>
      <c r="BB60" s="7"/>
      <c r="BC60" s="9">
        <f t="shared" si="49"/>
        <v>183.24</v>
      </c>
      <c r="BD60" s="9">
        <v>4.7699999999999996</v>
      </c>
      <c r="BE60" s="33">
        <f t="shared" si="50"/>
        <v>38.415094339622648</v>
      </c>
      <c r="BF60" s="6">
        <f t="shared" si="43"/>
        <v>0.76830188679245293</v>
      </c>
    </row>
    <row r="61" spans="2:58" x14ac:dyDescent="0.25">
      <c r="B61" s="2">
        <v>44578</v>
      </c>
      <c r="C61" s="6">
        <v>77.2</v>
      </c>
      <c r="D61" s="6">
        <v>441.55</v>
      </c>
      <c r="E61" s="9">
        <f t="shared" si="44"/>
        <v>518.75</v>
      </c>
      <c r="F61" s="7"/>
      <c r="G61" s="9">
        <f t="shared" si="31"/>
        <v>518.75</v>
      </c>
      <c r="H61" s="9">
        <v>4.6399999999999997</v>
      </c>
      <c r="I61" s="33">
        <f t="shared" si="32"/>
        <v>111.79956896551725</v>
      </c>
      <c r="J61" s="21">
        <f t="shared" si="33"/>
        <v>2.2359913793103452</v>
      </c>
      <c r="M61" s="2">
        <v>44609</v>
      </c>
      <c r="N61" s="6">
        <v>198.49</v>
      </c>
      <c r="O61" s="6">
        <v>656.98</v>
      </c>
      <c r="P61" s="9">
        <f t="shared" si="45"/>
        <v>855.47</v>
      </c>
      <c r="Q61" s="7"/>
      <c r="R61" s="9">
        <f t="shared" si="34"/>
        <v>855.47</v>
      </c>
      <c r="S61" s="9">
        <v>4.45</v>
      </c>
      <c r="T61" s="33">
        <f t="shared" si="35"/>
        <v>192.24044943820223</v>
      </c>
      <c r="U61" s="6">
        <f t="shared" si="36"/>
        <v>3.8448089887640449</v>
      </c>
      <c r="Y61" s="2">
        <v>44637</v>
      </c>
      <c r="Z61" s="6">
        <v>99.54</v>
      </c>
      <c r="AA61" s="6">
        <v>350.43</v>
      </c>
      <c r="AB61" s="9">
        <f t="shared" si="46"/>
        <v>449.97</v>
      </c>
      <c r="AC61" s="7"/>
      <c r="AD61" s="9">
        <f t="shared" si="37"/>
        <v>449.97</v>
      </c>
      <c r="AE61" s="9">
        <v>4.3</v>
      </c>
      <c r="AF61" s="33">
        <f t="shared" si="38"/>
        <v>104.64418604651163</v>
      </c>
      <c r="AG61" s="6">
        <f t="shared" si="39"/>
        <v>2.0928837209302329</v>
      </c>
      <c r="AJ61" s="2">
        <v>44668</v>
      </c>
      <c r="AK61" s="6">
        <v>16.22</v>
      </c>
      <c r="AL61" s="6">
        <v>319.95</v>
      </c>
      <c r="AM61" s="9">
        <f t="shared" si="40"/>
        <v>336.16999999999996</v>
      </c>
      <c r="AN61" s="7"/>
      <c r="AO61" s="9">
        <f t="shared" si="47"/>
        <v>336.16999999999996</v>
      </c>
      <c r="AP61" s="9">
        <v>4.4400000000000004</v>
      </c>
      <c r="AQ61" s="33">
        <f t="shared" si="48"/>
        <v>75.713963963963948</v>
      </c>
      <c r="AR61" s="6">
        <f t="shared" si="41"/>
        <v>1.514279279279279</v>
      </c>
      <c r="AU61" s="14"/>
      <c r="AV61" s="12"/>
      <c r="AX61" s="2">
        <v>44698</v>
      </c>
      <c r="AY61" s="6">
        <v>190.13</v>
      </c>
      <c r="AZ61" s="6">
        <v>323.52999999999997</v>
      </c>
      <c r="BA61" s="9">
        <f t="shared" si="42"/>
        <v>513.66</v>
      </c>
      <c r="BB61" s="7"/>
      <c r="BC61" s="9">
        <f t="shared" si="49"/>
        <v>513.66</v>
      </c>
      <c r="BD61" s="9">
        <v>4.8</v>
      </c>
      <c r="BE61" s="33">
        <f t="shared" si="50"/>
        <v>107.0125</v>
      </c>
      <c r="BF61" s="6">
        <f t="shared" si="43"/>
        <v>2.14025</v>
      </c>
    </row>
    <row r="62" spans="2:58" x14ac:dyDescent="0.25">
      <c r="B62" s="2">
        <v>44579</v>
      </c>
      <c r="C62" s="6">
        <v>239.05</v>
      </c>
      <c r="D62" s="6">
        <v>537.98</v>
      </c>
      <c r="E62" s="9">
        <f t="shared" si="44"/>
        <v>777.03</v>
      </c>
      <c r="F62" s="7"/>
      <c r="G62" s="9">
        <f t="shared" si="31"/>
        <v>777.03</v>
      </c>
      <c r="H62" s="9">
        <v>4.6399999999999997</v>
      </c>
      <c r="I62" s="33">
        <f t="shared" si="32"/>
        <v>167.46336206896552</v>
      </c>
      <c r="J62" s="21">
        <f t="shared" si="33"/>
        <v>3.3492672413793105</v>
      </c>
      <c r="M62" s="2">
        <v>44610</v>
      </c>
      <c r="N62" s="6">
        <v>258.23</v>
      </c>
      <c r="O62" s="6">
        <v>1136.01</v>
      </c>
      <c r="P62" s="9">
        <f t="shared" si="45"/>
        <v>1394.24</v>
      </c>
      <c r="Q62" s="7"/>
      <c r="R62" s="9">
        <f t="shared" si="34"/>
        <v>1394.24</v>
      </c>
      <c r="S62" s="9">
        <v>4.45</v>
      </c>
      <c r="T62" s="33">
        <f t="shared" si="35"/>
        <v>313.31235955056178</v>
      </c>
      <c r="U62" s="6">
        <f t="shared" si="36"/>
        <v>6.2662471910112361</v>
      </c>
      <c r="Y62" s="2">
        <v>44638</v>
      </c>
      <c r="Z62" s="6">
        <v>67.03</v>
      </c>
      <c r="AA62" s="6">
        <v>1504.19</v>
      </c>
      <c r="AB62" s="9">
        <f t="shared" si="46"/>
        <v>1571.22</v>
      </c>
      <c r="AC62" s="7"/>
      <c r="AD62" s="9">
        <f t="shared" si="37"/>
        <v>1571.22</v>
      </c>
      <c r="AE62" s="9">
        <v>4.3</v>
      </c>
      <c r="AF62" s="33">
        <f t="shared" si="38"/>
        <v>365.40000000000003</v>
      </c>
      <c r="AG62" s="6">
        <f t="shared" si="39"/>
        <v>7.3080000000000007</v>
      </c>
      <c r="AJ62" s="2">
        <v>44669</v>
      </c>
      <c r="AK62" s="6">
        <v>194.22</v>
      </c>
      <c r="AL62" s="6">
        <v>552.29999999999995</v>
      </c>
      <c r="AM62" s="9">
        <f t="shared" si="40"/>
        <v>746.52</v>
      </c>
      <c r="AN62" s="7"/>
      <c r="AO62" s="9">
        <f t="shared" si="47"/>
        <v>746.52</v>
      </c>
      <c r="AP62" s="9">
        <v>4.4400000000000004</v>
      </c>
      <c r="AQ62" s="33">
        <f t="shared" si="48"/>
        <v>168.13513513513513</v>
      </c>
      <c r="AR62" s="6">
        <f t="shared" si="41"/>
        <v>3.3627027027027028</v>
      </c>
      <c r="AU62" s="14"/>
      <c r="AV62" s="12"/>
      <c r="AX62" s="2">
        <v>44699</v>
      </c>
      <c r="AY62" s="6">
        <v>113.5</v>
      </c>
      <c r="AZ62" s="6">
        <v>107.37</v>
      </c>
      <c r="BA62" s="9">
        <f t="shared" si="42"/>
        <v>220.87</v>
      </c>
      <c r="BB62" s="7"/>
      <c r="BC62" s="9">
        <f t="shared" si="49"/>
        <v>220.87</v>
      </c>
      <c r="BD62" s="9">
        <v>4.8</v>
      </c>
      <c r="BE62" s="33">
        <f t="shared" si="50"/>
        <v>46.014583333333334</v>
      </c>
      <c r="BF62" s="6">
        <f t="shared" si="43"/>
        <v>0.92029166666666673</v>
      </c>
    </row>
    <row r="63" spans="2:58" x14ac:dyDescent="0.25">
      <c r="B63" s="2">
        <v>44580</v>
      </c>
      <c r="C63" s="6">
        <v>88.44</v>
      </c>
      <c r="D63" s="6">
        <v>403.68</v>
      </c>
      <c r="E63" s="9">
        <f t="shared" si="44"/>
        <v>492.12</v>
      </c>
      <c r="F63" s="7"/>
      <c r="G63" s="9">
        <f t="shared" si="31"/>
        <v>492.12</v>
      </c>
      <c r="H63" s="9">
        <v>4.6399999999999997</v>
      </c>
      <c r="I63" s="33">
        <f t="shared" si="32"/>
        <v>106.06034482758622</v>
      </c>
      <c r="J63" s="21">
        <f t="shared" si="33"/>
        <v>2.1212068965517243</v>
      </c>
      <c r="M63" s="2">
        <v>44611</v>
      </c>
      <c r="N63" s="6">
        <v>157.03</v>
      </c>
      <c r="O63" s="6">
        <v>1319.89</v>
      </c>
      <c r="P63" s="9">
        <f t="shared" si="45"/>
        <v>1476.92</v>
      </c>
      <c r="Q63" s="7"/>
      <c r="R63" s="9">
        <f t="shared" si="34"/>
        <v>1476.92</v>
      </c>
      <c r="S63" s="9">
        <v>4.43</v>
      </c>
      <c r="T63" s="33">
        <f t="shared" si="35"/>
        <v>333.39051918735896</v>
      </c>
      <c r="U63" s="6">
        <f t="shared" si="36"/>
        <v>6.6678103837471792</v>
      </c>
      <c r="Y63" s="2">
        <v>44639</v>
      </c>
      <c r="Z63" s="6">
        <v>21.99</v>
      </c>
      <c r="AA63" s="6">
        <v>459.73</v>
      </c>
      <c r="AB63" s="9">
        <f t="shared" si="46"/>
        <v>481.72</v>
      </c>
      <c r="AC63" s="7"/>
      <c r="AD63" s="9">
        <f t="shared" si="37"/>
        <v>481.72</v>
      </c>
      <c r="AE63" s="9">
        <v>4.3099999999999996</v>
      </c>
      <c r="AF63" s="33">
        <f t="shared" si="38"/>
        <v>111.76798143851509</v>
      </c>
      <c r="AG63" s="6">
        <f t="shared" si="39"/>
        <v>2.2353596287703019</v>
      </c>
      <c r="AJ63" s="2">
        <v>44670</v>
      </c>
      <c r="AK63" s="6">
        <v>101.93</v>
      </c>
      <c r="AL63" s="6">
        <v>575.16999999999996</v>
      </c>
      <c r="AM63" s="9">
        <f t="shared" si="40"/>
        <v>677.09999999999991</v>
      </c>
      <c r="AN63" s="7"/>
      <c r="AO63" s="9">
        <f t="shared" si="47"/>
        <v>677.09999999999991</v>
      </c>
      <c r="AP63" s="9">
        <v>4.4400000000000004</v>
      </c>
      <c r="AQ63" s="33">
        <f t="shared" si="48"/>
        <v>152.49999999999997</v>
      </c>
      <c r="AR63" s="6">
        <f t="shared" si="41"/>
        <v>3.0499999999999994</v>
      </c>
      <c r="AU63" s="14"/>
      <c r="AV63" s="12"/>
      <c r="AX63" s="2">
        <v>44700</v>
      </c>
      <c r="AY63" s="6">
        <v>22.87</v>
      </c>
      <c r="AZ63" s="6">
        <v>50.66</v>
      </c>
      <c r="BA63" s="9">
        <f t="shared" si="42"/>
        <v>73.53</v>
      </c>
      <c r="BB63" s="7"/>
      <c r="BC63" s="9">
        <f t="shared" si="49"/>
        <v>73.53</v>
      </c>
      <c r="BD63" s="9">
        <v>4.9000000000000004</v>
      </c>
      <c r="BE63" s="33">
        <f t="shared" si="50"/>
        <v>15.006122448979591</v>
      </c>
      <c r="BF63" s="6">
        <f t="shared" si="43"/>
        <v>0.30012244897959184</v>
      </c>
    </row>
    <row r="64" spans="2:58" x14ac:dyDescent="0.25">
      <c r="B64" s="2">
        <v>44581</v>
      </c>
      <c r="C64" s="6">
        <v>111.99</v>
      </c>
      <c r="D64" s="6">
        <v>526.76</v>
      </c>
      <c r="E64" s="9">
        <f t="shared" si="44"/>
        <v>638.75</v>
      </c>
      <c r="F64" s="7"/>
      <c r="G64" s="9">
        <f t="shared" si="31"/>
        <v>638.75</v>
      </c>
      <c r="H64" s="9">
        <v>4.6399999999999997</v>
      </c>
      <c r="I64" s="33">
        <f t="shared" si="32"/>
        <v>137.66163793103451</v>
      </c>
      <c r="J64" s="21">
        <f t="shared" si="33"/>
        <v>2.7532327586206899</v>
      </c>
      <c r="M64" s="2">
        <v>44612</v>
      </c>
      <c r="N64" s="6">
        <v>143.91999999999999</v>
      </c>
      <c r="O64" s="6">
        <v>390.79</v>
      </c>
      <c r="P64" s="9">
        <f t="shared" si="45"/>
        <v>534.71</v>
      </c>
      <c r="Q64" s="7"/>
      <c r="R64" s="9">
        <f t="shared" si="34"/>
        <v>534.71</v>
      </c>
      <c r="S64" s="9">
        <v>4.43</v>
      </c>
      <c r="T64" s="33">
        <f t="shared" si="35"/>
        <v>120.70203160270881</v>
      </c>
      <c r="U64" s="6">
        <f t="shared" si="36"/>
        <v>2.4140406320541765</v>
      </c>
      <c r="Y64" s="2">
        <v>44640</v>
      </c>
      <c r="Z64" s="6">
        <v>50.83</v>
      </c>
      <c r="AA64" s="6">
        <v>600.30999999999995</v>
      </c>
      <c r="AB64" s="9">
        <f t="shared" si="46"/>
        <v>651.14</v>
      </c>
      <c r="AC64" s="7"/>
      <c r="AD64" s="9">
        <f t="shared" si="37"/>
        <v>651.14</v>
      </c>
      <c r="AE64" s="9">
        <v>4.3099999999999996</v>
      </c>
      <c r="AF64" s="33">
        <f t="shared" si="38"/>
        <v>151.07656612529004</v>
      </c>
      <c r="AG64" s="6">
        <f t="shared" si="39"/>
        <v>3.0215313225058011</v>
      </c>
      <c r="AJ64" s="2">
        <v>44671</v>
      </c>
      <c r="AK64" s="6">
        <v>208.43</v>
      </c>
      <c r="AL64" s="6">
        <v>575.9</v>
      </c>
      <c r="AM64" s="9">
        <f t="shared" si="40"/>
        <v>784.32999999999993</v>
      </c>
      <c r="AN64" s="7"/>
      <c r="AO64" s="9">
        <f t="shared" si="47"/>
        <v>784.32999999999993</v>
      </c>
      <c r="AP64" s="9">
        <v>4.4400000000000004</v>
      </c>
      <c r="AQ64" s="33">
        <f t="shared" si="48"/>
        <v>176.65090090090087</v>
      </c>
      <c r="AR64" s="6">
        <f t="shared" si="41"/>
        <v>3.5330180180180175</v>
      </c>
      <c r="AU64" s="14"/>
      <c r="AV64" s="12"/>
      <c r="AX64" s="2">
        <v>44701</v>
      </c>
      <c r="AY64" s="6">
        <v>259.47000000000003</v>
      </c>
      <c r="AZ64" s="6">
        <v>312.27</v>
      </c>
      <c r="BA64" s="9">
        <f t="shared" si="42"/>
        <v>571.74</v>
      </c>
      <c r="BB64" s="7"/>
      <c r="BC64" s="9">
        <f t="shared" si="49"/>
        <v>571.74</v>
      </c>
      <c r="BD64" s="9">
        <v>4.9000000000000004</v>
      </c>
      <c r="BE64" s="33">
        <f t="shared" si="50"/>
        <v>116.68163265306121</v>
      </c>
      <c r="BF64" s="6">
        <f t="shared" si="43"/>
        <v>2.3336326530612244</v>
      </c>
    </row>
    <row r="65" spans="2:58" x14ac:dyDescent="0.25">
      <c r="B65" s="2">
        <v>44582</v>
      </c>
      <c r="C65" s="6">
        <v>124.25</v>
      </c>
      <c r="D65" s="6">
        <v>657.45</v>
      </c>
      <c r="E65" s="9">
        <f t="shared" si="44"/>
        <v>781.7</v>
      </c>
      <c r="F65" s="7"/>
      <c r="G65" s="9">
        <f t="shared" si="31"/>
        <v>781.7</v>
      </c>
      <c r="H65" s="9">
        <v>4.6399999999999997</v>
      </c>
      <c r="I65" s="33">
        <f t="shared" si="32"/>
        <v>168.46982758620692</v>
      </c>
      <c r="J65" s="21">
        <f t="shared" si="33"/>
        <v>3.3693965517241384</v>
      </c>
      <c r="M65" s="2">
        <v>44613</v>
      </c>
      <c r="N65" s="6">
        <v>560.14</v>
      </c>
      <c r="O65" s="6">
        <v>90.26</v>
      </c>
      <c r="P65" s="9">
        <f t="shared" si="45"/>
        <v>650.4</v>
      </c>
      <c r="Q65" s="7"/>
      <c r="R65" s="9">
        <f t="shared" si="34"/>
        <v>650.4</v>
      </c>
      <c r="S65" s="9">
        <v>4.43</v>
      </c>
      <c r="T65" s="33">
        <f t="shared" si="35"/>
        <v>146.81715575620768</v>
      </c>
      <c r="U65" s="6">
        <f t="shared" si="36"/>
        <v>2.9363431151241537</v>
      </c>
      <c r="Y65" s="2">
        <v>44641</v>
      </c>
      <c r="Z65" s="6">
        <v>68.760000000000005</v>
      </c>
      <c r="AA65" s="6">
        <v>808.98</v>
      </c>
      <c r="AB65" s="9">
        <f t="shared" si="46"/>
        <v>877.74</v>
      </c>
      <c r="AC65" s="7"/>
      <c r="AD65" s="9">
        <f t="shared" si="37"/>
        <v>877.74</v>
      </c>
      <c r="AE65" s="9">
        <v>4.3099999999999996</v>
      </c>
      <c r="AF65" s="33">
        <f t="shared" si="38"/>
        <v>203.65197215777263</v>
      </c>
      <c r="AG65" s="6">
        <f t="shared" si="39"/>
        <v>4.0730394431554524</v>
      </c>
      <c r="AJ65" s="2">
        <v>44672</v>
      </c>
      <c r="AK65" s="6">
        <v>164.98</v>
      </c>
      <c r="AL65" s="6">
        <v>690.16</v>
      </c>
      <c r="AM65" s="9">
        <f t="shared" si="40"/>
        <v>855.14</v>
      </c>
      <c r="AN65" s="7"/>
      <c r="AO65" s="9">
        <f t="shared" si="47"/>
        <v>855.14</v>
      </c>
      <c r="AP65" s="9">
        <v>4.4400000000000004</v>
      </c>
      <c r="AQ65" s="33">
        <f t="shared" si="48"/>
        <v>192.59909909909908</v>
      </c>
      <c r="AR65" s="6">
        <f t="shared" si="41"/>
        <v>3.8519819819819818</v>
      </c>
      <c r="AU65" s="14"/>
      <c r="AV65" s="12"/>
      <c r="AX65" s="2">
        <v>44702</v>
      </c>
      <c r="AY65" s="6">
        <v>223</v>
      </c>
      <c r="AZ65" s="6">
        <v>202.68</v>
      </c>
      <c r="BA65" s="9">
        <f t="shared" si="42"/>
        <v>425.68</v>
      </c>
      <c r="BB65" s="7"/>
      <c r="BC65" s="9">
        <f t="shared" si="49"/>
        <v>425.68</v>
      </c>
      <c r="BD65" s="9">
        <v>4.95</v>
      </c>
      <c r="BE65" s="33">
        <f t="shared" si="50"/>
        <v>85.99595959595959</v>
      </c>
      <c r="BF65" s="6">
        <f t="shared" si="43"/>
        <v>1.7199191919191918</v>
      </c>
    </row>
    <row r="66" spans="2:58" x14ac:dyDescent="0.25">
      <c r="B66" s="2">
        <v>44583</v>
      </c>
      <c r="C66" s="6">
        <v>108.51</v>
      </c>
      <c r="D66" s="6">
        <v>957.11</v>
      </c>
      <c r="E66" s="9">
        <f t="shared" si="44"/>
        <v>1065.6200000000001</v>
      </c>
      <c r="F66" s="7"/>
      <c r="G66" s="9">
        <f t="shared" si="31"/>
        <v>1065.6200000000001</v>
      </c>
      <c r="H66" s="9">
        <v>4.62</v>
      </c>
      <c r="I66" s="33">
        <f t="shared" si="32"/>
        <v>230.65367965367966</v>
      </c>
      <c r="J66" s="21">
        <f t="shared" si="33"/>
        <v>4.6130735930735929</v>
      </c>
      <c r="M66" s="2">
        <v>44614</v>
      </c>
      <c r="N66" s="6">
        <v>591.9</v>
      </c>
      <c r="O66" s="6">
        <v>434.35</v>
      </c>
      <c r="P66" s="9">
        <f t="shared" si="45"/>
        <v>1026.25</v>
      </c>
      <c r="Q66" s="7"/>
      <c r="R66" s="9">
        <f t="shared" si="34"/>
        <v>1026.25</v>
      </c>
      <c r="S66" s="9">
        <v>4.43</v>
      </c>
      <c r="T66" s="33">
        <f t="shared" si="35"/>
        <v>231.65914221218964</v>
      </c>
      <c r="U66" s="6">
        <f t="shared" si="36"/>
        <v>4.6331828442437928</v>
      </c>
      <c r="Y66" s="2">
        <v>44642</v>
      </c>
      <c r="Z66" s="6">
        <v>236.13</v>
      </c>
      <c r="AA66" s="6">
        <v>349.58</v>
      </c>
      <c r="AB66" s="9">
        <f t="shared" si="46"/>
        <v>585.71</v>
      </c>
      <c r="AC66" s="7"/>
      <c r="AD66" s="9">
        <f t="shared" si="37"/>
        <v>585.71</v>
      </c>
      <c r="AE66" s="9">
        <v>4.3099999999999996</v>
      </c>
      <c r="AF66" s="33">
        <f t="shared" si="38"/>
        <v>135.8955916473318</v>
      </c>
      <c r="AG66" s="6">
        <f t="shared" si="39"/>
        <v>2.7179118329466361</v>
      </c>
      <c r="AJ66" s="2">
        <v>44673</v>
      </c>
      <c r="AK66" s="6">
        <v>240.43</v>
      </c>
      <c r="AL66" s="6">
        <v>477.26</v>
      </c>
      <c r="AM66" s="9">
        <f t="shared" si="40"/>
        <v>717.69</v>
      </c>
      <c r="AN66" s="7"/>
      <c r="AO66" s="9">
        <f t="shared" si="47"/>
        <v>717.69</v>
      </c>
      <c r="AP66" s="9">
        <v>4.4400000000000004</v>
      </c>
      <c r="AQ66" s="33">
        <f t="shared" si="48"/>
        <v>161.6418918918919</v>
      </c>
      <c r="AR66" s="6">
        <f t="shared" si="41"/>
        <v>3.2328378378378382</v>
      </c>
      <c r="AU66" s="14"/>
      <c r="AV66" s="12"/>
      <c r="AX66" s="2">
        <v>44703</v>
      </c>
      <c r="AY66" s="6">
        <v>55.05</v>
      </c>
      <c r="AZ66" s="6">
        <v>50.45</v>
      </c>
      <c r="BA66" s="9">
        <f t="shared" si="42"/>
        <v>105.5</v>
      </c>
      <c r="BB66" s="7"/>
      <c r="BC66" s="9">
        <f t="shared" si="49"/>
        <v>105.5</v>
      </c>
      <c r="BD66" s="9">
        <v>4.95</v>
      </c>
      <c r="BE66" s="33">
        <f t="shared" si="50"/>
        <v>21.313131313131311</v>
      </c>
      <c r="BF66" s="6">
        <f t="shared" si="43"/>
        <v>0.42626262626262623</v>
      </c>
    </row>
    <row r="67" spans="2:58" x14ac:dyDescent="0.25">
      <c r="B67" s="2">
        <v>44584</v>
      </c>
      <c r="C67" s="6">
        <v>162.56</v>
      </c>
      <c r="D67" s="6">
        <v>416.49</v>
      </c>
      <c r="E67" s="9">
        <f t="shared" si="44"/>
        <v>579.04999999999995</v>
      </c>
      <c r="F67" s="7"/>
      <c r="G67" s="9">
        <f t="shared" si="31"/>
        <v>579.04999999999995</v>
      </c>
      <c r="H67" s="6">
        <v>4.62</v>
      </c>
      <c r="I67" s="33">
        <f t="shared" si="32"/>
        <v>125.33549783549782</v>
      </c>
      <c r="J67" s="21">
        <f t="shared" si="33"/>
        <v>2.5067099567099564</v>
      </c>
      <c r="M67" s="2">
        <v>44615</v>
      </c>
      <c r="N67" s="6">
        <v>87.29</v>
      </c>
      <c r="O67" s="6">
        <v>272.10000000000002</v>
      </c>
      <c r="P67" s="9">
        <f t="shared" si="45"/>
        <v>359.39000000000004</v>
      </c>
      <c r="Q67" s="7"/>
      <c r="R67" s="9">
        <f t="shared" si="34"/>
        <v>359.39000000000004</v>
      </c>
      <c r="S67" s="6">
        <v>4.3499999999999996</v>
      </c>
      <c r="T67" s="33">
        <f t="shared" si="35"/>
        <v>82.618390804597723</v>
      </c>
      <c r="U67" s="6">
        <f t="shared" si="36"/>
        <v>1.6523678160919546</v>
      </c>
      <c r="Y67" s="2">
        <v>44643</v>
      </c>
      <c r="Z67" s="6">
        <v>87.29</v>
      </c>
      <c r="AA67" s="6">
        <v>265.2</v>
      </c>
      <c r="AB67" s="9">
        <f t="shared" si="46"/>
        <v>352.49</v>
      </c>
      <c r="AC67" s="7"/>
      <c r="AD67" s="9">
        <f t="shared" si="37"/>
        <v>352.49</v>
      </c>
      <c r="AE67" s="6">
        <v>4.3499999999999996</v>
      </c>
      <c r="AF67" s="33">
        <f t="shared" si="38"/>
        <v>81.03218390804598</v>
      </c>
      <c r="AG67" s="6">
        <f t="shared" si="39"/>
        <v>1.6206436781609197</v>
      </c>
      <c r="AJ67" s="2">
        <v>44674</v>
      </c>
      <c r="AK67" s="6">
        <v>475.79</v>
      </c>
      <c r="AL67" s="6">
        <v>462.62</v>
      </c>
      <c r="AM67" s="9">
        <f t="shared" si="40"/>
        <v>938.41000000000008</v>
      </c>
      <c r="AN67" s="7"/>
      <c r="AO67" s="9">
        <f t="shared" si="47"/>
        <v>938.41000000000008</v>
      </c>
      <c r="AP67" s="6">
        <v>4.4400000000000004</v>
      </c>
      <c r="AQ67" s="33">
        <f t="shared" si="48"/>
        <v>211.3536036036036</v>
      </c>
      <c r="AR67" s="6">
        <f t="shared" si="41"/>
        <v>4.2270720720720725</v>
      </c>
      <c r="AU67" s="14"/>
      <c r="AV67" s="12"/>
      <c r="AX67" s="2">
        <v>44704</v>
      </c>
      <c r="AY67" s="6">
        <v>171.03</v>
      </c>
      <c r="AZ67" s="6">
        <v>430.29</v>
      </c>
      <c r="BA67" s="9">
        <f t="shared" si="42"/>
        <v>601.32000000000005</v>
      </c>
      <c r="BB67" s="7"/>
      <c r="BC67" s="9">
        <f t="shared" si="49"/>
        <v>601.32000000000005</v>
      </c>
      <c r="BD67" s="6">
        <v>4.95</v>
      </c>
      <c r="BE67" s="33">
        <f t="shared" si="50"/>
        <v>121.47878787878788</v>
      </c>
      <c r="BF67" s="6">
        <f t="shared" si="43"/>
        <v>2.4295757575757579</v>
      </c>
    </row>
    <row r="68" spans="2:58" x14ac:dyDescent="0.25">
      <c r="B68" s="2">
        <v>44585</v>
      </c>
      <c r="C68" s="6">
        <v>150.13</v>
      </c>
      <c r="D68" s="6">
        <v>504.02</v>
      </c>
      <c r="E68" s="9">
        <f t="shared" si="44"/>
        <v>654.15</v>
      </c>
      <c r="F68" s="7"/>
      <c r="G68" s="9">
        <f t="shared" si="31"/>
        <v>654.15</v>
      </c>
      <c r="H68" s="6">
        <v>4.62</v>
      </c>
      <c r="I68" s="33">
        <f t="shared" si="32"/>
        <v>141.59090909090909</v>
      </c>
      <c r="J68" s="21">
        <f t="shared" si="33"/>
        <v>2.831818181818182</v>
      </c>
      <c r="M68" s="2">
        <v>44616</v>
      </c>
      <c r="N68" s="6">
        <v>221.95</v>
      </c>
      <c r="O68" s="6">
        <v>355.21</v>
      </c>
      <c r="P68" s="9">
        <f t="shared" si="45"/>
        <v>577.16</v>
      </c>
      <c r="Q68" s="7"/>
      <c r="R68" s="9">
        <f t="shared" si="34"/>
        <v>577.16</v>
      </c>
      <c r="S68" s="6">
        <v>4.4000000000000004</v>
      </c>
      <c r="T68" s="33">
        <f t="shared" si="35"/>
        <v>131.17272727272726</v>
      </c>
      <c r="U68" s="6">
        <f t="shared" si="36"/>
        <v>2.6234545454545453</v>
      </c>
      <c r="Y68" s="2">
        <v>44644</v>
      </c>
      <c r="Z68" s="6">
        <v>21.91</v>
      </c>
      <c r="AA68" s="6">
        <v>147.88999999999999</v>
      </c>
      <c r="AB68" s="9">
        <f t="shared" si="46"/>
        <v>169.79999999999998</v>
      </c>
      <c r="AC68" s="7"/>
      <c r="AD68" s="9">
        <f t="shared" si="37"/>
        <v>169.79999999999998</v>
      </c>
      <c r="AE68" s="6">
        <v>4.34</v>
      </c>
      <c r="AF68" s="33">
        <f t="shared" si="38"/>
        <v>39.124423963133637</v>
      </c>
      <c r="AG68" s="6">
        <f t="shared" si="39"/>
        <v>0.78248847926267273</v>
      </c>
      <c r="AJ68" s="2">
        <v>44675</v>
      </c>
      <c r="AK68" s="6">
        <v>158.36000000000001</v>
      </c>
      <c r="AL68" s="6">
        <v>480.89</v>
      </c>
      <c r="AM68" s="9">
        <f t="shared" si="40"/>
        <v>639.25</v>
      </c>
      <c r="AN68" s="7"/>
      <c r="AO68" s="9">
        <f t="shared" si="47"/>
        <v>639.25</v>
      </c>
      <c r="AP68" s="6">
        <v>4.4400000000000004</v>
      </c>
      <c r="AQ68" s="33">
        <f t="shared" si="48"/>
        <v>143.97522522522522</v>
      </c>
      <c r="AR68" s="6">
        <f t="shared" si="41"/>
        <v>2.8795045045045042</v>
      </c>
      <c r="AU68" s="14"/>
      <c r="AV68" s="12"/>
      <c r="AX68" s="2">
        <v>44705</v>
      </c>
      <c r="AY68" s="6">
        <v>295.51</v>
      </c>
      <c r="AZ68" s="6">
        <v>512.53</v>
      </c>
      <c r="BA68" s="9">
        <f t="shared" si="42"/>
        <v>808.04</v>
      </c>
      <c r="BB68" s="7"/>
      <c r="BC68" s="9">
        <f t="shared" si="49"/>
        <v>808.04</v>
      </c>
      <c r="BD68" s="6">
        <v>4.95</v>
      </c>
      <c r="BE68" s="33">
        <f t="shared" si="50"/>
        <v>163.24040404040403</v>
      </c>
      <c r="BF68" s="6">
        <f t="shared" si="43"/>
        <v>3.2648080808080806</v>
      </c>
    </row>
    <row r="69" spans="2:58" x14ac:dyDescent="0.25">
      <c r="B69" s="2">
        <v>44586</v>
      </c>
      <c r="C69" s="6">
        <v>207.38</v>
      </c>
      <c r="D69" s="6">
        <v>512.21</v>
      </c>
      <c r="E69" s="9">
        <f t="shared" si="44"/>
        <v>719.59</v>
      </c>
      <c r="F69" s="7"/>
      <c r="G69" s="9">
        <f t="shared" si="31"/>
        <v>719.59</v>
      </c>
      <c r="H69" s="6">
        <v>4.62</v>
      </c>
      <c r="I69" s="33">
        <f t="shared" si="32"/>
        <v>155.75541125541125</v>
      </c>
      <c r="J69" s="21">
        <f t="shared" si="33"/>
        <v>3.1151082251082252</v>
      </c>
      <c r="M69" s="2">
        <v>44617</v>
      </c>
      <c r="N69" s="6">
        <v>323.11</v>
      </c>
      <c r="O69" s="6">
        <v>270.39999999999998</v>
      </c>
      <c r="P69" s="9">
        <f t="shared" si="45"/>
        <v>593.51</v>
      </c>
      <c r="Q69" s="7"/>
      <c r="R69" s="9">
        <f t="shared" si="34"/>
        <v>593.51</v>
      </c>
      <c r="S69" s="6">
        <v>4.4000000000000004</v>
      </c>
      <c r="T69" s="33">
        <f t="shared" si="35"/>
        <v>134.88863636363635</v>
      </c>
      <c r="U69" s="6">
        <f t="shared" si="36"/>
        <v>2.697772727272727</v>
      </c>
      <c r="Y69" s="2">
        <v>44645</v>
      </c>
      <c r="Z69" s="6">
        <v>129.56</v>
      </c>
      <c r="AA69" s="6">
        <v>163.43</v>
      </c>
      <c r="AB69" s="9">
        <f t="shared" si="46"/>
        <v>292.99</v>
      </c>
      <c r="AC69" s="7"/>
      <c r="AD69" s="9">
        <f t="shared" si="37"/>
        <v>292.99</v>
      </c>
      <c r="AE69" s="6">
        <v>4.3499999999999996</v>
      </c>
      <c r="AF69" s="33">
        <f t="shared" si="38"/>
        <v>67.354022988505761</v>
      </c>
      <c r="AG69" s="6">
        <f t="shared" si="39"/>
        <v>1.3470804597701151</v>
      </c>
      <c r="AJ69" s="2">
        <v>44676</v>
      </c>
      <c r="AK69" s="6">
        <v>158.87</v>
      </c>
      <c r="AL69" s="6">
        <v>664.65</v>
      </c>
      <c r="AM69" s="9">
        <f t="shared" si="40"/>
        <v>823.52</v>
      </c>
      <c r="AN69" s="7"/>
      <c r="AO69" s="9">
        <f t="shared" si="47"/>
        <v>823.52</v>
      </c>
      <c r="AP69" s="6">
        <v>4.4400000000000004</v>
      </c>
      <c r="AQ69" s="33">
        <f t="shared" si="48"/>
        <v>185.47747747747746</v>
      </c>
      <c r="AR69" s="6">
        <f t="shared" si="41"/>
        <v>3.7095495495495494</v>
      </c>
      <c r="AU69" s="14"/>
      <c r="AV69" s="12"/>
      <c r="AX69" s="2">
        <v>44706</v>
      </c>
      <c r="AY69" s="6">
        <v>223.78</v>
      </c>
      <c r="AZ69" s="6">
        <v>414.57</v>
      </c>
      <c r="BA69" s="9">
        <f t="shared" si="42"/>
        <v>638.35</v>
      </c>
      <c r="BB69" s="7"/>
      <c r="BC69" s="9">
        <f t="shared" si="49"/>
        <v>638.35</v>
      </c>
      <c r="BD69" s="6">
        <v>5.01</v>
      </c>
      <c r="BE69" s="33">
        <f t="shared" si="50"/>
        <v>127.41516966067866</v>
      </c>
      <c r="BF69" s="6">
        <f t="shared" si="43"/>
        <v>2.548303393213573</v>
      </c>
    </row>
    <row r="70" spans="2:58" x14ac:dyDescent="0.25">
      <c r="B70" s="2">
        <v>44587</v>
      </c>
      <c r="C70" s="6">
        <v>86.85</v>
      </c>
      <c r="D70" s="6">
        <v>558.49</v>
      </c>
      <c r="E70" s="9">
        <f t="shared" si="44"/>
        <v>645.34</v>
      </c>
      <c r="F70" s="7"/>
      <c r="G70" s="9">
        <f t="shared" si="31"/>
        <v>645.34</v>
      </c>
      <c r="H70" s="6">
        <v>4.6399999999999997</v>
      </c>
      <c r="I70" s="33">
        <f t="shared" si="32"/>
        <v>139.08189655172416</v>
      </c>
      <c r="J70" s="21">
        <f t="shared" si="33"/>
        <v>2.7816379310344832</v>
      </c>
      <c r="M70" s="2">
        <v>44618</v>
      </c>
      <c r="N70" s="6">
        <v>278.08999999999997</v>
      </c>
      <c r="O70" s="6">
        <v>707.28</v>
      </c>
      <c r="P70" s="9">
        <f t="shared" si="45"/>
        <v>985.36999999999989</v>
      </c>
      <c r="Q70" s="7"/>
      <c r="R70" s="9">
        <f t="shared" si="34"/>
        <v>985.36999999999989</v>
      </c>
      <c r="S70" s="6">
        <v>4.4000000000000004</v>
      </c>
      <c r="T70" s="33">
        <f t="shared" si="35"/>
        <v>223.94772727272724</v>
      </c>
      <c r="U70" s="6">
        <f t="shared" si="36"/>
        <v>4.4789545454545445</v>
      </c>
      <c r="Y70" s="2">
        <v>44646</v>
      </c>
      <c r="Z70" s="6">
        <v>228.77</v>
      </c>
      <c r="AA70" s="6">
        <v>715.85</v>
      </c>
      <c r="AB70" s="9">
        <f t="shared" si="46"/>
        <v>944.62</v>
      </c>
      <c r="AC70" s="7"/>
      <c r="AD70" s="9">
        <f t="shared" si="37"/>
        <v>944.62</v>
      </c>
      <c r="AE70" s="6">
        <v>4.37</v>
      </c>
      <c r="AF70" s="33">
        <f t="shared" si="38"/>
        <v>216.16018306636155</v>
      </c>
      <c r="AG70" s="6">
        <f t="shared" si="39"/>
        <v>4.3232036613272316</v>
      </c>
      <c r="AJ70" s="2">
        <v>44677</v>
      </c>
      <c r="AK70" s="6">
        <v>173.38</v>
      </c>
      <c r="AL70" s="6">
        <v>388.79</v>
      </c>
      <c r="AM70" s="9">
        <f t="shared" si="40"/>
        <v>562.17000000000007</v>
      </c>
      <c r="AN70" s="7"/>
      <c r="AO70" s="9">
        <f t="shared" si="47"/>
        <v>562.17000000000007</v>
      </c>
      <c r="AP70" s="6">
        <v>4.4400000000000004</v>
      </c>
      <c r="AQ70" s="33">
        <f t="shared" si="48"/>
        <v>126.61486486486487</v>
      </c>
      <c r="AR70" s="6">
        <f t="shared" si="41"/>
        <v>2.5322972972972972</v>
      </c>
      <c r="AU70" s="14"/>
      <c r="AV70" s="12"/>
      <c r="AX70" s="2">
        <v>44707</v>
      </c>
      <c r="AY70" s="6">
        <v>203.74</v>
      </c>
      <c r="AZ70" s="6">
        <v>310.82</v>
      </c>
      <c r="BA70" s="9">
        <f t="shared" si="42"/>
        <v>514.55999999999995</v>
      </c>
      <c r="BB70" s="7"/>
      <c r="BC70" s="9">
        <f t="shared" si="49"/>
        <v>514.55999999999995</v>
      </c>
      <c r="BD70" s="6">
        <v>5.01</v>
      </c>
      <c r="BE70" s="33">
        <f t="shared" si="50"/>
        <v>102.7065868263473</v>
      </c>
      <c r="BF70" s="6">
        <f t="shared" si="43"/>
        <v>2.054131736526946</v>
      </c>
    </row>
    <row r="71" spans="2:58" x14ac:dyDescent="0.25">
      <c r="B71" s="2">
        <v>44588</v>
      </c>
      <c r="C71" s="6">
        <v>66.89</v>
      </c>
      <c r="D71" s="6">
        <v>752.78</v>
      </c>
      <c r="E71" s="9">
        <f t="shared" si="44"/>
        <v>819.67</v>
      </c>
      <c r="F71" s="7"/>
      <c r="G71" s="9">
        <f t="shared" si="31"/>
        <v>819.67</v>
      </c>
      <c r="H71" s="6">
        <v>4.59</v>
      </c>
      <c r="I71" s="33">
        <f t="shared" si="32"/>
        <v>178.57734204793027</v>
      </c>
      <c r="J71" s="21">
        <f t="shared" si="33"/>
        <v>3.5715468409586055</v>
      </c>
      <c r="M71" s="2">
        <v>44619</v>
      </c>
      <c r="N71" s="6">
        <v>177.25</v>
      </c>
      <c r="O71" s="6">
        <v>904.56</v>
      </c>
      <c r="P71" s="9">
        <f t="shared" si="45"/>
        <v>1081.81</v>
      </c>
      <c r="Q71" s="7"/>
      <c r="R71" s="9">
        <f t="shared" si="34"/>
        <v>1081.81</v>
      </c>
      <c r="S71" s="6">
        <v>4.4000000000000004</v>
      </c>
      <c r="T71" s="33">
        <f t="shared" si="35"/>
        <v>245.86590909090907</v>
      </c>
      <c r="U71" s="6">
        <f t="shared" si="36"/>
        <v>4.9173181818181817</v>
      </c>
      <c r="Y71" s="2">
        <v>44647</v>
      </c>
      <c r="Z71" s="6">
        <v>76.489999999999995</v>
      </c>
      <c r="AA71" s="6">
        <v>211</v>
      </c>
      <c r="AB71" s="9">
        <f t="shared" si="46"/>
        <v>287.49</v>
      </c>
      <c r="AC71" s="7"/>
      <c r="AD71" s="9">
        <f t="shared" si="37"/>
        <v>287.49</v>
      </c>
      <c r="AE71" s="6">
        <v>4.37</v>
      </c>
      <c r="AF71" s="33">
        <f t="shared" si="38"/>
        <v>65.787185354691076</v>
      </c>
      <c r="AG71" s="6">
        <f t="shared" si="39"/>
        <v>1.3157437070938216</v>
      </c>
      <c r="AJ71" s="2">
        <v>44678</v>
      </c>
      <c r="AK71" s="6">
        <v>56.37</v>
      </c>
      <c r="AL71" s="6">
        <v>263.98</v>
      </c>
      <c r="AM71" s="9">
        <f t="shared" si="40"/>
        <v>320.35000000000002</v>
      </c>
      <c r="AN71" s="7"/>
      <c r="AO71" s="9">
        <f t="shared" si="47"/>
        <v>320.35000000000002</v>
      </c>
      <c r="AP71" s="6">
        <v>4.45</v>
      </c>
      <c r="AQ71" s="33">
        <f t="shared" si="48"/>
        <v>71.988764044943821</v>
      </c>
      <c r="AR71" s="6">
        <f t="shared" si="41"/>
        <v>1.4397752808988764</v>
      </c>
      <c r="AU71" s="14"/>
      <c r="AV71" s="12"/>
      <c r="AX71" s="2">
        <v>44708</v>
      </c>
      <c r="AY71" s="6">
        <v>249.71</v>
      </c>
      <c r="AZ71" s="6">
        <v>219.86</v>
      </c>
      <c r="BA71" s="9">
        <f t="shared" si="42"/>
        <v>469.57000000000005</v>
      </c>
      <c r="BB71" s="7"/>
      <c r="BC71" s="9">
        <f t="shared" si="49"/>
        <v>469.57000000000005</v>
      </c>
      <c r="BD71" s="6">
        <v>5.03</v>
      </c>
      <c r="BE71" s="33">
        <f t="shared" si="50"/>
        <v>93.353876739562637</v>
      </c>
      <c r="BF71" s="6">
        <f t="shared" si="43"/>
        <v>1.8670775347912527</v>
      </c>
    </row>
    <row r="72" spans="2:58" x14ac:dyDescent="0.25">
      <c r="B72" s="2">
        <v>44589</v>
      </c>
      <c r="C72" s="6">
        <v>5000.8599999999997</v>
      </c>
      <c r="D72" s="6">
        <v>0</v>
      </c>
      <c r="E72" s="9">
        <f t="shared" si="44"/>
        <v>5000.8599999999997</v>
      </c>
      <c r="F72" s="7"/>
      <c r="G72" s="9">
        <f t="shared" si="31"/>
        <v>5000.8599999999997</v>
      </c>
      <c r="H72" s="6">
        <v>4.59</v>
      </c>
      <c r="I72" s="33">
        <f t="shared" si="32"/>
        <v>1089.5119825708061</v>
      </c>
      <c r="J72" s="21">
        <f t="shared" si="33"/>
        <v>21.790239651416123</v>
      </c>
      <c r="M72" s="2">
        <v>44620</v>
      </c>
      <c r="N72" s="6">
        <v>73.209999999999994</v>
      </c>
      <c r="O72" s="6">
        <v>636.34</v>
      </c>
      <c r="P72" s="9">
        <f t="shared" si="45"/>
        <v>709.55000000000007</v>
      </c>
      <c r="Q72" s="7"/>
      <c r="R72" s="9">
        <f t="shared" si="34"/>
        <v>709.55000000000007</v>
      </c>
      <c r="S72" s="6">
        <v>4.4000000000000004</v>
      </c>
      <c r="T72" s="33">
        <f t="shared" si="35"/>
        <v>161.26136363636363</v>
      </c>
      <c r="U72" s="6">
        <f t="shared" si="36"/>
        <v>3.2252272727272726</v>
      </c>
      <c r="Y72" s="2">
        <v>44648</v>
      </c>
      <c r="Z72" s="6">
        <v>12.92</v>
      </c>
      <c r="AA72" s="6">
        <v>247.75</v>
      </c>
      <c r="AB72" s="9">
        <f t="shared" si="46"/>
        <v>260.67</v>
      </c>
      <c r="AC72" s="7"/>
      <c r="AD72" s="9">
        <f t="shared" si="37"/>
        <v>260.67</v>
      </c>
      <c r="AE72" s="6">
        <v>4.37</v>
      </c>
      <c r="AF72" s="33">
        <f t="shared" si="38"/>
        <v>59.649885583524032</v>
      </c>
      <c r="AG72" s="6">
        <f t="shared" si="39"/>
        <v>1.1929977116704806</v>
      </c>
      <c r="AJ72" s="2">
        <v>44679</v>
      </c>
      <c r="AK72" s="6">
        <v>178.62</v>
      </c>
      <c r="AL72" s="6">
        <v>511.2</v>
      </c>
      <c r="AM72" s="9">
        <f t="shared" si="40"/>
        <v>689.81999999999994</v>
      </c>
      <c r="AN72" s="7"/>
      <c r="AO72" s="9">
        <f t="shared" si="47"/>
        <v>689.81999999999994</v>
      </c>
      <c r="AP72" s="6">
        <v>4.47</v>
      </c>
      <c r="AQ72" s="33">
        <f t="shared" si="48"/>
        <v>154.3221476510067</v>
      </c>
      <c r="AR72" s="6">
        <f t="shared" si="41"/>
        <v>3.0864429530201343</v>
      </c>
      <c r="AU72" s="14"/>
      <c r="AV72" s="12"/>
      <c r="AX72" s="2">
        <v>44709</v>
      </c>
      <c r="AY72" s="6">
        <v>320.64</v>
      </c>
      <c r="AZ72" s="6">
        <v>248.3</v>
      </c>
      <c r="BA72" s="9">
        <f t="shared" si="42"/>
        <v>568.94000000000005</v>
      </c>
      <c r="BB72" s="7"/>
      <c r="BC72" s="9">
        <f t="shared" si="49"/>
        <v>568.94000000000005</v>
      </c>
      <c r="BD72" s="6">
        <v>5.07</v>
      </c>
      <c r="BE72" s="33">
        <f t="shared" si="50"/>
        <v>112.21696252465483</v>
      </c>
      <c r="BF72" s="6">
        <f t="shared" si="43"/>
        <v>2.2443392504930966</v>
      </c>
    </row>
    <row r="73" spans="2:58" x14ac:dyDescent="0.25">
      <c r="B73" s="2">
        <v>44590</v>
      </c>
      <c r="C73" s="6">
        <v>79.900000000000006</v>
      </c>
      <c r="D73" s="6">
        <v>283.66000000000003</v>
      </c>
      <c r="E73" s="9">
        <f t="shared" si="44"/>
        <v>363.56000000000006</v>
      </c>
      <c r="F73" s="7"/>
      <c r="G73" s="9">
        <f t="shared" si="31"/>
        <v>363.56000000000006</v>
      </c>
      <c r="H73" s="10">
        <v>4.55</v>
      </c>
      <c r="I73" s="33">
        <f t="shared" si="32"/>
        <v>79.903296703296718</v>
      </c>
      <c r="J73" s="21">
        <f t="shared" si="33"/>
        <v>1.5980659340659344</v>
      </c>
      <c r="M73" s="2"/>
      <c r="N73" s="6"/>
      <c r="O73" s="6"/>
      <c r="P73" s="9">
        <f t="shared" si="45"/>
        <v>0</v>
      </c>
      <c r="Q73" s="7"/>
      <c r="R73" s="9">
        <f t="shared" si="34"/>
        <v>0</v>
      </c>
      <c r="S73" s="10"/>
      <c r="T73" s="33"/>
      <c r="U73" s="6">
        <f t="shared" si="36"/>
        <v>0</v>
      </c>
      <c r="Y73" s="2">
        <v>44649</v>
      </c>
      <c r="Z73" s="6">
        <v>7.49</v>
      </c>
      <c r="AA73" s="6">
        <v>38.75</v>
      </c>
      <c r="AB73" s="9">
        <f t="shared" si="46"/>
        <v>46.24</v>
      </c>
      <c r="AC73" s="7"/>
      <c r="AD73" s="9">
        <f t="shared" si="37"/>
        <v>46.24</v>
      </c>
      <c r="AE73" s="10">
        <v>4.37</v>
      </c>
      <c r="AF73" s="33">
        <f t="shared" si="38"/>
        <v>10.581235697940503</v>
      </c>
      <c r="AG73" s="6">
        <f t="shared" si="39"/>
        <v>0.21162471395881008</v>
      </c>
      <c r="AJ73" s="2">
        <v>44680</v>
      </c>
      <c r="AK73" s="6">
        <v>301.01</v>
      </c>
      <c r="AL73" s="6">
        <v>323.45</v>
      </c>
      <c r="AM73" s="9">
        <f t="shared" si="40"/>
        <v>624.46</v>
      </c>
      <c r="AN73" s="7"/>
      <c r="AO73" s="9">
        <f t="shared" si="47"/>
        <v>624.46</v>
      </c>
      <c r="AP73" s="10">
        <v>4.49</v>
      </c>
      <c r="AQ73" s="33">
        <f t="shared" si="48"/>
        <v>139.07795100222717</v>
      </c>
      <c r="AR73" s="6">
        <f t="shared" si="41"/>
        <v>2.7815590200445435</v>
      </c>
      <c r="AU73" s="14"/>
      <c r="AV73" s="12"/>
      <c r="AX73" s="2">
        <v>44710</v>
      </c>
      <c r="AY73" s="6">
        <v>113.67</v>
      </c>
      <c r="AZ73" s="6">
        <v>44.37</v>
      </c>
      <c r="BA73" s="9">
        <f t="shared" si="42"/>
        <v>158.04</v>
      </c>
      <c r="BB73" s="7"/>
      <c r="BC73" s="9">
        <f t="shared" si="49"/>
        <v>158.04</v>
      </c>
      <c r="BD73" s="10">
        <v>5.07</v>
      </c>
      <c r="BE73" s="33">
        <f t="shared" si="50"/>
        <v>31.171597633136091</v>
      </c>
      <c r="BF73" s="6">
        <f t="shared" si="43"/>
        <v>0.62343195266272189</v>
      </c>
    </row>
    <row r="74" spans="2:58" x14ac:dyDescent="0.25">
      <c r="B74" s="2">
        <v>44591</v>
      </c>
      <c r="C74" s="6">
        <v>30.77</v>
      </c>
      <c r="D74" s="6">
        <v>258.49</v>
      </c>
      <c r="E74" s="9">
        <f t="shared" si="44"/>
        <v>289.26</v>
      </c>
      <c r="F74" s="7"/>
      <c r="G74" s="9">
        <f t="shared" si="31"/>
        <v>289.26</v>
      </c>
      <c r="H74" s="10">
        <v>4.55</v>
      </c>
      <c r="I74" s="33">
        <f t="shared" si="32"/>
        <v>63.573626373626375</v>
      </c>
      <c r="J74" s="21">
        <f t="shared" si="33"/>
        <v>1.2714725274725276</v>
      </c>
      <c r="M74" s="2"/>
      <c r="N74" s="6"/>
      <c r="O74" s="6"/>
      <c r="P74" s="9">
        <f t="shared" si="45"/>
        <v>0</v>
      </c>
      <c r="Q74" s="7"/>
      <c r="R74" s="9">
        <f t="shared" si="34"/>
        <v>0</v>
      </c>
      <c r="S74" s="10"/>
      <c r="T74" s="33"/>
      <c r="U74" s="6">
        <f t="shared" si="36"/>
        <v>0</v>
      </c>
      <c r="Y74" s="2">
        <v>44650</v>
      </c>
      <c r="Z74" s="6">
        <v>27.8</v>
      </c>
      <c r="AA74" s="6">
        <v>18.78</v>
      </c>
      <c r="AB74" s="9">
        <f t="shared" si="46"/>
        <v>46.58</v>
      </c>
      <c r="AC74" s="7"/>
      <c r="AD74" s="9">
        <f t="shared" si="37"/>
        <v>46.58</v>
      </c>
      <c r="AE74" s="10">
        <v>4.38</v>
      </c>
      <c r="AF74" s="33">
        <f t="shared" si="38"/>
        <v>10.634703196347031</v>
      </c>
      <c r="AG74" s="6">
        <f t="shared" si="39"/>
        <v>0.21269406392694062</v>
      </c>
      <c r="AJ74" s="2">
        <v>44681</v>
      </c>
      <c r="AK74" s="6">
        <v>302.36</v>
      </c>
      <c r="AL74" s="6">
        <v>119.26</v>
      </c>
      <c r="AM74" s="9">
        <f t="shared" si="40"/>
        <v>421.62</v>
      </c>
      <c r="AN74" s="7"/>
      <c r="AO74" s="9">
        <f t="shared" si="47"/>
        <v>421.62</v>
      </c>
      <c r="AP74" s="10">
        <v>4.5</v>
      </c>
      <c r="AQ74" s="33">
        <f t="shared" si="48"/>
        <v>93.693333333333328</v>
      </c>
      <c r="AR74" s="6">
        <f t="shared" si="41"/>
        <v>1.8738666666666666</v>
      </c>
      <c r="AU74" s="14"/>
      <c r="AV74" s="12"/>
      <c r="AX74" s="2">
        <v>44711</v>
      </c>
      <c r="AY74" s="6">
        <v>384.63</v>
      </c>
      <c r="AZ74" s="6">
        <v>227.52</v>
      </c>
      <c r="BA74" s="9">
        <f t="shared" si="42"/>
        <v>612.15</v>
      </c>
      <c r="BB74" s="7"/>
      <c r="BC74" s="9">
        <f t="shared" si="49"/>
        <v>612.15</v>
      </c>
      <c r="BD74" s="10">
        <v>5.07</v>
      </c>
      <c r="BE74" s="33">
        <f t="shared" si="50"/>
        <v>120.73964497041419</v>
      </c>
      <c r="BF74" s="6">
        <f t="shared" si="43"/>
        <v>2.4147928994082837</v>
      </c>
    </row>
    <row r="75" spans="2:58" x14ac:dyDescent="0.25">
      <c r="B75" s="2">
        <v>44592</v>
      </c>
      <c r="C75" s="6">
        <v>31.48</v>
      </c>
      <c r="D75" s="1">
        <v>757.88</v>
      </c>
      <c r="E75" s="9">
        <f t="shared" si="44"/>
        <v>789.36</v>
      </c>
      <c r="F75" s="7">
        <f t="shared" ref="F75" si="51">E75*2%</f>
        <v>15.7872</v>
      </c>
      <c r="G75" s="9">
        <f t="shared" si="31"/>
        <v>789.36</v>
      </c>
      <c r="H75" s="10">
        <v>4.55</v>
      </c>
      <c r="I75" s="33">
        <f t="shared" si="32"/>
        <v>173.48571428571429</v>
      </c>
      <c r="J75" s="21">
        <f t="shared" si="33"/>
        <v>3.4697142857142858</v>
      </c>
      <c r="M75" s="2"/>
      <c r="N75" s="6"/>
      <c r="O75" s="1"/>
      <c r="P75" s="9">
        <f t="shared" si="45"/>
        <v>0</v>
      </c>
      <c r="Q75" s="7"/>
      <c r="R75" s="9">
        <f t="shared" si="34"/>
        <v>0</v>
      </c>
      <c r="S75" s="10"/>
      <c r="T75" s="33"/>
      <c r="U75" s="6">
        <f t="shared" si="36"/>
        <v>0</v>
      </c>
      <c r="Y75" s="2">
        <v>44651</v>
      </c>
      <c r="Z75" s="6">
        <v>55.85</v>
      </c>
      <c r="AA75" s="1">
        <v>52.95</v>
      </c>
      <c r="AB75" s="9">
        <f t="shared" si="46"/>
        <v>108.80000000000001</v>
      </c>
      <c r="AC75" s="7"/>
      <c r="AD75" s="9">
        <f t="shared" si="37"/>
        <v>108.80000000000001</v>
      </c>
      <c r="AE75" s="10">
        <v>4.38</v>
      </c>
      <c r="AF75" s="33">
        <f t="shared" si="38"/>
        <v>24.840182648401829</v>
      </c>
      <c r="AG75" s="6">
        <f t="shared" si="39"/>
        <v>0.49680365296803658</v>
      </c>
      <c r="AJ75" s="2"/>
      <c r="AK75" s="6"/>
      <c r="AL75" s="1"/>
      <c r="AM75" s="9">
        <f t="shared" si="40"/>
        <v>0</v>
      </c>
      <c r="AN75" s="7"/>
      <c r="AO75" s="9">
        <f t="shared" ref="AO75" si="52">AM75-AN75</f>
        <v>0</v>
      </c>
      <c r="AP75" s="10"/>
      <c r="AQ75" s="33"/>
      <c r="AR75" s="6">
        <f t="shared" si="41"/>
        <v>0</v>
      </c>
      <c r="AX75" s="2">
        <v>44712</v>
      </c>
      <c r="AY75" s="6">
        <v>323.45999999999998</v>
      </c>
      <c r="AZ75" s="1">
        <v>262.36</v>
      </c>
      <c r="BA75" s="9">
        <f t="shared" si="42"/>
        <v>585.81999999999994</v>
      </c>
      <c r="BB75" s="7"/>
      <c r="BC75" s="9">
        <f t="shared" si="49"/>
        <v>585.81999999999994</v>
      </c>
      <c r="BD75" s="10">
        <v>5.07</v>
      </c>
      <c r="BE75" s="33">
        <f t="shared" si="50"/>
        <v>115.5463510848126</v>
      </c>
      <c r="BF75" s="6">
        <f t="shared" si="43"/>
        <v>2.3109270216962519</v>
      </c>
    </row>
    <row r="76" spans="2:58" x14ac:dyDescent="0.25">
      <c r="I76" s="48">
        <f>SUM(I45:I75)</f>
        <v>5555.3064166533877</v>
      </c>
      <c r="J76" s="49">
        <f>SUM(J45:J75)</f>
        <v>111.10612833306774</v>
      </c>
      <c r="T76" s="39">
        <f>SUM(T45:T75)</f>
        <v>5220.3596122748668</v>
      </c>
      <c r="U76" s="51">
        <f>SUM(U45:U75)</f>
        <v>104.40719224549733</v>
      </c>
      <c r="AF76" s="39">
        <f>SUM(AF45:AF75)</f>
        <v>4305.576629840285</v>
      </c>
      <c r="AG76" s="51">
        <f>SUM(AG45:AG75)</f>
        <v>86.111532596805716</v>
      </c>
      <c r="AO76" s="12">
        <f>SUM(AO45:AO75)</f>
        <v>19573.2</v>
      </c>
      <c r="AQ76" s="39">
        <f>SUM(AQ45:AQ75)</f>
        <v>4410.9574660979588</v>
      </c>
      <c r="BC76" s="12">
        <f>SUM(BC45:BC75)</f>
        <v>19513.520000000004</v>
      </c>
      <c r="BE76" s="39">
        <f>SUM(BE45:BE75)</f>
        <v>4130.1560059060466</v>
      </c>
    </row>
    <row r="80" spans="2:58" x14ac:dyDescent="0.25">
      <c r="B80" s="96" t="s">
        <v>9</v>
      </c>
      <c r="C80" s="96"/>
      <c r="D80" s="96"/>
      <c r="E80" s="96"/>
      <c r="G80" s="97" t="s">
        <v>26</v>
      </c>
      <c r="H80" s="97"/>
      <c r="I80" s="97"/>
      <c r="M80" s="96" t="s">
        <v>9</v>
      </c>
      <c r="N80" s="96"/>
      <c r="O80" s="96"/>
      <c r="P80" s="96"/>
      <c r="R80" s="97" t="s">
        <v>26</v>
      </c>
      <c r="S80" s="97"/>
      <c r="T80" s="97"/>
      <c r="Y80" s="96" t="s">
        <v>9</v>
      </c>
      <c r="Z80" s="96"/>
      <c r="AA80" s="96"/>
      <c r="AB80" s="96"/>
      <c r="AD80" s="97" t="s">
        <v>26</v>
      </c>
      <c r="AE80" s="97"/>
      <c r="AF80" s="97"/>
      <c r="AJ80" s="96" t="s">
        <v>9</v>
      </c>
      <c r="AK80" s="96"/>
      <c r="AL80" s="96"/>
      <c r="AM80" s="96"/>
      <c r="AO80" s="97" t="s">
        <v>26</v>
      </c>
      <c r="AP80" s="97"/>
      <c r="AQ80" s="97"/>
      <c r="AX80" s="96" t="s">
        <v>9</v>
      </c>
      <c r="AY80" s="96"/>
      <c r="AZ80" s="96"/>
      <c r="BA80" s="96"/>
      <c r="BC80" s="97" t="s">
        <v>26</v>
      </c>
      <c r="BD80" s="97"/>
      <c r="BE80" s="97"/>
    </row>
    <row r="81" spans="2:59" ht="30" x14ac:dyDescent="0.25">
      <c r="B81" s="4" t="s">
        <v>0</v>
      </c>
      <c r="C81" s="4" t="s">
        <v>1</v>
      </c>
      <c r="D81" s="4" t="s">
        <v>2</v>
      </c>
      <c r="E81" s="4" t="s">
        <v>3</v>
      </c>
      <c r="F81" s="3" t="s">
        <v>42</v>
      </c>
      <c r="G81" s="35"/>
      <c r="H81" s="3" t="s">
        <v>39</v>
      </c>
      <c r="I81" s="3" t="s">
        <v>40</v>
      </c>
      <c r="J81" s="3" t="s">
        <v>43</v>
      </c>
      <c r="K81" s="3" t="s">
        <v>58</v>
      </c>
      <c r="M81" s="4" t="s">
        <v>0</v>
      </c>
      <c r="N81" s="4" t="s">
        <v>1</v>
      </c>
      <c r="O81" s="4" t="s">
        <v>2</v>
      </c>
      <c r="P81" s="4" t="s">
        <v>3</v>
      </c>
      <c r="Q81" s="3" t="s">
        <v>42</v>
      </c>
      <c r="R81" s="35"/>
      <c r="S81" s="3" t="s">
        <v>39</v>
      </c>
      <c r="T81" s="3" t="s">
        <v>40</v>
      </c>
      <c r="U81" s="3" t="s">
        <v>43</v>
      </c>
      <c r="V81" s="3" t="s">
        <v>58</v>
      </c>
      <c r="Y81" s="4" t="s">
        <v>0</v>
      </c>
      <c r="Z81" s="4" t="s">
        <v>1</v>
      </c>
      <c r="AA81" s="4" t="s">
        <v>2</v>
      </c>
      <c r="AB81" s="4" t="s">
        <v>3</v>
      </c>
      <c r="AC81" s="3" t="s">
        <v>42</v>
      </c>
      <c r="AD81" s="35"/>
      <c r="AE81" s="3" t="s">
        <v>39</v>
      </c>
      <c r="AF81" s="3" t="s">
        <v>40</v>
      </c>
      <c r="AG81" s="3" t="s">
        <v>43</v>
      </c>
      <c r="AH81" s="3" t="s">
        <v>58</v>
      </c>
      <c r="AJ81" s="4" t="s">
        <v>0</v>
      </c>
      <c r="AK81" s="4" t="s">
        <v>1</v>
      </c>
      <c r="AL81" s="4" t="s">
        <v>2</v>
      </c>
      <c r="AM81" s="4" t="s">
        <v>3</v>
      </c>
      <c r="AN81" s="3" t="s">
        <v>42</v>
      </c>
      <c r="AO81" s="35"/>
      <c r="AP81" s="3" t="s">
        <v>39</v>
      </c>
      <c r="AQ81" s="3" t="s">
        <v>40</v>
      </c>
      <c r="AR81" s="3" t="s">
        <v>43</v>
      </c>
      <c r="AS81" s="3" t="s">
        <v>58</v>
      </c>
      <c r="AX81" s="4" t="s">
        <v>0</v>
      </c>
      <c r="AY81" s="57" t="s">
        <v>76</v>
      </c>
      <c r="AZ81" s="4" t="s">
        <v>2</v>
      </c>
      <c r="BA81" s="4" t="s">
        <v>3</v>
      </c>
      <c r="BB81" s="3" t="s">
        <v>42</v>
      </c>
      <c r="BC81" s="35"/>
      <c r="BD81" s="3" t="s">
        <v>39</v>
      </c>
      <c r="BE81" s="3" t="s">
        <v>40</v>
      </c>
      <c r="BF81" s="3" t="s">
        <v>43</v>
      </c>
      <c r="BG81" s="3" t="s">
        <v>58</v>
      </c>
    </row>
    <row r="82" spans="2:59" x14ac:dyDescent="0.25">
      <c r="B82" s="2">
        <v>44562</v>
      </c>
      <c r="C82" s="6">
        <v>0</v>
      </c>
      <c r="D82" s="6">
        <v>0</v>
      </c>
      <c r="E82" s="6">
        <v>0</v>
      </c>
      <c r="F82" s="9">
        <f>C82+D82+E82</f>
        <v>0</v>
      </c>
      <c r="G82" s="7"/>
      <c r="H82" s="34">
        <f>F82-G82</f>
        <v>0</v>
      </c>
      <c r="I82" s="9">
        <v>4.5999999999999996</v>
      </c>
      <c r="J82" s="33">
        <f>H82/I82</f>
        <v>0</v>
      </c>
      <c r="K82" s="1">
        <f>J82*2%</f>
        <v>0</v>
      </c>
      <c r="M82" s="2">
        <v>44593</v>
      </c>
      <c r="N82" s="6">
        <v>451.71</v>
      </c>
      <c r="O82" s="6">
        <v>85.73</v>
      </c>
      <c r="P82" s="6">
        <v>4.76</v>
      </c>
      <c r="Q82" s="9">
        <f>N82+O82+P82</f>
        <v>542.19999999999993</v>
      </c>
      <c r="R82" s="7"/>
      <c r="S82" s="34">
        <f>Q82-R82</f>
        <v>542.19999999999993</v>
      </c>
      <c r="T82" s="9">
        <v>4.55</v>
      </c>
      <c r="U82" s="33">
        <f>S82/T82</f>
        <v>119.16483516483515</v>
      </c>
      <c r="V82" s="6">
        <f>U82*2%</f>
        <v>2.3832967032967032</v>
      </c>
      <c r="Y82" s="2">
        <v>44621</v>
      </c>
      <c r="Z82" s="6">
        <v>1517.65</v>
      </c>
      <c r="AA82" s="6">
        <v>9.32</v>
      </c>
      <c r="AB82" s="6">
        <v>5.68</v>
      </c>
      <c r="AC82" s="9">
        <f>Z82+AA82+AB82</f>
        <v>1532.65</v>
      </c>
      <c r="AD82" s="7"/>
      <c r="AE82" s="34">
        <f>AC82</f>
        <v>1532.65</v>
      </c>
      <c r="AF82" s="9">
        <v>4.4000000000000004</v>
      </c>
      <c r="AG82" s="33">
        <f>AE82/AF82</f>
        <v>348.32954545454544</v>
      </c>
      <c r="AH82" s="6">
        <f>AG82*2%</f>
        <v>6.9665909090909093</v>
      </c>
      <c r="AJ82" s="2">
        <v>44652</v>
      </c>
      <c r="AK82" s="6">
        <v>84.58</v>
      </c>
      <c r="AL82" s="6"/>
      <c r="AM82" s="6"/>
      <c r="AN82" s="9">
        <f>AK82+AL82+AM82</f>
        <v>84.58</v>
      </c>
      <c r="AO82" s="7"/>
      <c r="AP82" s="34">
        <f>AN82-AO82</f>
        <v>84.58</v>
      </c>
      <c r="AQ82" s="9">
        <v>4.42</v>
      </c>
      <c r="AR82" s="33">
        <f>AP82/AQ82</f>
        <v>19.135746606334841</v>
      </c>
      <c r="AS82" s="6">
        <f>AR82*2%</f>
        <v>0.38271493212669683</v>
      </c>
      <c r="AX82" s="2">
        <v>44682</v>
      </c>
      <c r="AY82" s="6">
        <v>170.22</v>
      </c>
      <c r="AZ82" s="6">
        <v>38.58</v>
      </c>
      <c r="BA82" s="6"/>
      <c r="BB82" s="9">
        <f>AY82+AZ82+BA82</f>
        <v>208.8</v>
      </c>
      <c r="BC82" s="7"/>
      <c r="BD82" s="34">
        <f>BB82-BC82</f>
        <v>208.8</v>
      </c>
      <c r="BE82" s="9">
        <v>4.5</v>
      </c>
      <c r="BF82" s="33">
        <f>BD82/BE82</f>
        <v>46.400000000000006</v>
      </c>
      <c r="BG82" s="6">
        <f>BF82*2%</f>
        <v>0.92800000000000016</v>
      </c>
    </row>
    <row r="83" spans="2:59" x14ac:dyDescent="0.25">
      <c r="B83" s="2">
        <v>44563</v>
      </c>
      <c r="C83" s="6">
        <v>91.34</v>
      </c>
      <c r="D83" s="6"/>
      <c r="E83" s="6">
        <v>4.96</v>
      </c>
      <c r="F83" s="9">
        <f>C83+D83+E83</f>
        <v>96.3</v>
      </c>
      <c r="G83" s="7"/>
      <c r="H83" s="34">
        <f>F83-G83</f>
        <v>96.3</v>
      </c>
      <c r="I83" s="9">
        <v>4.5999999999999996</v>
      </c>
      <c r="J83" s="33">
        <f t="shared" ref="J83:J111" si="53">H83/I83</f>
        <v>20.934782608695652</v>
      </c>
      <c r="K83" s="21">
        <f t="shared" ref="K83:K112" si="54">J83*2%</f>
        <v>0.41869565217391308</v>
      </c>
      <c r="M83" s="2">
        <v>44594</v>
      </c>
      <c r="N83" s="6">
        <v>310.27999999999997</v>
      </c>
      <c r="O83" s="6">
        <v>254.31</v>
      </c>
      <c r="P83" s="6">
        <v>46.43</v>
      </c>
      <c r="Q83" s="9">
        <f t="shared" ref="Q83:Q85" si="55">N83+O83+P83</f>
        <v>611.01999999999987</v>
      </c>
      <c r="R83" s="7"/>
      <c r="S83" s="34">
        <f t="shared" ref="S83:S85" si="56">Q83-R83</f>
        <v>611.01999999999987</v>
      </c>
      <c r="T83" s="9">
        <v>4.53</v>
      </c>
      <c r="U83" s="33">
        <f t="shared" ref="U83:U109" si="57">S83/T83</f>
        <v>134.88300220750548</v>
      </c>
      <c r="V83" s="6">
        <f t="shared" ref="V83:V112" si="58">U83*2%</f>
        <v>2.6976600441501097</v>
      </c>
      <c r="Y83" s="2">
        <v>44622</v>
      </c>
      <c r="Z83" s="6">
        <v>1033.8900000000001</v>
      </c>
      <c r="AA83" s="6">
        <v>0</v>
      </c>
      <c r="AB83" s="6"/>
      <c r="AC83" s="9">
        <f t="shared" ref="AC83:AC85" si="59">Z83+AA83+AB83</f>
        <v>1033.8900000000001</v>
      </c>
      <c r="AD83" s="7"/>
      <c r="AE83" s="34">
        <f t="shared" ref="AE83:AE112" si="60">AC83</f>
        <v>1033.8900000000001</v>
      </c>
      <c r="AF83" s="9">
        <v>4.4000000000000004</v>
      </c>
      <c r="AG83" s="33">
        <f t="shared" ref="AG83:AG112" si="61">AE83/AF83</f>
        <v>234.97499999999999</v>
      </c>
      <c r="AH83" s="6">
        <f t="shared" ref="AH83:AH112" si="62">AG83*2%</f>
        <v>4.6994999999999996</v>
      </c>
      <c r="AJ83" s="2">
        <v>44653</v>
      </c>
      <c r="AK83" s="6">
        <v>35.35</v>
      </c>
      <c r="AL83" s="6">
        <v>0</v>
      </c>
      <c r="AM83" s="6">
        <v>39.299999999999997</v>
      </c>
      <c r="AN83" s="9">
        <f>AK83+AL83+AM83</f>
        <v>74.650000000000006</v>
      </c>
      <c r="AO83" s="7"/>
      <c r="AP83" s="34">
        <f>AN83-AO83</f>
        <v>74.650000000000006</v>
      </c>
      <c r="AQ83" s="9">
        <v>4.42</v>
      </c>
      <c r="AR83" s="33">
        <f t="shared" ref="AR83:AR109" si="63">AP83/AQ83</f>
        <v>16.889140271493215</v>
      </c>
      <c r="AS83" s="6">
        <f t="shared" ref="AS83:AS112" si="64">AR83*2%</f>
        <v>0.33778280542986433</v>
      </c>
      <c r="AX83" s="2">
        <v>44683</v>
      </c>
      <c r="AY83" s="6"/>
      <c r="AZ83" s="6"/>
      <c r="BA83" s="6">
        <v>84.03</v>
      </c>
      <c r="BB83" s="9">
        <f>AY83+AZ83+BA83</f>
        <v>84.03</v>
      </c>
      <c r="BC83" s="7"/>
      <c r="BD83" s="34">
        <f>BB83-BC83</f>
        <v>84.03</v>
      </c>
      <c r="BE83" s="9">
        <v>4.5</v>
      </c>
      <c r="BF83" s="33">
        <f t="shared" ref="BF83:BF109" si="65">BD83/BE83</f>
        <v>18.673333333333332</v>
      </c>
      <c r="BG83" s="6">
        <f t="shared" ref="BG83:BG112" si="66">BF83*2%</f>
        <v>0.37346666666666667</v>
      </c>
    </row>
    <row r="84" spans="2:59" x14ac:dyDescent="0.25">
      <c r="B84" s="2">
        <v>44564</v>
      </c>
      <c r="C84" s="6">
        <v>9.1300000000000008</v>
      </c>
      <c r="D84" s="6">
        <v>34</v>
      </c>
      <c r="E84" s="6">
        <v>13.15</v>
      </c>
      <c r="F84" s="9">
        <f t="shared" ref="F84:F112" si="67">C84+D84+E84</f>
        <v>56.28</v>
      </c>
      <c r="G84" s="7"/>
      <c r="H84" s="34">
        <f t="shared" ref="H84:H112" si="68">F84-G84</f>
        <v>56.28</v>
      </c>
      <c r="I84" s="9">
        <v>4.5999999999999996</v>
      </c>
      <c r="J84" s="33">
        <f t="shared" si="53"/>
        <v>12.234782608695653</v>
      </c>
      <c r="K84" s="21">
        <f t="shared" si="54"/>
        <v>0.24469565217391306</v>
      </c>
      <c r="M84" s="2">
        <v>44595</v>
      </c>
      <c r="N84" s="6">
        <v>1514.99</v>
      </c>
      <c r="O84" s="6">
        <v>86.29</v>
      </c>
      <c r="P84" s="6">
        <v>50.72</v>
      </c>
      <c r="Q84" s="9">
        <f t="shared" si="55"/>
        <v>1652</v>
      </c>
      <c r="R84" s="7"/>
      <c r="S84" s="34">
        <f t="shared" si="56"/>
        <v>1652</v>
      </c>
      <c r="T84" s="9">
        <v>4.53</v>
      </c>
      <c r="U84" s="33">
        <f t="shared" si="57"/>
        <v>364.67991169977921</v>
      </c>
      <c r="V84" s="6">
        <f t="shared" si="58"/>
        <v>7.293598233995584</v>
      </c>
      <c r="Y84" s="2">
        <v>44623</v>
      </c>
      <c r="Z84" s="6">
        <v>1397.3</v>
      </c>
      <c r="AA84" s="6">
        <v>0</v>
      </c>
      <c r="AB84" s="6">
        <v>53.29</v>
      </c>
      <c r="AC84" s="9">
        <f t="shared" si="59"/>
        <v>1450.59</v>
      </c>
      <c r="AD84" s="7"/>
      <c r="AE84" s="34">
        <f t="shared" si="60"/>
        <v>1450.59</v>
      </c>
      <c r="AF84" s="9">
        <v>4.38</v>
      </c>
      <c r="AG84" s="33">
        <f t="shared" si="61"/>
        <v>331.1849315068493</v>
      </c>
      <c r="AH84" s="6">
        <f t="shared" si="62"/>
        <v>6.6236986301369862</v>
      </c>
      <c r="AJ84" s="2">
        <v>44654</v>
      </c>
      <c r="AK84" s="6">
        <v>6.47</v>
      </c>
      <c r="AL84" s="6"/>
      <c r="AM84" s="6"/>
      <c r="AN84" s="9">
        <f t="shared" ref="AN84:AN85" si="69">AK84+AL84+AM84</f>
        <v>6.47</v>
      </c>
      <c r="AO84" s="7"/>
      <c r="AP84" s="34">
        <f t="shared" ref="AP84:AP85" si="70">AN84-AO84</f>
        <v>6.47</v>
      </c>
      <c r="AQ84" s="9">
        <v>4.42</v>
      </c>
      <c r="AR84" s="33">
        <f t="shared" si="63"/>
        <v>1.4638009049773755</v>
      </c>
      <c r="AS84" s="6">
        <f t="shared" si="64"/>
        <v>2.927601809954751E-2</v>
      </c>
      <c r="AX84" s="2">
        <v>44684</v>
      </c>
      <c r="AY84" s="6">
        <v>0</v>
      </c>
      <c r="AZ84" s="6">
        <v>0</v>
      </c>
      <c r="BA84" s="6">
        <v>0</v>
      </c>
      <c r="BB84" s="9">
        <f t="shared" ref="BB84:BB85" si="71">AY84+AZ84+BA84</f>
        <v>0</v>
      </c>
      <c r="BC84" s="7"/>
      <c r="BD84" s="34">
        <f t="shared" ref="BD84:BD85" si="72">BB84-BC84</f>
        <v>0</v>
      </c>
      <c r="BE84" s="9">
        <v>4.51</v>
      </c>
      <c r="BF84" s="33">
        <f t="shared" si="65"/>
        <v>0</v>
      </c>
      <c r="BG84" s="6">
        <f t="shared" si="66"/>
        <v>0</v>
      </c>
    </row>
    <row r="85" spans="2:59" x14ac:dyDescent="0.25">
      <c r="B85" s="2">
        <v>44565</v>
      </c>
      <c r="C85" s="6">
        <v>6.87</v>
      </c>
      <c r="D85" s="6">
        <v>40.51</v>
      </c>
      <c r="E85" s="6">
        <v>40.86</v>
      </c>
      <c r="F85" s="9">
        <f t="shared" si="67"/>
        <v>88.24</v>
      </c>
      <c r="G85" s="7"/>
      <c r="H85" s="34">
        <f t="shared" si="68"/>
        <v>88.24</v>
      </c>
      <c r="I85" s="9">
        <v>4.5999999999999996</v>
      </c>
      <c r="J85" s="33">
        <f t="shared" si="53"/>
        <v>19.182608695652174</v>
      </c>
      <c r="K85" s="21">
        <f t="shared" si="54"/>
        <v>0.38365217391304351</v>
      </c>
      <c r="M85" s="2">
        <v>44596</v>
      </c>
      <c r="N85" s="6">
        <v>517.16999999999996</v>
      </c>
      <c r="O85" s="6">
        <v>141.41999999999999</v>
      </c>
      <c r="P85" s="6">
        <v>32.159999999999997</v>
      </c>
      <c r="Q85" s="9">
        <f t="shared" si="55"/>
        <v>690.74999999999989</v>
      </c>
      <c r="R85" s="7"/>
      <c r="S85" s="34">
        <f t="shared" si="56"/>
        <v>690.74999999999989</v>
      </c>
      <c r="T85" s="9">
        <v>4.53</v>
      </c>
      <c r="U85" s="33">
        <f t="shared" si="57"/>
        <v>152.48344370860923</v>
      </c>
      <c r="V85" s="6">
        <f t="shared" si="58"/>
        <v>3.0496688741721845</v>
      </c>
      <c r="Y85" s="2">
        <v>44624</v>
      </c>
      <c r="Z85" s="6">
        <v>1848.37</v>
      </c>
      <c r="AA85" s="6">
        <v>0</v>
      </c>
      <c r="AB85" s="6">
        <v>45.48</v>
      </c>
      <c r="AC85" s="9">
        <f t="shared" si="59"/>
        <v>1893.85</v>
      </c>
      <c r="AD85" s="7"/>
      <c r="AE85" s="34">
        <f t="shared" si="60"/>
        <v>1893.85</v>
      </c>
      <c r="AF85" s="9">
        <v>4.38</v>
      </c>
      <c r="AG85" s="33">
        <f t="shared" si="61"/>
        <v>432.38584474885846</v>
      </c>
      <c r="AH85" s="6">
        <f t="shared" si="62"/>
        <v>8.6477168949771688</v>
      </c>
      <c r="AJ85" s="2">
        <v>44655</v>
      </c>
      <c r="AK85" s="6"/>
      <c r="AL85" s="6">
        <v>118.57</v>
      </c>
      <c r="AM85" s="6"/>
      <c r="AN85" s="9">
        <f t="shared" si="69"/>
        <v>118.57</v>
      </c>
      <c r="AO85" s="7"/>
      <c r="AP85" s="34">
        <f t="shared" si="70"/>
        <v>118.57</v>
      </c>
      <c r="AQ85" s="9">
        <v>4.42</v>
      </c>
      <c r="AR85" s="33">
        <f t="shared" si="63"/>
        <v>26.825791855203619</v>
      </c>
      <c r="AS85" s="6">
        <f t="shared" si="64"/>
        <v>0.53651583710407236</v>
      </c>
      <c r="AX85" s="2">
        <v>44685</v>
      </c>
      <c r="AY85" s="6"/>
      <c r="AZ85" s="6"/>
      <c r="BA85" s="6">
        <v>23.88</v>
      </c>
      <c r="BB85" s="9">
        <f t="shared" si="71"/>
        <v>23.88</v>
      </c>
      <c r="BC85" s="7"/>
      <c r="BD85" s="34">
        <f t="shared" si="72"/>
        <v>23.88</v>
      </c>
      <c r="BE85" s="9">
        <v>4.55</v>
      </c>
      <c r="BF85" s="33">
        <f t="shared" si="65"/>
        <v>5.2483516483516484</v>
      </c>
      <c r="BG85" s="6">
        <f t="shared" si="66"/>
        <v>0.10496703296703297</v>
      </c>
    </row>
    <row r="86" spans="2:59" x14ac:dyDescent="0.25">
      <c r="B86" s="2">
        <v>44566</v>
      </c>
      <c r="C86" s="6">
        <v>40.01</v>
      </c>
      <c r="D86" s="6"/>
      <c r="E86" s="6">
        <v>47.74</v>
      </c>
      <c r="F86" s="9">
        <f>C86+D86+E86</f>
        <v>87.75</v>
      </c>
      <c r="G86" s="7"/>
      <c r="H86" s="34">
        <f>F86-G86</f>
        <v>87.75</v>
      </c>
      <c r="I86" s="9">
        <v>4.5999999999999996</v>
      </c>
      <c r="J86" s="33">
        <f t="shared" si="53"/>
        <v>19.076086956521742</v>
      </c>
      <c r="K86" s="21">
        <f t="shared" si="54"/>
        <v>0.38152173913043486</v>
      </c>
      <c r="M86" s="2">
        <v>44597</v>
      </c>
      <c r="N86" s="6">
        <v>4113.5</v>
      </c>
      <c r="O86" s="6">
        <v>132.69</v>
      </c>
      <c r="P86" s="6"/>
      <c r="Q86" s="9">
        <f>N86+O86+P86</f>
        <v>4246.1899999999996</v>
      </c>
      <c r="R86" s="7"/>
      <c r="S86" s="34">
        <f>Q86-R86</f>
        <v>4246.1899999999996</v>
      </c>
      <c r="T86" s="9">
        <v>4.53</v>
      </c>
      <c r="U86" s="33">
        <f t="shared" si="57"/>
        <v>937.34878587196454</v>
      </c>
      <c r="V86" s="6">
        <f t="shared" si="58"/>
        <v>18.746975717439291</v>
      </c>
      <c r="Y86" s="2">
        <v>44625</v>
      </c>
      <c r="Z86" s="6">
        <v>1304.18</v>
      </c>
      <c r="AA86" s="6">
        <v>0</v>
      </c>
      <c r="AB86" s="6">
        <v>28.2</v>
      </c>
      <c r="AC86" s="9">
        <f>Z86+AA86+AB86</f>
        <v>1332.38</v>
      </c>
      <c r="AD86" s="7"/>
      <c r="AE86" s="34">
        <f t="shared" si="60"/>
        <v>1332.38</v>
      </c>
      <c r="AF86" s="9">
        <v>4.34</v>
      </c>
      <c r="AG86" s="33">
        <f t="shared" si="61"/>
        <v>307.00000000000006</v>
      </c>
      <c r="AH86" s="6">
        <f t="shared" si="62"/>
        <v>6.1400000000000015</v>
      </c>
      <c r="AJ86" s="2">
        <v>44656</v>
      </c>
      <c r="AK86" s="6"/>
      <c r="AL86" s="6">
        <v>33.090000000000003</v>
      </c>
      <c r="AM86" s="6">
        <v>56.09</v>
      </c>
      <c r="AN86" s="9">
        <f>AK86+AL86+AM86</f>
        <v>89.18</v>
      </c>
      <c r="AO86" s="7"/>
      <c r="AP86" s="34">
        <f>AN86-AO86</f>
        <v>89.18</v>
      </c>
      <c r="AQ86" s="9">
        <v>4.42</v>
      </c>
      <c r="AR86" s="33">
        <f t="shared" si="63"/>
        <v>20.176470588235297</v>
      </c>
      <c r="AS86" s="6">
        <f t="shared" si="64"/>
        <v>0.40352941176470597</v>
      </c>
      <c r="AX86" s="2">
        <v>44686</v>
      </c>
      <c r="AY86" s="6">
        <v>20.63</v>
      </c>
      <c r="AZ86" s="6"/>
      <c r="BA86" s="6">
        <v>57.06</v>
      </c>
      <c r="BB86" s="9">
        <f>AY86+AZ86+BA86</f>
        <v>77.69</v>
      </c>
      <c r="BC86" s="7"/>
      <c r="BD86" s="34">
        <f>BB86-BC86</f>
        <v>77.69</v>
      </c>
      <c r="BE86" s="9">
        <v>4.5599999999999996</v>
      </c>
      <c r="BF86" s="33">
        <f t="shared" si="65"/>
        <v>17.037280701754387</v>
      </c>
      <c r="BG86" s="6">
        <f t="shared" si="66"/>
        <v>0.34074561403508774</v>
      </c>
    </row>
    <row r="87" spans="2:59" x14ac:dyDescent="0.25">
      <c r="B87" s="2">
        <v>44567</v>
      </c>
      <c r="C87" s="6">
        <v>449.4</v>
      </c>
      <c r="D87" s="6"/>
      <c r="E87" s="6">
        <v>17.100000000000001</v>
      </c>
      <c r="F87" s="9">
        <f>C87+D87+E87</f>
        <v>466.5</v>
      </c>
      <c r="G87" s="7"/>
      <c r="H87" s="34">
        <f t="shared" si="68"/>
        <v>466.5</v>
      </c>
      <c r="I87" s="9">
        <v>4.5999999999999996</v>
      </c>
      <c r="J87" s="33">
        <f t="shared" si="53"/>
        <v>101.41304347826087</v>
      </c>
      <c r="K87" s="21">
        <f t="shared" si="54"/>
        <v>2.0282608695652176</v>
      </c>
      <c r="M87" s="2">
        <v>44598</v>
      </c>
      <c r="N87" s="6">
        <v>576.70000000000005</v>
      </c>
      <c r="O87" s="6">
        <v>51.71</v>
      </c>
      <c r="P87" s="6">
        <v>13.13</v>
      </c>
      <c r="Q87" s="9">
        <f>N87+O87+P87</f>
        <v>641.54000000000008</v>
      </c>
      <c r="R87" s="7"/>
      <c r="S87" s="34">
        <f t="shared" ref="S87:S112" si="73">Q87-R87</f>
        <v>641.54000000000008</v>
      </c>
      <c r="T87" s="9">
        <v>4.53</v>
      </c>
      <c r="U87" s="33">
        <f t="shared" si="57"/>
        <v>141.62030905077265</v>
      </c>
      <c r="V87" s="6">
        <f t="shared" si="58"/>
        <v>2.8324061810154531</v>
      </c>
      <c r="Y87" s="2">
        <v>44626</v>
      </c>
      <c r="Z87" s="6">
        <v>1476.86</v>
      </c>
      <c r="AA87" s="6">
        <v>0</v>
      </c>
      <c r="AB87" s="6">
        <v>7.54</v>
      </c>
      <c r="AC87" s="9">
        <f>Z87+AA87+AB87</f>
        <v>1484.3999999999999</v>
      </c>
      <c r="AD87" s="7"/>
      <c r="AE87" s="34">
        <f t="shared" si="60"/>
        <v>1484.3999999999999</v>
      </c>
      <c r="AF87" s="9">
        <v>4.34</v>
      </c>
      <c r="AG87" s="33">
        <f t="shared" si="61"/>
        <v>342.02764976958525</v>
      </c>
      <c r="AH87" s="6">
        <f t="shared" si="62"/>
        <v>6.8405529953917048</v>
      </c>
      <c r="AJ87" s="2">
        <v>44657</v>
      </c>
      <c r="AK87" s="6">
        <v>13.32</v>
      </c>
      <c r="AL87" s="6"/>
      <c r="AM87" s="6"/>
      <c r="AN87" s="9">
        <f>AK87+AL87+AM87</f>
        <v>13.32</v>
      </c>
      <c r="AO87" s="7"/>
      <c r="AP87" s="34">
        <f t="shared" ref="AP87:AP112" si="74">AN87-AO87</f>
        <v>13.32</v>
      </c>
      <c r="AQ87" s="9">
        <v>4.42</v>
      </c>
      <c r="AR87" s="33">
        <f t="shared" si="63"/>
        <v>3.0135746606334841</v>
      </c>
      <c r="AS87" s="6">
        <f t="shared" si="64"/>
        <v>6.0271493212669683E-2</v>
      </c>
      <c r="AX87" s="2">
        <v>44687</v>
      </c>
      <c r="AY87" s="6">
        <v>10.56</v>
      </c>
      <c r="AZ87" s="6">
        <v>37.57</v>
      </c>
      <c r="BA87" s="6">
        <v>9.64</v>
      </c>
      <c r="BB87" s="9">
        <f>AY87+AZ87+BA87</f>
        <v>57.77</v>
      </c>
      <c r="BC87" s="7"/>
      <c r="BD87" s="34">
        <f t="shared" ref="BD87:BD112" si="75">BB87-BC87</f>
        <v>57.77</v>
      </c>
      <c r="BE87" s="9">
        <v>4.58</v>
      </c>
      <c r="BF87" s="33">
        <f t="shared" si="65"/>
        <v>12.613537117903931</v>
      </c>
      <c r="BG87" s="6">
        <f t="shared" si="66"/>
        <v>0.25227074235807861</v>
      </c>
    </row>
    <row r="88" spans="2:59" x14ac:dyDescent="0.25">
      <c r="B88" s="2">
        <v>44568</v>
      </c>
      <c r="C88" s="6">
        <v>51.97</v>
      </c>
      <c r="D88" s="6"/>
      <c r="E88" s="6">
        <v>71.13</v>
      </c>
      <c r="F88" s="9">
        <f t="shared" si="67"/>
        <v>123.1</v>
      </c>
      <c r="G88" s="7"/>
      <c r="H88" s="34">
        <f t="shared" si="68"/>
        <v>123.1</v>
      </c>
      <c r="I88" s="9">
        <v>4.62</v>
      </c>
      <c r="J88" s="33">
        <f t="shared" si="53"/>
        <v>26.645021645021643</v>
      </c>
      <c r="K88" s="21">
        <f t="shared" si="54"/>
        <v>0.53290043290043287</v>
      </c>
      <c r="M88" s="2">
        <v>44599</v>
      </c>
      <c r="N88" s="6">
        <v>658.47</v>
      </c>
      <c r="O88" s="6">
        <v>59.63</v>
      </c>
      <c r="P88" s="6">
        <v>45.88</v>
      </c>
      <c r="Q88" s="9">
        <f t="shared" ref="Q88:Q89" si="76">N88+O88+P88</f>
        <v>763.98</v>
      </c>
      <c r="R88" s="7"/>
      <c r="S88" s="34">
        <f t="shared" si="73"/>
        <v>763.98</v>
      </c>
      <c r="T88" s="9">
        <v>4.53</v>
      </c>
      <c r="U88" s="33">
        <f t="shared" si="57"/>
        <v>168.64900662251654</v>
      </c>
      <c r="V88" s="6">
        <f t="shared" si="58"/>
        <v>3.3729801324503308</v>
      </c>
      <c r="Y88" s="2">
        <v>44627</v>
      </c>
      <c r="Z88" s="6">
        <v>803.04</v>
      </c>
      <c r="AA88" s="6">
        <v>36.65</v>
      </c>
      <c r="AB88" s="6">
        <v>12.91</v>
      </c>
      <c r="AC88" s="9">
        <f t="shared" ref="AC88:AC89" si="77">Z88+AA88+AB88</f>
        <v>852.59999999999991</v>
      </c>
      <c r="AD88" s="7"/>
      <c r="AE88" s="34">
        <f t="shared" si="60"/>
        <v>852.59999999999991</v>
      </c>
      <c r="AF88" s="9">
        <v>4.34</v>
      </c>
      <c r="AG88" s="33">
        <f t="shared" si="61"/>
        <v>196.45161290322579</v>
      </c>
      <c r="AH88" s="6">
        <f t="shared" si="62"/>
        <v>3.9290322580645158</v>
      </c>
      <c r="AJ88" s="2">
        <v>44658</v>
      </c>
      <c r="AK88" s="6">
        <v>217.95</v>
      </c>
      <c r="AL88" s="6">
        <v>0</v>
      </c>
      <c r="AM88" s="6">
        <v>78.61</v>
      </c>
      <c r="AN88" s="9">
        <f t="shared" ref="AN88:AN89" si="78">AK88+AL88+AM88</f>
        <v>296.56</v>
      </c>
      <c r="AO88" s="7"/>
      <c r="AP88" s="34">
        <f t="shared" si="74"/>
        <v>296.56</v>
      </c>
      <c r="AQ88" s="9">
        <v>4.42</v>
      </c>
      <c r="AR88" s="33">
        <f t="shared" si="63"/>
        <v>67.095022624434392</v>
      </c>
      <c r="AS88" s="6">
        <f t="shared" si="64"/>
        <v>1.3419004524886879</v>
      </c>
      <c r="AX88" s="2">
        <v>44688</v>
      </c>
      <c r="AY88" s="6">
        <v>4.63</v>
      </c>
      <c r="AZ88" s="6"/>
      <c r="BA88" s="6">
        <v>43.03</v>
      </c>
      <c r="BB88" s="9">
        <f t="shared" ref="BB88:BB89" si="79">AY88+AZ88+BA88</f>
        <v>47.660000000000004</v>
      </c>
      <c r="BC88" s="7"/>
      <c r="BD88" s="34">
        <f t="shared" si="75"/>
        <v>47.660000000000004</v>
      </c>
      <c r="BE88" s="9">
        <v>4.58</v>
      </c>
      <c r="BF88" s="33">
        <f t="shared" si="65"/>
        <v>10.406113537117905</v>
      </c>
      <c r="BG88" s="6">
        <f t="shared" si="66"/>
        <v>0.20812227074235812</v>
      </c>
    </row>
    <row r="89" spans="2:59" x14ac:dyDescent="0.25">
      <c r="B89" s="2">
        <v>44569</v>
      </c>
      <c r="C89" s="6">
        <v>0</v>
      </c>
      <c r="D89" s="1">
        <v>0</v>
      </c>
      <c r="E89" s="6">
        <v>0</v>
      </c>
      <c r="F89" s="9">
        <f t="shared" si="67"/>
        <v>0</v>
      </c>
      <c r="G89" s="7"/>
      <c r="H89" s="34">
        <f t="shared" si="68"/>
        <v>0</v>
      </c>
      <c r="I89" s="9">
        <v>4.62</v>
      </c>
      <c r="J89" s="33">
        <f t="shared" si="53"/>
        <v>0</v>
      </c>
      <c r="K89" s="21">
        <f t="shared" si="54"/>
        <v>0</v>
      </c>
      <c r="M89" s="2">
        <v>44600</v>
      </c>
      <c r="N89" s="6">
        <v>334.36</v>
      </c>
      <c r="O89" s="6">
        <v>39.799999999999997</v>
      </c>
      <c r="P89" s="6"/>
      <c r="Q89" s="9">
        <f t="shared" si="76"/>
        <v>374.16</v>
      </c>
      <c r="R89" s="7"/>
      <c r="S89" s="34">
        <f t="shared" si="73"/>
        <v>374.16</v>
      </c>
      <c r="T89" s="9">
        <v>4.5199999999999996</v>
      </c>
      <c r="U89" s="33">
        <f t="shared" si="57"/>
        <v>82.778761061946909</v>
      </c>
      <c r="V89" s="6">
        <f t="shared" si="58"/>
        <v>1.6555752212389383</v>
      </c>
      <c r="Y89" s="2">
        <v>44628</v>
      </c>
      <c r="Z89" s="6">
        <v>2110.21</v>
      </c>
      <c r="AA89" s="6">
        <v>0</v>
      </c>
      <c r="AB89" s="6"/>
      <c r="AC89" s="9">
        <f t="shared" si="77"/>
        <v>2110.21</v>
      </c>
      <c r="AD89" s="7"/>
      <c r="AE89" s="34">
        <f t="shared" si="60"/>
        <v>2110.21</v>
      </c>
      <c r="AF89" s="9">
        <v>4.34</v>
      </c>
      <c r="AG89" s="33">
        <f t="shared" si="61"/>
        <v>486.22350230414747</v>
      </c>
      <c r="AH89" s="6">
        <f t="shared" si="62"/>
        <v>9.7244700460829492</v>
      </c>
      <c r="AJ89" s="2">
        <v>44659</v>
      </c>
      <c r="AK89" s="6">
        <v>0</v>
      </c>
      <c r="AL89" s="6">
        <v>0</v>
      </c>
      <c r="AM89" s="6">
        <v>0</v>
      </c>
      <c r="AN89" s="9">
        <f t="shared" si="78"/>
        <v>0</v>
      </c>
      <c r="AO89" s="7"/>
      <c r="AP89" s="34">
        <f t="shared" si="74"/>
        <v>0</v>
      </c>
      <c r="AQ89" s="9">
        <v>4.42</v>
      </c>
      <c r="AR89" s="33">
        <f t="shared" si="63"/>
        <v>0</v>
      </c>
      <c r="AS89" s="6">
        <f t="shared" si="64"/>
        <v>0</v>
      </c>
      <c r="AX89" s="2">
        <v>44689</v>
      </c>
      <c r="AY89" s="6">
        <v>78.209999999999994</v>
      </c>
      <c r="AZ89" s="6">
        <v>75.150000000000006</v>
      </c>
      <c r="BA89" s="6">
        <v>21.4</v>
      </c>
      <c r="BB89" s="9">
        <f t="shared" si="79"/>
        <v>174.76000000000002</v>
      </c>
      <c r="BC89" s="7"/>
      <c r="BD89" s="34">
        <f t="shared" si="75"/>
        <v>174.76000000000002</v>
      </c>
      <c r="BE89" s="9">
        <v>4.58</v>
      </c>
      <c r="BF89" s="33">
        <f t="shared" si="65"/>
        <v>38.157205240174676</v>
      </c>
      <c r="BG89" s="6">
        <f t="shared" si="66"/>
        <v>0.76314410480349348</v>
      </c>
    </row>
    <row r="90" spans="2:59" x14ac:dyDescent="0.25">
      <c r="B90" s="2">
        <v>44570</v>
      </c>
      <c r="C90" s="6"/>
      <c r="D90" s="6">
        <v>57.84</v>
      </c>
      <c r="E90" s="6">
        <v>45.66</v>
      </c>
      <c r="F90" s="9">
        <f>C90+D90+E90</f>
        <v>103.5</v>
      </c>
      <c r="G90" s="7"/>
      <c r="H90" s="34">
        <f t="shared" si="68"/>
        <v>103.5</v>
      </c>
      <c r="I90" s="9">
        <v>4.62</v>
      </c>
      <c r="J90" s="33">
        <f t="shared" si="53"/>
        <v>22.402597402597401</v>
      </c>
      <c r="K90" s="21">
        <f t="shared" si="54"/>
        <v>0.44805194805194803</v>
      </c>
      <c r="M90" s="2">
        <v>44601</v>
      </c>
      <c r="N90" s="6">
        <v>216.68</v>
      </c>
      <c r="O90" s="6">
        <v>84.42</v>
      </c>
      <c r="P90" s="6"/>
      <c r="Q90" s="9">
        <f>N90+O90+P90</f>
        <v>301.10000000000002</v>
      </c>
      <c r="R90" s="7"/>
      <c r="S90" s="34">
        <f t="shared" si="73"/>
        <v>301.10000000000002</v>
      </c>
      <c r="T90" s="9">
        <v>4.5</v>
      </c>
      <c r="U90" s="33">
        <f t="shared" si="57"/>
        <v>66.911111111111111</v>
      </c>
      <c r="V90" s="6">
        <f t="shared" si="58"/>
        <v>1.3382222222222222</v>
      </c>
      <c r="Y90" s="2">
        <v>44629</v>
      </c>
      <c r="Z90" s="6">
        <v>1145.01</v>
      </c>
      <c r="AA90" s="6"/>
      <c r="AB90" s="6"/>
      <c r="AC90" s="9">
        <f>Z90+AA90+AB90</f>
        <v>1145.01</v>
      </c>
      <c r="AD90" s="7"/>
      <c r="AE90" s="34">
        <f t="shared" si="60"/>
        <v>1145.01</v>
      </c>
      <c r="AF90" s="9">
        <v>4.34</v>
      </c>
      <c r="AG90" s="33">
        <f t="shared" si="61"/>
        <v>263.82718894009219</v>
      </c>
      <c r="AH90" s="6">
        <f t="shared" si="62"/>
        <v>5.2765437788018437</v>
      </c>
      <c r="AJ90" s="2">
        <v>44660</v>
      </c>
      <c r="AK90" s="6">
        <v>33.619999999999997</v>
      </c>
      <c r="AL90" s="6">
        <v>0</v>
      </c>
      <c r="AM90" s="6">
        <v>23.27</v>
      </c>
      <c r="AN90" s="9">
        <f>AK90+AL90+AM90</f>
        <v>56.89</v>
      </c>
      <c r="AO90" s="7"/>
      <c r="AP90" s="34">
        <f t="shared" si="74"/>
        <v>56.89</v>
      </c>
      <c r="AQ90" s="9">
        <v>4.42</v>
      </c>
      <c r="AR90" s="33">
        <f t="shared" si="63"/>
        <v>12.871040723981901</v>
      </c>
      <c r="AS90" s="6">
        <f t="shared" si="64"/>
        <v>0.25742081447963805</v>
      </c>
      <c r="AX90" s="2">
        <v>44690</v>
      </c>
      <c r="AY90" s="6">
        <v>0</v>
      </c>
      <c r="AZ90" s="6">
        <v>0</v>
      </c>
      <c r="BA90" s="6">
        <v>0</v>
      </c>
      <c r="BB90" s="9">
        <f>AY90+AZ90+BA90</f>
        <v>0</v>
      </c>
      <c r="BC90" s="7"/>
      <c r="BD90" s="34">
        <f t="shared" si="75"/>
        <v>0</v>
      </c>
      <c r="BE90" s="9">
        <v>4.58</v>
      </c>
      <c r="BF90" s="33">
        <f t="shared" si="65"/>
        <v>0</v>
      </c>
      <c r="BG90" s="6">
        <f t="shared" si="66"/>
        <v>0</v>
      </c>
    </row>
    <row r="91" spans="2:59" x14ac:dyDescent="0.25">
      <c r="B91" s="2">
        <v>44571</v>
      </c>
      <c r="C91" s="6"/>
      <c r="D91" s="6"/>
      <c r="E91" s="6">
        <v>79.97</v>
      </c>
      <c r="F91" s="9">
        <f>C91+D91+E91</f>
        <v>79.97</v>
      </c>
      <c r="G91" s="7"/>
      <c r="H91" s="34">
        <f t="shared" si="68"/>
        <v>79.97</v>
      </c>
      <c r="I91" s="9">
        <v>4.6399999999999997</v>
      </c>
      <c r="J91" s="33">
        <f t="shared" si="53"/>
        <v>17.234913793103448</v>
      </c>
      <c r="K91" s="21">
        <f t="shared" si="54"/>
        <v>0.34469827586206897</v>
      </c>
      <c r="M91" s="2">
        <v>44602</v>
      </c>
      <c r="N91" s="6">
        <v>30.04</v>
      </c>
      <c r="O91" s="6">
        <v>12.5</v>
      </c>
      <c r="P91" s="6">
        <v>132.5</v>
      </c>
      <c r="Q91" s="9">
        <f>N91+O91+P91</f>
        <v>175.04</v>
      </c>
      <c r="R91" s="7"/>
      <c r="S91" s="34">
        <f t="shared" si="73"/>
        <v>175.04</v>
      </c>
      <c r="T91" s="9">
        <v>4.5</v>
      </c>
      <c r="U91" s="33">
        <f t="shared" si="57"/>
        <v>38.897777777777776</v>
      </c>
      <c r="V91" s="6">
        <f t="shared" si="58"/>
        <v>0.77795555555555551</v>
      </c>
      <c r="Y91" s="2">
        <v>44630</v>
      </c>
      <c r="Z91" s="6">
        <v>1178.6099999999999</v>
      </c>
      <c r="AA91" s="6">
        <v>10.029999999999999</v>
      </c>
      <c r="AB91" s="6">
        <v>98.02</v>
      </c>
      <c r="AC91" s="9">
        <f>Z91+AA91+AB91</f>
        <v>1286.6599999999999</v>
      </c>
      <c r="AD91" s="7"/>
      <c r="AE91" s="34">
        <f t="shared" si="60"/>
        <v>1286.6599999999999</v>
      </c>
      <c r="AF91" s="9">
        <v>4.34</v>
      </c>
      <c r="AG91" s="33">
        <f t="shared" si="61"/>
        <v>296.46543778801839</v>
      </c>
      <c r="AH91" s="6">
        <f t="shared" si="62"/>
        <v>5.9293087557603679</v>
      </c>
      <c r="AJ91" s="2">
        <v>44661</v>
      </c>
      <c r="AK91" s="6">
        <v>23.41</v>
      </c>
      <c r="AL91" s="6"/>
      <c r="AM91" s="6">
        <v>10.49</v>
      </c>
      <c r="AN91" s="9">
        <f>AK91+AL91+AM91</f>
        <v>33.9</v>
      </c>
      <c r="AO91" s="7"/>
      <c r="AP91" s="34">
        <f t="shared" si="74"/>
        <v>33.9</v>
      </c>
      <c r="AQ91" s="9">
        <v>4.42</v>
      </c>
      <c r="AR91" s="33">
        <f t="shared" si="63"/>
        <v>7.6696832579185514</v>
      </c>
      <c r="AS91" s="6">
        <f t="shared" si="64"/>
        <v>0.15339366515837102</v>
      </c>
      <c r="AX91" s="2">
        <v>44691</v>
      </c>
      <c r="AY91" s="6">
        <v>0</v>
      </c>
      <c r="AZ91" s="6">
        <v>0</v>
      </c>
      <c r="BA91" s="6">
        <v>0</v>
      </c>
      <c r="BB91" s="9">
        <f>AY91+AZ91+BA91</f>
        <v>0</v>
      </c>
      <c r="BC91" s="7"/>
      <c r="BD91" s="34">
        <f t="shared" si="75"/>
        <v>0</v>
      </c>
      <c r="BE91" s="9">
        <v>4.58</v>
      </c>
      <c r="BF91" s="33">
        <f t="shared" si="65"/>
        <v>0</v>
      </c>
      <c r="BG91" s="6">
        <f t="shared" si="66"/>
        <v>0</v>
      </c>
    </row>
    <row r="92" spans="2:59" x14ac:dyDescent="0.25">
      <c r="B92" s="2">
        <v>44572</v>
      </c>
      <c r="C92" s="6">
        <v>6.21</v>
      </c>
      <c r="D92" s="6"/>
      <c r="E92" s="6">
        <v>16.66</v>
      </c>
      <c r="F92" s="9">
        <f t="shared" si="67"/>
        <v>22.87</v>
      </c>
      <c r="G92" s="7"/>
      <c r="H92" s="34">
        <f t="shared" si="68"/>
        <v>22.87</v>
      </c>
      <c r="I92" s="9">
        <v>4.6399999999999997</v>
      </c>
      <c r="J92" s="33">
        <f t="shared" si="53"/>
        <v>4.9288793103448283</v>
      </c>
      <c r="K92" s="21">
        <f t="shared" si="54"/>
        <v>9.8577586206896564E-2</v>
      </c>
      <c r="M92" s="2">
        <v>44603</v>
      </c>
      <c r="N92" s="6">
        <v>1683.27</v>
      </c>
      <c r="O92" s="6">
        <v>67.599999999999994</v>
      </c>
      <c r="P92" s="6">
        <v>42.18</v>
      </c>
      <c r="Q92" s="9">
        <f t="shared" ref="Q92:Q96" si="80">N92+O92+P92</f>
        <v>1793.05</v>
      </c>
      <c r="R92" s="7"/>
      <c r="S92" s="34">
        <f t="shared" si="73"/>
        <v>1793.05</v>
      </c>
      <c r="T92" s="9">
        <v>4.4800000000000004</v>
      </c>
      <c r="U92" s="33">
        <f t="shared" si="57"/>
        <v>400.23437499999994</v>
      </c>
      <c r="V92" s="6">
        <f t="shared" si="58"/>
        <v>8.0046874999999993</v>
      </c>
      <c r="Y92" s="2">
        <v>44631</v>
      </c>
      <c r="Z92" s="6">
        <v>3132.09</v>
      </c>
      <c r="AA92" s="6">
        <v>28.62</v>
      </c>
      <c r="AB92" s="6">
        <v>63.68</v>
      </c>
      <c r="AC92" s="9">
        <f t="shared" ref="AC92:AC96" si="81">Z92+AA92+AB92</f>
        <v>3224.39</v>
      </c>
      <c r="AD92" s="7"/>
      <c r="AE92" s="34">
        <f t="shared" si="60"/>
        <v>3224.39</v>
      </c>
      <c r="AF92" s="9">
        <v>4.34</v>
      </c>
      <c r="AG92" s="33">
        <f t="shared" si="61"/>
        <v>742.94700460829495</v>
      </c>
      <c r="AH92" s="6">
        <f t="shared" si="62"/>
        <v>14.858940092165899</v>
      </c>
      <c r="AJ92" s="2">
        <v>44662</v>
      </c>
      <c r="AK92" s="6">
        <v>0</v>
      </c>
      <c r="AL92" s="6">
        <v>0</v>
      </c>
      <c r="AM92" s="6">
        <v>10.88</v>
      </c>
      <c r="AN92" s="9">
        <f t="shared" ref="AN92:AN96" si="82">AK92+AL92+AM92</f>
        <v>10.88</v>
      </c>
      <c r="AO92" s="7"/>
      <c r="AP92" s="34">
        <f t="shared" si="74"/>
        <v>10.88</v>
      </c>
      <c r="AQ92" s="9">
        <v>4.42</v>
      </c>
      <c r="AR92" s="33">
        <f t="shared" si="63"/>
        <v>2.4615384615384617</v>
      </c>
      <c r="AS92" s="6">
        <f t="shared" si="64"/>
        <v>4.9230769230769238E-2</v>
      </c>
      <c r="AX92" s="2">
        <v>44692</v>
      </c>
      <c r="AY92" s="6">
        <v>33.130000000000003</v>
      </c>
      <c r="AZ92" s="6"/>
      <c r="BA92" s="6"/>
      <c r="BB92" s="9">
        <f t="shared" ref="BB92:BB96" si="83">AY92+AZ92+BA92</f>
        <v>33.130000000000003</v>
      </c>
      <c r="BC92" s="7"/>
      <c r="BD92" s="34">
        <f t="shared" si="75"/>
        <v>33.130000000000003</v>
      </c>
      <c r="BE92" s="9">
        <v>4.6399999999999997</v>
      </c>
      <c r="BF92" s="33">
        <f t="shared" si="65"/>
        <v>7.1400862068965525</v>
      </c>
      <c r="BG92" s="6">
        <f t="shared" si="66"/>
        <v>0.14280172413793105</v>
      </c>
    </row>
    <row r="93" spans="2:59" x14ac:dyDescent="0.25">
      <c r="B93" s="2">
        <v>44573</v>
      </c>
      <c r="C93" s="6"/>
      <c r="D93" s="1"/>
      <c r="E93" s="6">
        <v>107.1</v>
      </c>
      <c r="F93" s="9">
        <f t="shared" si="67"/>
        <v>107.1</v>
      </c>
      <c r="G93" s="7"/>
      <c r="H93" s="34">
        <f t="shared" si="68"/>
        <v>107.1</v>
      </c>
      <c r="I93" s="9">
        <v>4.6399999999999997</v>
      </c>
      <c r="J93" s="33">
        <f t="shared" si="53"/>
        <v>23.081896551724139</v>
      </c>
      <c r="K93" s="21">
        <f t="shared" si="54"/>
        <v>0.46163793103448281</v>
      </c>
      <c r="M93" s="2">
        <v>44604</v>
      </c>
      <c r="N93" s="6">
        <v>2556.4899999999998</v>
      </c>
      <c r="O93" s="1">
        <v>104.36</v>
      </c>
      <c r="P93" s="6"/>
      <c r="Q93" s="9">
        <f t="shared" si="80"/>
        <v>2660.85</v>
      </c>
      <c r="R93" s="7"/>
      <c r="S93" s="34">
        <f t="shared" si="73"/>
        <v>2660.85</v>
      </c>
      <c r="T93" s="9">
        <v>4.4800000000000004</v>
      </c>
      <c r="U93" s="33">
        <f t="shared" si="57"/>
        <v>593.93973214285711</v>
      </c>
      <c r="V93" s="6">
        <f t="shared" si="58"/>
        <v>11.878794642857143</v>
      </c>
      <c r="Y93" s="2">
        <v>44632</v>
      </c>
      <c r="Z93" s="6">
        <v>2428.62</v>
      </c>
      <c r="AA93" s="1"/>
      <c r="AB93" s="6"/>
      <c r="AC93" s="9">
        <f t="shared" si="81"/>
        <v>2428.62</v>
      </c>
      <c r="AD93" s="7"/>
      <c r="AE93" s="34">
        <f t="shared" si="60"/>
        <v>2428.62</v>
      </c>
      <c r="AF93" s="9">
        <v>4.2300000000000004</v>
      </c>
      <c r="AG93" s="33">
        <f t="shared" si="61"/>
        <v>574.14184397163115</v>
      </c>
      <c r="AH93" s="6">
        <f t="shared" si="62"/>
        <v>11.482836879432623</v>
      </c>
      <c r="AJ93" s="2">
        <v>44663</v>
      </c>
      <c r="AK93" s="6">
        <v>19.96</v>
      </c>
      <c r="AL93" s="1">
        <v>9.32</v>
      </c>
      <c r="AM93" s="6"/>
      <c r="AN93" s="9">
        <f t="shared" si="82"/>
        <v>29.28</v>
      </c>
      <c r="AO93" s="7"/>
      <c r="AP93" s="34">
        <f t="shared" si="74"/>
        <v>29.28</v>
      </c>
      <c r="AQ93" s="9">
        <v>4.42</v>
      </c>
      <c r="AR93" s="33">
        <f t="shared" si="63"/>
        <v>6.6244343891402719</v>
      </c>
      <c r="AS93" s="6">
        <f t="shared" si="64"/>
        <v>0.13248868778280545</v>
      </c>
      <c r="AX93" s="2">
        <v>44693</v>
      </c>
      <c r="AY93" s="6">
        <v>0</v>
      </c>
      <c r="AZ93" s="1">
        <v>0</v>
      </c>
      <c r="BA93" s="6">
        <v>0</v>
      </c>
      <c r="BB93" s="9">
        <f t="shared" si="83"/>
        <v>0</v>
      </c>
      <c r="BC93" s="7"/>
      <c r="BD93" s="34">
        <f t="shared" si="75"/>
        <v>0</v>
      </c>
      <c r="BE93" s="9">
        <v>4.72</v>
      </c>
      <c r="BF93" s="33">
        <f t="shared" si="65"/>
        <v>0</v>
      </c>
      <c r="BG93" s="6">
        <f t="shared" si="66"/>
        <v>0</v>
      </c>
    </row>
    <row r="94" spans="2:59" x14ac:dyDescent="0.25">
      <c r="B94" s="2">
        <v>44574</v>
      </c>
      <c r="C94" s="6"/>
      <c r="D94" s="6">
        <v>254.96</v>
      </c>
      <c r="E94" s="6">
        <v>89.09</v>
      </c>
      <c r="F94" s="9">
        <f t="shared" si="67"/>
        <v>344.05</v>
      </c>
      <c r="G94" s="7"/>
      <c r="H94" s="34">
        <f t="shared" si="68"/>
        <v>344.05</v>
      </c>
      <c r="I94" s="9">
        <v>4.6399999999999997</v>
      </c>
      <c r="J94" s="33">
        <f t="shared" si="53"/>
        <v>74.14870689655173</v>
      </c>
      <c r="K94" s="21">
        <f t="shared" si="54"/>
        <v>1.4829741379310346</v>
      </c>
      <c r="M94" s="2">
        <v>44605</v>
      </c>
      <c r="N94" s="6">
        <v>1315.94</v>
      </c>
      <c r="O94" s="6">
        <v>165.52</v>
      </c>
      <c r="P94" s="6">
        <v>128.53</v>
      </c>
      <c r="Q94" s="9">
        <f t="shared" si="80"/>
        <v>1609.99</v>
      </c>
      <c r="R94" s="7"/>
      <c r="S94" s="34">
        <f t="shared" si="73"/>
        <v>1609.99</v>
      </c>
      <c r="T94" s="9">
        <v>4.4800000000000004</v>
      </c>
      <c r="U94" s="33">
        <f t="shared" si="57"/>
        <v>359.37276785714283</v>
      </c>
      <c r="V94" s="6">
        <f t="shared" si="58"/>
        <v>7.1874553571428565</v>
      </c>
      <c r="Y94" s="2">
        <v>44633</v>
      </c>
      <c r="Z94" s="6">
        <v>2119.41</v>
      </c>
      <c r="AA94" s="6">
        <v>119.96</v>
      </c>
      <c r="AB94" s="6">
        <v>13.9</v>
      </c>
      <c r="AC94" s="9">
        <f t="shared" si="81"/>
        <v>2253.27</v>
      </c>
      <c r="AD94" s="7"/>
      <c r="AE94" s="34">
        <f t="shared" si="60"/>
        <v>2253.27</v>
      </c>
      <c r="AF94" s="9">
        <v>4.2300000000000004</v>
      </c>
      <c r="AG94" s="33">
        <f t="shared" si="61"/>
        <v>532.6879432624113</v>
      </c>
      <c r="AH94" s="6">
        <f t="shared" si="62"/>
        <v>10.653758865248227</v>
      </c>
      <c r="AJ94" s="2">
        <v>44664</v>
      </c>
      <c r="AK94" s="6">
        <v>12.22</v>
      </c>
      <c r="AL94" s="6">
        <v>15.8</v>
      </c>
      <c r="AM94" s="6">
        <v>0</v>
      </c>
      <c r="AN94" s="9">
        <f t="shared" si="82"/>
        <v>28.020000000000003</v>
      </c>
      <c r="AO94" s="7"/>
      <c r="AP94" s="34">
        <f t="shared" si="74"/>
        <v>28.020000000000003</v>
      </c>
      <c r="AQ94" s="9">
        <v>4.4400000000000004</v>
      </c>
      <c r="AR94" s="33">
        <f t="shared" si="63"/>
        <v>6.3108108108108105</v>
      </c>
      <c r="AS94" s="6">
        <f t="shared" si="64"/>
        <v>0.1262162162162162</v>
      </c>
      <c r="AX94" s="2">
        <v>44694</v>
      </c>
      <c r="AY94" s="6">
        <v>0</v>
      </c>
      <c r="AZ94" s="6">
        <v>0</v>
      </c>
      <c r="BA94" s="6">
        <v>6.48</v>
      </c>
      <c r="BB94" s="9">
        <f t="shared" si="83"/>
        <v>6.48</v>
      </c>
      <c r="BC94" s="7"/>
      <c r="BD94" s="34">
        <f t="shared" si="75"/>
        <v>6.48</v>
      </c>
      <c r="BE94" s="9">
        <v>4.72</v>
      </c>
      <c r="BF94" s="33">
        <f t="shared" si="65"/>
        <v>1.3728813559322035</v>
      </c>
      <c r="BG94" s="6">
        <f t="shared" si="66"/>
        <v>2.7457627118644072E-2</v>
      </c>
    </row>
    <row r="95" spans="2:59" x14ac:dyDescent="0.25">
      <c r="B95" s="2">
        <v>44575</v>
      </c>
      <c r="C95" s="6"/>
      <c r="D95" s="6"/>
      <c r="E95" s="6">
        <v>98.27</v>
      </c>
      <c r="F95" s="9">
        <f t="shared" si="67"/>
        <v>98.27</v>
      </c>
      <c r="G95" s="7"/>
      <c r="H95" s="34">
        <f t="shared" si="68"/>
        <v>98.27</v>
      </c>
      <c r="I95" s="9">
        <v>4.6399999999999997</v>
      </c>
      <c r="J95" s="33">
        <f t="shared" si="53"/>
        <v>21.178879310344829</v>
      </c>
      <c r="K95" s="21">
        <f t="shared" si="54"/>
        <v>0.42357758620689662</v>
      </c>
      <c r="M95" s="2">
        <v>44606</v>
      </c>
      <c r="N95" s="6">
        <v>309.13</v>
      </c>
      <c r="O95" s="6">
        <v>78.67</v>
      </c>
      <c r="P95" s="6"/>
      <c r="Q95" s="9">
        <f t="shared" si="80"/>
        <v>387.8</v>
      </c>
      <c r="R95" s="7"/>
      <c r="S95" s="34">
        <f t="shared" si="73"/>
        <v>387.8</v>
      </c>
      <c r="T95" s="9">
        <v>4.4800000000000004</v>
      </c>
      <c r="U95" s="33">
        <f t="shared" si="57"/>
        <v>86.5625</v>
      </c>
      <c r="V95" s="6">
        <f t="shared" si="58"/>
        <v>1.73125</v>
      </c>
      <c r="Y95" s="2">
        <v>44634</v>
      </c>
      <c r="Z95" s="6">
        <v>337.12</v>
      </c>
      <c r="AA95" s="6"/>
      <c r="AB95" s="6">
        <v>96.66</v>
      </c>
      <c r="AC95" s="9">
        <f t="shared" si="81"/>
        <v>433.78</v>
      </c>
      <c r="AD95" s="7"/>
      <c r="AE95" s="34">
        <f t="shared" si="60"/>
        <v>433.78</v>
      </c>
      <c r="AF95" s="9">
        <v>4.2300000000000004</v>
      </c>
      <c r="AG95" s="33">
        <f t="shared" si="61"/>
        <v>102.54846335697398</v>
      </c>
      <c r="AH95" s="6">
        <f t="shared" si="62"/>
        <v>2.0509692671394797</v>
      </c>
      <c r="AJ95" s="2">
        <v>44665</v>
      </c>
      <c r="AK95" s="6">
        <v>1664.8</v>
      </c>
      <c r="AL95" s="6">
        <v>0</v>
      </c>
      <c r="AM95" s="6">
        <v>8.5</v>
      </c>
      <c r="AN95" s="9">
        <f t="shared" si="82"/>
        <v>1673.3</v>
      </c>
      <c r="AO95" s="7"/>
      <c r="AP95" s="34">
        <f t="shared" si="74"/>
        <v>1673.3</v>
      </c>
      <c r="AQ95" s="9">
        <v>4.4400000000000004</v>
      </c>
      <c r="AR95" s="33">
        <f t="shared" si="63"/>
        <v>376.86936936936934</v>
      </c>
      <c r="AS95" s="6">
        <f t="shared" si="64"/>
        <v>7.5373873873873869</v>
      </c>
      <c r="AX95" s="2">
        <v>44695</v>
      </c>
      <c r="AY95" s="6">
        <v>17.88</v>
      </c>
      <c r="AZ95" s="6"/>
      <c r="BA95" s="6"/>
      <c r="BB95" s="9">
        <f t="shared" si="83"/>
        <v>17.88</v>
      </c>
      <c r="BC95" s="7"/>
      <c r="BD95" s="34">
        <f t="shared" si="75"/>
        <v>17.88</v>
      </c>
      <c r="BE95" s="9">
        <v>4.7699999999999996</v>
      </c>
      <c r="BF95" s="33">
        <f t="shared" si="65"/>
        <v>3.7484276729559749</v>
      </c>
      <c r="BG95" s="6">
        <f t="shared" si="66"/>
        <v>7.49685534591195E-2</v>
      </c>
    </row>
    <row r="96" spans="2:59" x14ac:dyDescent="0.25">
      <c r="B96" s="2">
        <v>44576</v>
      </c>
      <c r="C96" s="6"/>
      <c r="D96" s="6">
        <v>113.56</v>
      </c>
      <c r="E96" s="9">
        <v>116.67</v>
      </c>
      <c r="F96" s="9">
        <f t="shared" si="67"/>
        <v>230.23000000000002</v>
      </c>
      <c r="G96" s="7"/>
      <c r="H96" s="34">
        <f t="shared" si="68"/>
        <v>230.23000000000002</v>
      </c>
      <c r="I96" s="9">
        <v>4.6399999999999997</v>
      </c>
      <c r="J96" s="33">
        <f t="shared" si="53"/>
        <v>49.618534482758626</v>
      </c>
      <c r="K96" s="21">
        <f t="shared" si="54"/>
        <v>0.9923706896551725</v>
      </c>
      <c r="M96" s="2">
        <v>44607</v>
      </c>
      <c r="N96" s="6">
        <v>188.55</v>
      </c>
      <c r="O96" s="6">
        <v>42.71</v>
      </c>
      <c r="P96" s="9">
        <v>71.44</v>
      </c>
      <c r="Q96" s="9">
        <f t="shared" si="80"/>
        <v>302.70000000000005</v>
      </c>
      <c r="R96" s="7"/>
      <c r="S96" s="34">
        <f t="shared" si="73"/>
        <v>302.70000000000005</v>
      </c>
      <c r="T96" s="9">
        <v>4.45</v>
      </c>
      <c r="U96" s="33">
        <f t="shared" si="57"/>
        <v>68.022471910112372</v>
      </c>
      <c r="V96" s="6">
        <f t="shared" si="58"/>
        <v>1.3604494382022474</v>
      </c>
      <c r="Y96" s="2">
        <v>44635</v>
      </c>
      <c r="Z96" s="6">
        <v>1487</v>
      </c>
      <c r="AA96" s="6"/>
      <c r="AB96" s="9">
        <v>66.59</v>
      </c>
      <c r="AC96" s="9">
        <f t="shared" si="81"/>
        <v>1553.59</v>
      </c>
      <c r="AD96" s="7"/>
      <c r="AE96" s="34">
        <f t="shared" si="60"/>
        <v>1553.59</v>
      </c>
      <c r="AF96" s="9">
        <v>4.28</v>
      </c>
      <c r="AG96" s="33">
        <f t="shared" si="61"/>
        <v>362.98831775700933</v>
      </c>
      <c r="AH96" s="6">
        <f t="shared" si="62"/>
        <v>7.2597663551401865</v>
      </c>
      <c r="AJ96" s="2">
        <v>44666</v>
      </c>
      <c r="AK96" s="6">
        <v>1032.6300000000001</v>
      </c>
      <c r="AL96" s="6">
        <v>80.8</v>
      </c>
      <c r="AM96" s="9"/>
      <c r="AN96" s="9">
        <f t="shared" si="82"/>
        <v>1113.43</v>
      </c>
      <c r="AO96" s="7"/>
      <c r="AP96" s="34">
        <f t="shared" si="74"/>
        <v>1113.43</v>
      </c>
      <c r="AQ96" s="9">
        <v>4.4400000000000004</v>
      </c>
      <c r="AR96" s="33">
        <f t="shared" si="63"/>
        <v>250.77252252252251</v>
      </c>
      <c r="AS96" s="6">
        <f t="shared" si="64"/>
        <v>5.0154504504504507</v>
      </c>
      <c r="AX96" s="2">
        <v>44696</v>
      </c>
      <c r="AY96" s="6"/>
      <c r="AZ96" s="6">
        <v>39.770000000000003</v>
      </c>
      <c r="BA96" s="9"/>
      <c r="BB96" s="9">
        <f t="shared" si="83"/>
        <v>39.770000000000003</v>
      </c>
      <c r="BC96" s="7"/>
      <c r="BD96" s="34">
        <f t="shared" si="75"/>
        <v>39.770000000000003</v>
      </c>
      <c r="BE96" s="9">
        <v>4.7699999999999996</v>
      </c>
      <c r="BF96" s="33">
        <f t="shared" si="65"/>
        <v>8.337526205450736</v>
      </c>
      <c r="BG96" s="6">
        <f t="shared" si="66"/>
        <v>0.16675052410901472</v>
      </c>
    </row>
    <row r="97" spans="2:59" x14ac:dyDescent="0.25">
      <c r="B97" s="2">
        <v>44577</v>
      </c>
      <c r="C97" s="6">
        <v>44.69</v>
      </c>
      <c r="D97" s="6">
        <v>93.16</v>
      </c>
      <c r="E97" s="6">
        <v>28.21</v>
      </c>
      <c r="F97" s="9">
        <f>C97+D97+E97</f>
        <v>166.06</v>
      </c>
      <c r="G97" s="7"/>
      <c r="H97" s="34">
        <f t="shared" si="68"/>
        <v>166.06</v>
      </c>
      <c r="I97" s="9">
        <v>4.6399999999999997</v>
      </c>
      <c r="J97" s="33">
        <f t="shared" si="53"/>
        <v>35.788793103448278</v>
      </c>
      <c r="K97" s="21">
        <f t="shared" si="54"/>
        <v>0.7157758620689656</v>
      </c>
      <c r="M97" s="2">
        <v>44608</v>
      </c>
      <c r="N97" s="6">
        <v>77.98</v>
      </c>
      <c r="O97" s="6">
        <v>99.06</v>
      </c>
      <c r="P97" s="6"/>
      <c r="Q97" s="9">
        <f>N97+O97+P97</f>
        <v>177.04000000000002</v>
      </c>
      <c r="R97" s="7"/>
      <c r="S97" s="34">
        <f t="shared" si="73"/>
        <v>177.04000000000002</v>
      </c>
      <c r="T97" s="9">
        <v>4.45</v>
      </c>
      <c r="U97" s="33">
        <f t="shared" si="57"/>
        <v>39.784269662921353</v>
      </c>
      <c r="V97" s="6">
        <f t="shared" si="58"/>
        <v>0.79568539325842713</v>
      </c>
      <c r="Y97" s="2">
        <v>44636</v>
      </c>
      <c r="Z97" s="6">
        <v>637.62</v>
      </c>
      <c r="AA97" s="6">
        <v>12.25</v>
      </c>
      <c r="AB97" s="6"/>
      <c r="AC97" s="9">
        <f>Z97+AA97+AB97</f>
        <v>649.87</v>
      </c>
      <c r="AD97" s="7"/>
      <c r="AE97" s="34">
        <f t="shared" si="60"/>
        <v>649.87</v>
      </c>
      <c r="AF97" s="9">
        <v>4.28</v>
      </c>
      <c r="AG97" s="33">
        <f t="shared" si="61"/>
        <v>151.83878504672896</v>
      </c>
      <c r="AH97" s="6">
        <f t="shared" si="62"/>
        <v>3.0367757009345793</v>
      </c>
      <c r="AJ97" s="2">
        <v>44667</v>
      </c>
      <c r="AK97" s="6">
        <v>407.55</v>
      </c>
      <c r="AL97" s="6"/>
      <c r="AM97" s="6"/>
      <c r="AN97" s="9">
        <f>AK97+AL97+AM97</f>
        <v>407.55</v>
      </c>
      <c r="AO97" s="7"/>
      <c r="AP97" s="34">
        <f t="shared" si="74"/>
        <v>407.55</v>
      </c>
      <c r="AQ97" s="9">
        <v>4.4400000000000004</v>
      </c>
      <c r="AR97" s="33">
        <f t="shared" si="63"/>
        <v>91.790540540540533</v>
      </c>
      <c r="AS97" s="6">
        <f t="shared" si="64"/>
        <v>1.8358108108108107</v>
      </c>
      <c r="AX97" s="2">
        <v>44697</v>
      </c>
      <c r="AY97" s="6">
        <v>0</v>
      </c>
      <c r="AZ97" s="6">
        <v>0</v>
      </c>
      <c r="BA97" s="6">
        <v>89.39</v>
      </c>
      <c r="BB97" s="9">
        <f>AY97+AZ97+BA97</f>
        <v>89.39</v>
      </c>
      <c r="BC97" s="7"/>
      <c r="BD97" s="34">
        <f t="shared" si="75"/>
        <v>89.39</v>
      </c>
      <c r="BE97" s="9">
        <v>4.7699999999999996</v>
      </c>
      <c r="BF97" s="33">
        <f t="shared" si="65"/>
        <v>18.740041928721176</v>
      </c>
      <c r="BG97" s="6">
        <f t="shared" si="66"/>
        <v>0.37480083857442353</v>
      </c>
    </row>
    <row r="98" spans="2:59" x14ac:dyDescent="0.25">
      <c r="B98" s="2">
        <v>44578</v>
      </c>
      <c r="C98" s="6">
        <v>5.36</v>
      </c>
      <c r="D98" s="1">
        <v>8.17</v>
      </c>
      <c r="E98" s="6">
        <v>47.55</v>
      </c>
      <c r="F98" s="9">
        <f>C98+D98+E98</f>
        <v>61.08</v>
      </c>
      <c r="G98" s="7"/>
      <c r="H98" s="34">
        <f t="shared" si="68"/>
        <v>61.08</v>
      </c>
      <c r="I98" s="9">
        <v>4.6399999999999997</v>
      </c>
      <c r="J98" s="33">
        <f t="shared" si="53"/>
        <v>13.163793103448276</v>
      </c>
      <c r="K98" s="21">
        <f t="shared" si="54"/>
        <v>0.26327586206896553</v>
      </c>
      <c r="M98" s="2">
        <v>44609</v>
      </c>
      <c r="N98" s="6">
        <v>11.93</v>
      </c>
      <c r="O98" s="1">
        <v>35.96</v>
      </c>
      <c r="P98" s="6">
        <v>45.81</v>
      </c>
      <c r="Q98" s="9">
        <f>N98+O98+P98</f>
        <v>93.7</v>
      </c>
      <c r="R98" s="7"/>
      <c r="S98" s="34">
        <f t="shared" si="73"/>
        <v>93.7</v>
      </c>
      <c r="T98" s="9">
        <v>4.45</v>
      </c>
      <c r="U98" s="33">
        <f t="shared" si="57"/>
        <v>21.056179775280899</v>
      </c>
      <c r="V98" s="6">
        <f t="shared" si="58"/>
        <v>0.42112359550561801</v>
      </c>
      <c r="Y98" s="2">
        <v>44637</v>
      </c>
      <c r="Z98" s="6">
        <v>1367.08</v>
      </c>
      <c r="AA98" s="1"/>
      <c r="AB98" s="6">
        <v>5.6</v>
      </c>
      <c r="AC98" s="9">
        <f>Z98+AA98+AB98</f>
        <v>1372.6799999999998</v>
      </c>
      <c r="AD98" s="7"/>
      <c r="AE98" s="34">
        <f t="shared" si="60"/>
        <v>1372.6799999999998</v>
      </c>
      <c r="AF98" s="9">
        <v>4.3</v>
      </c>
      <c r="AG98" s="33">
        <f t="shared" si="61"/>
        <v>319.22790697674418</v>
      </c>
      <c r="AH98" s="6">
        <f t="shared" si="62"/>
        <v>6.3845581395348834</v>
      </c>
      <c r="AJ98" s="2">
        <v>44668</v>
      </c>
      <c r="AK98" s="6">
        <v>481.45</v>
      </c>
      <c r="AL98" s="1"/>
      <c r="AM98" s="6"/>
      <c r="AN98" s="9">
        <f>AK98+AL98+AM98</f>
        <v>481.45</v>
      </c>
      <c r="AO98" s="7"/>
      <c r="AP98" s="34">
        <f t="shared" si="74"/>
        <v>481.45</v>
      </c>
      <c r="AQ98" s="9">
        <v>4.4400000000000004</v>
      </c>
      <c r="AR98" s="33">
        <f t="shared" si="63"/>
        <v>108.43468468468467</v>
      </c>
      <c r="AS98" s="6">
        <f t="shared" si="64"/>
        <v>2.1686936936936934</v>
      </c>
      <c r="AX98" s="2">
        <v>44698</v>
      </c>
      <c r="AY98" s="6">
        <v>206.53</v>
      </c>
      <c r="AZ98" s="1">
        <v>0</v>
      </c>
      <c r="BA98" s="6">
        <v>0</v>
      </c>
      <c r="BB98" s="9">
        <f>AY98+AZ98+BA98</f>
        <v>206.53</v>
      </c>
      <c r="BC98" s="7"/>
      <c r="BD98" s="34">
        <f t="shared" si="75"/>
        <v>206.53</v>
      </c>
      <c r="BE98" s="9">
        <v>4.8</v>
      </c>
      <c r="BF98" s="33">
        <f t="shared" si="65"/>
        <v>43.027083333333337</v>
      </c>
      <c r="BG98" s="6">
        <f t="shared" si="66"/>
        <v>0.86054166666666676</v>
      </c>
    </row>
    <row r="99" spans="2:59" x14ac:dyDescent="0.25">
      <c r="B99" s="2">
        <v>44579</v>
      </c>
      <c r="C99" s="6">
        <v>119.38</v>
      </c>
      <c r="D99" s="1">
        <v>32.479999999999997</v>
      </c>
      <c r="E99" s="6">
        <v>16.59</v>
      </c>
      <c r="F99" s="9">
        <f t="shared" si="67"/>
        <v>168.45</v>
      </c>
      <c r="G99" s="7"/>
      <c r="H99" s="34">
        <f t="shared" si="68"/>
        <v>168.45</v>
      </c>
      <c r="I99" s="9">
        <v>4.6399999999999997</v>
      </c>
      <c r="J99" s="33">
        <f t="shared" si="53"/>
        <v>36.303879310344826</v>
      </c>
      <c r="K99" s="21">
        <f t="shared" si="54"/>
        <v>0.72607758620689655</v>
      </c>
      <c r="M99" s="2">
        <v>44610</v>
      </c>
      <c r="N99" s="6">
        <v>638.75</v>
      </c>
      <c r="O99" s="1">
        <v>53.3</v>
      </c>
      <c r="P99" s="6">
        <v>33.25</v>
      </c>
      <c r="Q99" s="9">
        <f t="shared" ref="Q99:Q112" si="84">N99+O99+P99</f>
        <v>725.3</v>
      </c>
      <c r="R99" s="7"/>
      <c r="S99" s="34">
        <f t="shared" si="73"/>
        <v>725.3</v>
      </c>
      <c r="T99" s="9">
        <v>4.45</v>
      </c>
      <c r="U99" s="33">
        <f t="shared" si="57"/>
        <v>162.98876404494379</v>
      </c>
      <c r="V99" s="6">
        <f t="shared" si="58"/>
        <v>3.259775280898876</v>
      </c>
      <c r="Y99" s="2">
        <v>44638</v>
      </c>
      <c r="Z99" s="6">
        <v>1994.34</v>
      </c>
      <c r="AA99" s="1">
        <v>5.76</v>
      </c>
      <c r="AB99" s="6">
        <v>30.03</v>
      </c>
      <c r="AC99" s="9">
        <f t="shared" ref="AC99:AC112" si="85">Z99+AA99+AB99</f>
        <v>2030.1299999999999</v>
      </c>
      <c r="AD99" s="7"/>
      <c r="AE99" s="34">
        <f t="shared" si="60"/>
        <v>2030.1299999999999</v>
      </c>
      <c r="AF99" s="9">
        <v>4.3</v>
      </c>
      <c r="AG99" s="33">
        <f t="shared" si="61"/>
        <v>472.12325581395351</v>
      </c>
      <c r="AH99" s="6">
        <f t="shared" si="62"/>
        <v>9.4424651162790703</v>
      </c>
      <c r="AJ99" s="2">
        <v>44669</v>
      </c>
      <c r="AK99" s="6">
        <v>0</v>
      </c>
      <c r="AL99" s="1">
        <v>0</v>
      </c>
      <c r="AM99" s="6">
        <v>0</v>
      </c>
      <c r="AN99" s="9">
        <f t="shared" ref="AN99:AN112" si="86">AK99+AL99+AM99</f>
        <v>0</v>
      </c>
      <c r="AO99" s="7"/>
      <c r="AP99" s="34">
        <f t="shared" si="74"/>
        <v>0</v>
      </c>
      <c r="AQ99" s="9">
        <v>4.4400000000000004</v>
      </c>
      <c r="AR99" s="33">
        <f t="shared" si="63"/>
        <v>0</v>
      </c>
      <c r="AS99" s="6">
        <f t="shared" si="64"/>
        <v>0</v>
      </c>
      <c r="AX99" s="2">
        <v>44699</v>
      </c>
      <c r="AY99" s="6"/>
      <c r="AZ99" s="1"/>
      <c r="BA99" s="6">
        <v>2.68</v>
      </c>
      <c r="BB99" s="9">
        <f t="shared" ref="BB99:BB112" si="87">AY99+AZ99+BA99</f>
        <v>2.68</v>
      </c>
      <c r="BC99" s="7"/>
      <c r="BD99" s="34">
        <f t="shared" si="75"/>
        <v>2.68</v>
      </c>
      <c r="BE99" s="9">
        <v>4.8</v>
      </c>
      <c r="BF99" s="33">
        <f t="shared" si="65"/>
        <v>0.55833333333333335</v>
      </c>
      <c r="BG99" s="6">
        <f t="shared" si="66"/>
        <v>1.1166666666666667E-2</v>
      </c>
    </row>
    <row r="100" spans="2:59" x14ac:dyDescent="0.25">
      <c r="B100" s="2">
        <v>44580</v>
      </c>
      <c r="C100" s="6">
        <v>42.73</v>
      </c>
      <c r="D100" s="1">
        <v>32.659999999999997</v>
      </c>
      <c r="E100" s="6">
        <v>32.82</v>
      </c>
      <c r="F100" s="9">
        <f t="shared" si="67"/>
        <v>108.20999999999998</v>
      </c>
      <c r="G100" s="7"/>
      <c r="H100" s="34">
        <f t="shared" si="68"/>
        <v>108.20999999999998</v>
      </c>
      <c r="I100" s="9">
        <v>4.6399999999999997</v>
      </c>
      <c r="J100" s="33">
        <f t="shared" si="53"/>
        <v>23.321120689655171</v>
      </c>
      <c r="K100" s="21">
        <f t="shared" si="54"/>
        <v>0.46642241379310345</v>
      </c>
      <c r="M100" s="2">
        <v>44611</v>
      </c>
      <c r="N100" s="6">
        <v>1566.26</v>
      </c>
      <c r="O100" s="1">
        <v>6.44</v>
      </c>
      <c r="P100" s="6">
        <v>64.040000000000006</v>
      </c>
      <c r="Q100" s="9">
        <f t="shared" si="84"/>
        <v>1636.74</v>
      </c>
      <c r="R100" s="7"/>
      <c r="S100" s="34">
        <f t="shared" si="73"/>
        <v>1636.74</v>
      </c>
      <c r="T100" s="9">
        <v>4.43</v>
      </c>
      <c r="U100" s="33">
        <f t="shared" si="57"/>
        <v>369.46726862302484</v>
      </c>
      <c r="V100" s="6">
        <f t="shared" si="58"/>
        <v>7.3893453724604967</v>
      </c>
      <c r="Y100" s="2">
        <v>44639</v>
      </c>
      <c r="Z100" s="6">
        <v>1791.84</v>
      </c>
      <c r="AA100" s="1">
        <v>45.67</v>
      </c>
      <c r="AB100" s="6">
        <v>26.42</v>
      </c>
      <c r="AC100" s="9">
        <f t="shared" si="85"/>
        <v>1863.93</v>
      </c>
      <c r="AD100" s="7"/>
      <c r="AE100" s="34">
        <f t="shared" si="60"/>
        <v>1863.93</v>
      </c>
      <c r="AF100" s="9">
        <v>4.3099999999999996</v>
      </c>
      <c r="AG100" s="33">
        <f t="shared" si="61"/>
        <v>432.46635730858475</v>
      </c>
      <c r="AH100" s="6">
        <f t="shared" si="62"/>
        <v>8.6493271461716947</v>
      </c>
      <c r="AJ100" s="2">
        <v>44670</v>
      </c>
      <c r="AK100" s="6">
        <v>0</v>
      </c>
      <c r="AL100" s="1">
        <v>0</v>
      </c>
      <c r="AM100" s="6">
        <v>0</v>
      </c>
      <c r="AN100" s="9">
        <f t="shared" si="86"/>
        <v>0</v>
      </c>
      <c r="AO100" s="7"/>
      <c r="AP100" s="34">
        <f t="shared" si="74"/>
        <v>0</v>
      </c>
      <c r="AQ100" s="9">
        <v>4.4400000000000004</v>
      </c>
      <c r="AR100" s="33">
        <f t="shared" si="63"/>
        <v>0</v>
      </c>
      <c r="AS100" s="6">
        <f t="shared" si="64"/>
        <v>0</v>
      </c>
      <c r="AX100" s="2">
        <v>44700</v>
      </c>
      <c r="AY100" s="6">
        <v>45.41</v>
      </c>
      <c r="AZ100" s="1"/>
      <c r="BA100" s="6">
        <v>20.32</v>
      </c>
      <c r="BB100" s="9">
        <f t="shared" si="87"/>
        <v>65.72999999999999</v>
      </c>
      <c r="BC100" s="7"/>
      <c r="BD100" s="34">
        <f t="shared" si="75"/>
        <v>65.72999999999999</v>
      </c>
      <c r="BE100" s="9">
        <v>4.9000000000000004</v>
      </c>
      <c r="BF100" s="33">
        <f t="shared" si="65"/>
        <v>13.414285714285711</v>
      </c>
      <c r="BG100" s="6">
        <f t="shared" si="66"/>
        <v>0.26828571428571424</v>
      </c>
    </row>
    <row r="101" spans="2:59" x14ac:dyDescent="0.25">
      <c r="B101" s="2">
        <v>44581</v>
      </c>
      <c r="C101" s="6">
        <v>10.64</v>
      </c>
      <c r="D101" s="6"/>
      <c r="E101" s="6">
        <v>39.67</v>
      </c>
      <c r="F101" s="9">
        <f t="shared" si="67"/>
        <v>50.31</v>
      </c>
      <c r="G101" s="7"/>
      <c r="H101" s="34">
        <f t="shared" si="68"/>
        <v>50.31</v>
      </c>
      <c r="I101" s="9">
        <v>4.6399999999999997</v>
      </c>
      <c r="J101" s="33">
        <f t="shared" si="53"/>
        <v>10.842672413793105</v>
      </c>
      <c r="K101" s="21">
        <f t="shared" si="54"/>
        <v>0.21685344827586212</v>
      </c>
      <c r="M101" s="2">
        <v>44612</v>
      </c>
      <c r="N101" s="6">
        <v>1773.7</v>
      </c>
      <c r="O101" s="6">
        <v>19.37</v>
      </c>
      <c r="P101" s="6">
        <v>5.72</v>
      </c>
      <c r="Q101" s="9">
        <f t="shared" si="84"/>
        <v>1798.79</v>
      </c>
      <c r="R101" s="7"/>
      <c r="S101" s="34">
        <f t="shared" si="73"/>
        <v>1798.79</v>
      </c>
      <c r="T101" s="9">
        <v>4.43</v>
      </c>
      <c r="U101" s="33">
        <f t="shared" si="57"/>
        <v>406.04740406320542</v>
      </c>
      <c r="V101" s="6">
        <f t="shared" si="58"/>
        <v>8.1209480812641086</v>
      </c>
      <c r="Y101" s="2">
        <v>44640</v>
      </c>
      <c r="Z101" s="6">
        <v>1278.01</v>
      </c>
      <c r="AA101" s="6"/>
      <c r="AB101" s="6">
        <v>5.3</v>
      </c>
      <c r="AC101" s="9">
        <f t="shared" si="85"/>
        <v>1283.31</v>
      </c>
      <c r="AD101" s="7"/>
      <c r="AE101" s="34">
        <f t="shared" si="60"/>
        <v>1283.31</v>
      </c>
      <c r="AF101" s="9">
        <v>4.3099999999999996</v>
      </c>
      <c r="AG101" s="33">
        <f t="shared" si="61"/>
        <v>297.75174013921117</v>
      </c>
      <c r="AH101" s="6">
        <f t="shared" si="62"/>
        <v>5.9550348027842235</v>
      </c>
      <c r="AJ101" s="2">
        <v>44671</v>
      </c>
      <c r="AK101" s="6">
        <v>0</v>
      </c>
      <c r="AL101" s="6">
        <v>0</v>
      </c>
      <c r="AM101" s="6">
        <v>0</v>
      </c>
      <c r="AN101" s="9">
        <f t="shared" si="86"/>
        <v>0</v>
      </c>
      <c r="AO101" s="7"/>
      <c r="AP101" s="34">
        <f t="shared" si="74"/>
        <v>0</v>
      </c>
      <c r="AQ101" s="9">
        <v>4.4400000000000004</v>
      </c>
      <c r="AR101" s="33">
        <f t="shared" si="63"/>
        <v>0</v>
      </c>
      <c r="AS101" s="6">
        <f t="shared" si="64"/>
        <v>0</v>
      </c>
      <c r="AX101" s="2">
        <v>44701</v>
      </c>
      <c r="AY101" s="6">
        <v>0</v>
      </c>
      <c r="AZ101" s="6">
        <v>0</v>
      </c>
      <c r="BA101" s="6">
        <v>0</v>
      </c>
      <c r="BB101" s="9">
        <f t="shared" si="87"/>
        <v>0</v>
      </c>
      <c r="BC101" s="7"/>
      <c r="BD101" s="34">
        <f t="shared" si="75"/>
        <v>0</v>
      </c>
      <c r="BE101" s="9">
        <v>4.9000000000000004</v>
      </c>
      <c r="BF101" s="33">
        <f t="shared" si="65"/>
        <v>0</v>
      </c>
      <c r="BG101" s="6">
        <f t="shared" si="66"/>
        <v>0</v>
      </c>
    </row>
    <row r="102" spans="2:59" x14ac:dyDescent="0.25">
      <c r="B102" s="2">
        <v>44582</v>
      </c>
      <c r="C102" s="6">
        <v>871.53</v>
      </c>
      <c r="D102" s="6"/>
      <c r="E102" s="6">
        <v>37.479999999999997</v>
      </c>
      <c r="F102" s="9">
        <f t="shared" si="67"/>
        <v>909.01</v>
      </c>
      <c r="G102" s="7"/>
      <c r="H102" s="34">
        <f t="shared" si="68"/>
        <v>909.01</v>
      </c>
      <c r="I102" s="9">
        <v>4.6399999999999997</v>
      </c>
      <c r="J102" s="33">
        <f t="shared" si="53"/>
        <v>195.90732758620692</v>
      </c>
      <c r="K102" s="21">
        <f t="shared" si="54"/>
        <v>3.9181465517241385</v>
      </c>
      <c r="M102" s="2">
        <v>44613</v>
      </c>
      <c r="N102" s="6">
        <v>337.81</v>
      </c>
      <c r="O102" s="6">
        <v>0</v>
      </c>
      <c r="P102" s="6">
        <v>30.6</v>
      </c>
      <c r="Q102" s="9">
        <f t="shared" si="84"/>
        <v>368.41</v>
      </c>
      <c r="R102" s="7"/>
      <c r="S102" s="34">
        <f t="shared" si="73"/>
        <v>368.41</v>
      </c>
      <c r="T102" s="9">
        <v>4.43</v>
      </c>
      <c r="U102" s="33">
        <f t="shared" si="57"/>
        <v>83.162528216704303</v>
      </c>
      <c r="V102" s="6">
        <f t="shared" si="58"/>
        <v>1.663250564334086</v>
      </c>
      <c r="Y102" s="2">
        <v>44641</v>
      </c>
      <c r="Z102" s="6">
        <v>792.02</v>
      </c>
      <c r="AA102" s="6"/>
      <c r="AB102" s="6">
        <v>128</v>
      </c>
      <c r="AC102" s="9">
        <f t="shared" si="85"/>
        <v>920.02</v>
      </c>
      <c r="AD102" s="7"/>
      <c r="AE102" s="34">
        <f t="shared" si="60"/>
        <v>920.02</v>
      </c>
      <c r="AF102" s="9">
        <v>4.3099999999999996</v>
      </c>
      <c r="AG102" s="33">
        <f t="shared" si="61"/>
        <v>213.46171693735499</v>
      </c>
      <c r="AH102" s="6">
        <f t="shared" si="62"/>
        <v>4.2692343387470997</v>
      </c>
      <c r="AJ102" s="2">
        <v>44672</v>
      </c>
      <c r="AK102" s="6">
        <v>11.73</v>
      </c>
      <c r="AL102" s="6"/>
      <c r="AM102" s="6"/>
      <c r="AN102" s="9">
        <f t="shared" si="86"/>
        <v>11.73</v>
      </c>
      <c r="AO102" s="7"/>
      <c r="AP102" s="34">
        <f t="shared" si="74"/>
        <v>11.73</v>
      </c>
      <c r="AQ102" s="9">
        <v>4.4400000000000004</v>
      </c>
      <c r="AR102" s="33">
        <f t="shared" si="63"/>
        <v>2.6418918918918917</v>
      </c>
      <c r="AS102" s="6">
        <f t="shared" si="64"/>
        <v>5.2837837837837832E-2</v>
      </c>
      <c r="AX102" s="2">
        <v>44702</v>
      </c>
      <c r="AY102" s="6">
        <v>6.63</v>
      </c>
      <c r="AZ102" s="6"/>
      <c r="BA102" s="6"/>
      <c r="BB102" s="9">
        <f t="shared" si="87"/>
        <v>6.63</v>
      </c>
      <c r="BC102" s="7"/>
      <c r="BD102" s="34">
        <f t="shared" si="75"/>
        <v>6.63</v>
      </c>
      <c r="BE102" s="9">
        <v>4.95</v>
      </c>
      <c r="BF102" s="33">
        <f t="shared" si="65"/>
        <v>1.3393939393939394</v>
      </c>
      <c r="BG102" s="6">
        <f t="shared" si="66"/>
        <v>2.6787878787878788E-2</v>
      </c>
    </row>
    <row r="103" spans="2:59" x14ac:dyDescent="0.25">
      <c r="B103" s="2">
        <v>44583</v>
      </c>
      <c r="C103" s="6">
        <v>67.739999999999995</v>
      </c>
      <c r="D103" s="6"/>
      <c r="E103" s="6">
        <v>90.5</v>
      </c>
      <c r="F103" s="9">
        <f t="shared" si="67"/>
        <v>158.24</v>
      </c>
      <c r="G103" s="7"/>
      <c r="H103" s="34">
        <f t="shared" si="68"/>
        <v>158.24</v>
      </c>
      <c r="I103" s="9">
        <v>4.62</v>
      </c>
      <c r="J103" s="33">
        <f t="shared" si="53"/>
        <v>34.251082251082252</v>
      </c>
      <c r="K103" s="21">
        <f t="shared" si="54"/>
        <v>0.68502164502164509</v>
      </c>
      <c r="M103" s="2">
        <v>44614</v>
      </c>
      <c r="N103" s="6">
        <v>986.56</v>
      </c>
      <c r="O103" s="6">
        <v>0</v>
      </c>
      <c r="P103" s="6">
        <v>60.26</v>
      </c>
      <c r="Q103" s="9">
        <f t="shared" si="84"/>
        <v>1046.82</v>
      </c>
      <c r="R103" s="7"/>
      <c r="S103" s="34">
        <f t="shared" si="73"/>
        <v>1046.82</v>
      </c>
      <c r="T103" s="9">
        <v>4.43</v>
      </c>
      <c r="U103" s="33">
        <f t="shared" si="57"/>
        <v>236.30248306997743</v>
      </c>
      <c r="V103" s="6">
        <f t="shared" si="58"/>
        <v>4.7260496613995491</v>
      </c>
      <c r="Y103" s="2">
        <v>44642</v>
      </c>
      <c r="Z103" s="6">
        <v>410.12</v>
      </c>
      <c r="AA103" s="6"/>
      <c r="AB103" s="6"/>
      <c r="AC103" s="9">
        <f t="shared" si="85"/>
        <v>410.12</v>
      </c>
      <c r="AD103" s="7"/>
      <c r="AE103" s="34">
        <f t="shared" si="60"/>
        <v>410.12</v>
      </c>
      <c r="AF103" s="9">
        <v>4.3099999999999996</v>
      </c>
      <c r="AG103" s="33">
        <f t="shared" si="61"/>
        <v>95.155452436194906</v>
      </c>
      <c r="AH103" s="6">
        <f t="shared" si="62"/>
        <v>1.9031090487238982</v>
      </c>
      <c r="AJ103" s="2">
        <v>44673</v>
      </c>
      <c r="AK103" s="6">
        <v>0</v>
      </c>
      <c r="AL103" s="6">
        <v>0</v>
      </c>
      <c r="AM103" s="6">
        <v>0</v>
      </c>
      <c r="AN103" s="9">
        <f t="shared" si="86"/>
        <v>0</v>
      </c>
      <c r="AO103" s="7"/>
      <c r="AP103" s="34">
        <f t="shared" si="74"/>
        <v>0</v>
      </c>
      <c r="AQ103" s="9">
        <v>4.4400000000000004</v>
      </c>
      <c r="AR103" s="33">
        <f t="shared" si="63"/>
        <v>0</v>
      </c>
      <c r="AS103" s="6">
        <f t="shared" si="64"/>
        <v>0</v>
      </c>
      <c r="AX103" s="2">
        <v>44703</v>
      </c>
      <c r="AY103" s="6">
        <v>0</v>
      </c>
      <c r="AZ103" s="6">
        <v>0</v>
      </c>
      <c r="BA103" s="6">
        <v>0</v>
      </c>
      <c r="BB103" s="9">
        <f t="shared" si="87"/>
        <v>0</v>
      </c>
      <c r="BC103" s="7"/>
      <c r="BD103" s="34">
        <f t="shared" si="75"/>
        <v>0</v>
      </c>
      <c r="BE103" s="9">
        <v>4.95</v>
      </c>
      <c r="BF103" s="33">
        <f t="shared" si="65"/>
        <v>0</v>
      </c>
      <c r="BG103" s="6">
        <f t="shared" si="66"/>
        <v>0</v>
      </c>
    </row>
    <row r="104" spans="2:59" x14ac:dyDescent="0.25">
      <c r="B104" s="2">
        <v>44584</v>
      </c>
      <c r="C104" s="6">
        <v>142.80000000000001</v>
      </c>
      <c r="D104" s="6">
        <v>36.94</v>
      </c>
      <c r="E104" s="6">
        <v>56.86</v>
      </c>
      <c r="F104" s="9">
        <f t="shared" si="67"/>
        <v>236.60000000000002</v>
      </c>
      <c r="G104" s="7"/>
      <c r="H104" s="34">
        <f t="shared" si="68"/>
        <v>236.60000000000002</v>
      </c>
      <c r="I104" s="6">
        <v>4.62</v>
      </c>
      <c r="J104" s="33">
        <f t="shared" si="53"/>
        <v>51.212121212121218</v>
      </c>
      <c r="K104" s="21">
        <f t="shared" si="54"/>
        <v>1.0242424242424244</v>
      </c>
      <c r="M104" s="2">
        <v>44615</v>
      </c>
      <c r="N104" s="6">
        <v>2557.71</v>
      </c>
      <c r="O104" s="6">
        <v>61.74</v>
      </c>
      <c r="P104" s="6">
        <v>58.73</v>
      </c>
      <c r="Q104" s="9">
        <f t="shared" si="84"/>
        <v>2678.18</v>
      </c>
      <c r="R104" s="7"/>
      <c r="S104" s="34">
        <f t="shared" si="73"/>
        <v>2678.18</v>
      </c>
      <c r="T104" s="6">
        <v>4.3499999999999996</v>
      </c>
      <c r="U104" s="33">
        <f t="shared" si="57"/>
        <v>615.67356321839077</v>
      </c>
      <c r="V104" s="6">
        <f t="shared" si="58"/>
        <v>12.313471264367816</v>
      </c>
      <c r="Y104" s="2">
        <v>44643</v>
      </c>
      <c r="Z104" s="6">
        <v>2557.71</v>
      </c>
      <c r="AA104" s="6">
        <v>61.74</v>
      </c>
      <c r="AB104" s="6">
        <v>58.73</v>
      </c>
      <c r="AC104" s="9">
        <f t="shared" si="85"/>
        <v>2678.18</v>
      </c>
      <c r="AD104" s="7"/>
      <c r="AE104" s="34">
        <f t="shared" si="60"/>
        <v>2678.18</v>
      </c>
      <c r="AF104" s="6">
        <v>4.3499999999999996</v>
      </c>
      <c r="AG104" s="33">
        <f t="shared" si="61"/>
        <v>615.67356321839077</v>
      </c>
      <c r="AH104" s="6">
        <f t="shared" si="62"/>
        <v>12.313471264367816</v>
      </c>
      <c r="AJ104" s="2">
        <v>44674</v>
      </c>
      <c r="AK104" s="6">
        <v>108.35</v>
      </c>
      <c r="AL104" s="6"/>
      <c r="AM104" s="6"/>
      <c r="AN104" s="9">
        <f t="shared" si="86"/>
        <v>108.35</v>
      </c>
      <c r="AO104" s="7"/>
      <c r="AP104" s="34">
        <f t="shared" si="74"/>
        <v>108.35</v>
      </c>
      <c r="AQ104" s="6">
        <v>4.4400000000000004</v>
      </c>
      <c r="AR104" s="33">
        <f t="shared" si="63"/>
        <v>24.403153153153148</v>
      </c>
      <c r="AS104" s="6">
        <f t="shared" si="64"/>
        <v>0.48806306306306296</v>
      </c>
      <c r="AX104" s="2">
        <v>44704</v>
      </c>
      <c r="AY104" s="6">
        <v>11.57</v>
      </c>
      <c r="AZ104" s="6"/>
      <c r="BA104" s="6"/>
      <c r="BB104" s="9">
        <f t="shared" si="87"/>
        <v>11.57</v>
      </c>
      <c r="BC104" s="7"/>
      <c r="BD104" s="34">
        <f t="shared" si="75"/>
        <v>11.57</v>
      </c>
      <c r="BE104" s="6">
        <v>4.95</v>
      </c>
      <c r="BF104" s="33">
        <f t="shared" si="65"/>
        <v>2.3373737373737375</v>
      </c>
      <c r="BG104" s="6">
        <f t="shared" si="66"/>
        <v>4.6747474747474753E-2</v>
      </c>
    </row>
    <row r="105" spans="2:59" x14ac:dyDescent="0.25">
      <c r="B105" s="2">
        <v>44585</v>
      </c>
      <c r="C105" s="6"/>
      <c r="D105" s="6"/>
      <c r="E105" s="6">
        <v>27.1</v>
      </c>
      <c r="F105" s="9">
        <f t="shared" si="67"/>
        <v>27.1</v>
      </c>
      <c r="G105" s="7"/>
      <c r="H105" s="34">
        <f t="shared" si="68"/>
        <v>27.1</v>
      </c>
      <c r="I105" s="6">
        <v>4.62</v>
      </c>
      <c r="J105" s="33">
        <f t="shared" si="53"/>
        <v>5.8658008658008658</v>
      </c>
      <c r="K105" s="21">
        <f t="shared" si="54"/>
        <v>0.11731601731601732</v>
      </c>
      <c r="M105" s="2">
        <v>44616</v>
      </c>
      <c r="N105" s="6">
        <v>1754.25</v>
      </c>
      <c r="O105" s="6"/>
      <c r="P105" s="6">
        <v>45.98</v>
      </c>
      <c r="Q105" s="9">
        <f t="shared" si="84"/>
        <v>1800.23</v>
      </c>
      <c r="R105" s="7"/>
      <c r="S105" s="34">
        <f t="shared" si="73"/>
        <v>1800.23</v>
      </c>
      <c r="T105" s="6">
        <v>4.4000000000000004</v>
      </c>
      <c r="U105" s="33">
        <f t="shared" si="57"/>
        <v>409.1431818181818</v>
      </c>
      <c r="V105" s="6">
        <f t="shared" si="58"/>
        <v>8.1828636363636367</v>
      </c>
      <c r="Y105" s="2">
        <v>44644</v>
      </c>
      <c r="Z105" s="6">
        <v>2238.2399999999998</v>
      </c>
      <c r="AA105" s="6">
        <v>4.04</v>
      </c>
      <c r="AB105" s="6">
        <v>21.31</v>
      </c>
      <c r="AC105" s="9">
        <f t="shared" si="85"/>
        <v>2263.5899999999997</v>
      </c>
      <c r="AD105" s="7"/>
      <c r="AE105" s="34">
        <f t="shared" si="60"/>
        <v>2263.5899999999997</v>
      </c>
      <c r="AF105" s="6">
        <v>4.34</v>
      </c>
      <c r="AG105" s="33">
        <f t="shared" si="61"/>
        <v>521.5645161290322</v>
      </c>
      <c r="AH105" s="6">
        <f t="shared" si="62"/>
        <v>10.431290322580644</v>
      </c>
      <c r="AJ105" s="2">
        <v>44675</v>
      </c>
      <c r="AK105" s="6">
        <v>0</v>
      </c>
      <c r="AL105" s="6">
        <v>0</v>
      </c>
      <c r="AM105" s="6">
        <v>0</v>
      </c>
      <c r="AN105" s="9">
        <f t="shared" si="86"/>
        <v>0</v>
      </c>
      <c r="AO105" s="7"/>
      <c r="AP105" s="34">
        <f t="shared" si="74"/>
        <v>0</v>
      </c>
      <c r="AQ105" s="6">
        <v>4.4400000000000004</v>
      </c>
      <c r="AR105" s="33">
        <f t="shared" si="63"/>
        <v>0</v>
      </c>
      <c r="AS105" s="6">
        <f t="shared" si="64"/>
        <v>0</v>
      </c>
      <c r="AX105" s="2">
        <v>44705</v>
      </c>
      <c r="AY105" s="6">
        <v>0</v>
      </c>
      <c r="AZ105" s="6">
        <v>0</v>
      </c>
      <c r="BA105" s="6">
        <v>20.14</v>
      </c>
      <c r="BB105" s="9">
        <f t="shared" si="87"/>
        <v>20.14</v>
      </c>
      <c r="BC105" s="7"/>
      <c r="BD105" s="34">
        <f t="shared" si="75"/>
        <v>20.14</v>
      </c>
      <c r="BE105" s="6">
        <v>4.95</v>
      </c>
      <c r="BF105" s="33">
        <f t="shared" si="65"/>
        <v>4.0686868686868687</v>
      </c>
      <c r="BG105" s="6">
        <f t="shared" si="66"/>
        <v>8.1373737373737376E-2</v>
      </c>
    </row>
    <row r="106" spans="2:59" x14ac:dyDescent="0.25">
      <c r="B106" s="2">
        <v>44586</v>
      </c>
      <c r="C106" s="6">
        <v>92.15</v>
      </c>
      <c r="D106" s="6"/>
      <c r="E106" s="6">
        <v>41.09</v>
      </c>
      <c r="F106" s="9">
        <f t="shared" si="67"/>
        <v>133.24</v>
      </c>
      <c r="G106" s="7"/>
      <c r="H106" s="34">
        <f t="shared" si="68"/>
        <v>133.24</v>
      </c>
      <c r="I106" s="6">
        <v>4.62</v>
      </c>
      <c r="J106" s="33">
        <f t="shared" si="53"/>
        <v>28.839826839826841</v>
      </c>
      <c r="K106" s="21">
        <f t="shared" si="54"/>
        <v>0.57679653679653686</v>
      </c>
      <c r="M106" s="2">
        <v>44617</v>
      </c>
      <c r="N106" s="6">
        <v>1558.1</v>
      </c>
      <c r="O106" s="6">
        <v>0</v>
      </c>
      <c r="P106" s="6">
        <v>106.98</v>
      </c>
      <c r="Q106" s="9">
        <f t="shared" si="84"/>
        <v>1665.08</v>
      </c>
      <c r="R106" s="7"/>
      <c r="S106" s="34">
        <f t="shared" si="73"/>
        <v>1665.08</v>
      </c>
      <c r="T106" s="6">
        <v>4.4000000000000004</v>
      </c>
      <c r="U106" s="33">
        <f t="shared" si="57"/>
        <v>378.42727272727268</v>
      </c>
      <c r="V106" s="6">
        <f t="shared" si="58"/>
        <v>7.568545454545454</v>
      </c>
      <c r="Y106" s="2">
        <v>44645</v>
      </c>
      <c r="Z106" s="6">
        <v>64.75</v>
      </c>
      <c r="AA106" s="6"/>
      <c r="AB106" s="6"/>
      <c r="AC106" s="9">
        <f t="shared" si="85"/>
        <v>64.75</v>
      </c>
      <c r="AD106" s="7"/>
      <c r="AE106" s="34">
        <f t="shared" si="60"/>
        <v>64.75</v>
      </c>
      <c r="AF106" s="6">
        <v>4.3499999999999996</v>
      </c>
      <c r="AG106" s="33">
        <f t="shared" si="61"/>
        <v>14.88505747126437</v>
      </c>
      <c r="AH106" s="6">
        <f t="shared" si="62"/>
        <v>0.29770114942528741</v>
      </c>
      <c r="AJ106" s="2">
        <v>44676</v>
      </c>
      <c r="AK106" s="6">
        <v>39.78</v>
      </c>
      <c r="AL106" s="6"/>
      <c r="AM106" s="6"/>
      <c r="AN106" s="9">
        <f t="shared" si="86"/>
        <v>39.78</v>
      </c>
      <c r="AO106" s="7"/>
      <c r="AP106" s="34">
        <f t="shared" si="74"/>
        <v>39.78</v>
      </c>
      <c r="AQ106" s="6">
        <v>4.4400000000000004</v>
      </c>
      <c r="AR106" s="33">
        <f t="shared" si="63"/>
        <v>8.9594594594594597</v>
      </c>
      <c r="AS106" s="6">
        <f t="shared" si="64"/>
        <v>0.17918918918918919</v>
      </c>
      <c r="AX106" s="2">
        <v>44706</v>
      </c>
      <c r="AY106" s="6">
        <v>0</v>
      </c>
      <c r="AZ106" s="6">
        <v>0</v>
      </c>
      <c r="BA106" s="6">
        <v>0</v>
      </c>
      <c r="BB106" s="9">
        <f t="shared" si="87"/>
        <v>0</v>
      </c>
      <c r="BC106" s="7"/>
      <c r="BD106" s="34">
        <f t="shared" si="75"/>
        <v>0</v>
      </c>
      <c r="BE106" s="6">
        <v>5.01</v>
      </c>
      <c r="BF106" s="33">
        <f t="shared" si="65"/>
        <v>0</v>
      </c>
      <c r="BG106" s="6">
        <f t="shared" si="66"/>
        <v>0</v>
      </c>
    </row>
    <row r="107" spans="2:59" x14ac:dyDescent="0.25">
      <c r="B107" s="2">
        <v>44587</v>
      </c>
      <c r="C107" s="6">
        <v>89.87</v>
      </c>
      <c r="D107" s="1"/>
      <c r="E107" s="6">
        <v>21.92</v>
      </c>
      <c r="F107" s="9">
        <f t="shared" si="67"/>
        <v>111.79</v>
      </c>
      <c r="G107" s="7"/>
      <c r="H107" s="34">
        <f t="shared" si="68"/>
        <v>111.79</v>
      </c>
      <c r="I107" s="6">
        <v>4.6399999999999997</v>
      </c>
      <c r="J107" s="33">
        <f t="shared" si="53"/>
        <v>24.092672413793107</v>
      </c>
      <c r="K107" s="21">
        <f t="shared" si="54"/>
        <v>0.48185344827586213</v>
      </c>
      <c r="M107" s="2">
        <v>44618</v>
      </c>
      <c r="N107" s="6">
        <v>1909.62</v>
      </c>
      <c r="O107" s="1"/>
      <c r="P107" s="6">
        <v>18.739999999999998</v>
      </c>
      <c r="Q107" s="9">
        <f t="shared" si="84"/>
        <v>1928.36</v>
      </c>
      <c r="R107" s="7"/>
      <c r="S107" s="34">
        <f t="shared" si="73"/>
        <v>1928.36</v>
      </c>
      <c r="T107" s="6">
        <v>4.4000000000000004</v>
      </c>
      <c r="U107" s="33">
        <f t="shared" si="57"/>
        <v>438.26363636363629</v>
      </c>
      <c r="V107" s="6">
        <f t="shared" si="58"/>
        <v>8.7652727272727269</v>
      </c>
      <c r="Y107" s="2">
        <v>44646</v>
      </c>
      <c r="Z107" s="6"/>
      <c r="AA107" s="1"/>
      <c r="AB107" s="6">
        <v>11.27</v>
      </c>
      <c r="AC107" s="9">
        <f t="shared" si="85"/>
        <v>11.27</v>
      </c>
      <c r="AD107" s="7"/>
      <c r="AE107" s="34">
        <f t="shared" si="60"/>
        <v>11.27</v>
      </c>
      <c r="AF107" s="6">
        <v>4.37</v>
      </c>
      <c r="AG107" s="33">
        <f t="shared" si="61"/>
        <v>2.5789473684210527</v>
      </c>
      <c r="AH107" s="6">
        <f t="shared" si="62"/>
        <v>5.1578947368421058E-2</v>
      </c>
      <c r="AJ107" s="2">
        <v>44677</v>
      </c>
      <c r="AK107" s="6"/>
      <c r="AL107" s="1">
        <v>17.170000000000002</v>
      </c>
      <c r="AM107" s="6"/>
      <c r="AN107" s="9">
        <f t="shared" si="86"/>
        <v>17.170000000000002</v>
      </c>
      <c r="AO107" s="7"/>
      <c r="AP107" s="34">
        <f t="shared" si="74"/>
        <v>17.170000000000002</v>
      </c>
      <c r="AQ107" s="6">
        <v>4.4400000000000004</v>
      </c>
      <c r="AR107" s="33">
        <f t="shared" si="63"/>
        <v>3.8671171171171173</v>
      </c>
      <c r="AS107" s="6">
        <f t="shared" si="64"/>
        <v>7.7342342342342343E-2</v>
      </c>
      <c r="AX107" s="2">
        <v>44707</v>
      </c>
      <c r="AY107" s="6">
        <v>0</v>
      </c>
      <c r="AZ107" s="1">
        <v>0</v>
      </c>
      <c r="BA107" s="6">
        <v>0</v>
      </c>
      <c r="BB107" s="9">
        <f t="shared" si="87"/>
        <v>0</v>
      </c>
      <c r="BC107" s="7"/>
      <c r="BD107" s="34">
        <f t="shared" si="75"/>
        <v>0</v>
      </c>
      <c r="BE107" s="6">
        <v>5.01</v>
      </c>
      <c r="BF107" s="33">
        <f t="shared" si="65"/>
        <v>0</v>
      </c>
      <c r="BG107" s="6">
        <f t="shared" si="66"/>
        <v>0</v>
      </c>
    </row>
    <row r="108" spans="2:59" x14ac:dyDescent="0.25">
      <c r="B108" s="2">
        <v>44588</v>
      </c>
      <c r="C108" s="6">
        <v>1068.54</v>
      </c>
      <c r="D108" s="1">
        <v>61.58</v>
      </c>
      <c r="E108" s="6">
        <v>52.81</v>
      </c>
      <c r="F108" s="9">
        <f t="shared" si="67"/>
        <v>1182.9299999999998</v>
      </c>
      <c r="G108" s="7"/>
      <c r="H108" s="34">
        <f t="shared" si="68"/>
        <v>1182.9299999999998</v>
      </c>
      <c r="I108" s="6">
        <v>4.59</v>
      </c>
      <c r="J108" s="33">
        <f t="shared" si="53"/>
        <v>257.718954248366</v>
      </c>
      <c r="K108" s="21">
        <f t="shared" si="54"/>
        <v>5.1543790849673199</v>
      </c>
      <c r="M108" s="2">
        <v>44619</v>
      </c>
      <c r="N108" s="6">
        <v>2197.9699999999998</v>
      </c>
      <c r="O108" s="1">
        <v>10.050000000000001</v>
      </c>
      <c r="P108" s="6">
        <v>9.26</v>
      </c>
      <c r="Q108" s="9">
        <f t="shared" si="84"/>
        <v>2217.2800000000002</v>
      </c>
      <c r="R108" s="7"/>
      <c r="S108" s="34">
        <f t="shared" si="73"/>
        <v>2217.2800000000002</v>
      </c>
      <c r="T108" s="6">
        <v>4.4000000000000004</v>
      </c>
      <c r="U108" s="33">
        <f t="shared" si="57"/>
        <v>503.92727272727274</v>
      </c>
      <c r="V108" s="6">
        <f t="shared" si="58"/>
        <v>10.078545454545456</v>
      </c>
      <c r="Y108" s="2">
        <v>44647</v>
      </c>
      <c r="Z108" s="6">
        <v>44.27</v>
      </c>
      <c r="AA108" s="1"/>
      <c r="AB108" s="6"/>
      <c r="AC108" s="9">
        <f t="shared" si="85"/>
        <v>44.27</v>
      </c>
      <c r="AD108" s="7"/>
      <c r="AE108" s="34">
        <f t="shared" si="60"/>
        <v>44.27</v>
      </c>
      <c r="AF108" s="6">
        <v>4.37</v>
      </c>
      <c r="AG108" s="33">
        <f t="shared" si="61"/>
        <v>10.130434782608695</v>
      </c>
      <c r="AH108" s="6">
        <f t="shared" si="62"/>
        <v>0.2026086956521739</v>
      </c>
      <c r="AJ108" s="2">
        <v>44678</v>
      </c>
      <c r="AK108" s="6">
        <v>0</v>
      </c>
      <c r="AL108" s="1">
        <v>0</v>
      </c>
      <c r="AM108" s="6">
        <v>0</v>
      </c>
      <c r="AN108" s="9">
        <f t="shared" si="86"/>
        <v>0</v>
      </c>
      <c r="AO108" s="7"/>
      <c r="AP108" s="34">
        <f t="shared" si="74"/>
        <v>0</v>
      </c>
      <c r="AQ108" s="6">
        <v>4.45</v>
      </c>
      <c r="AR108" s="33">
        <f t="shared" si="63"/>
        <v>0</v>
      </c>
      <c r="AS108" s="6">
        <f t="shared" si="64"/>
        <v>0</v>
      </c>
      <c r="AX108" s="2">
        <v>44708</v>
      </c>
      <c r="AY108" s="6">
        <v>217.54</v>
      </c>
      <c r="AZ108" s="1">
        <v>0</v>
      </c>
      <c r="BA108" s="6">
        <v>0</v>
      </c>
      <c r="BB108" s="9">
        <f t="shared" si="87"/>
        <v>217.54</v>
      </c>
      <c r="BC108" s="7"/>
      <c r="BD108" s="34">
        <f t="shared" si="75"/>
        <v>217.54</v>
      </c>
      <c r="BE108" s="6">
        <v>5.03</v>
      </c>
      <c r="BF108" s="33">
        <f t="shared" si="65"/>
        <v>43.248508946322062</v>
      </c>
      <c r="BG108" s="6">
        <f t="shared" si="66"/>
        <v>0.86497017892644124</v>
      </c>
    </row>
    <row r="109" spans="2:59" x14ac:dyDescent="0.25">
      <c r="B109" s="2">
        <v>44589</v>
      </c>
      <c r="C109" s="6">
        <v>154.63</v>
      </c>
      <c r="D109" s="1"/>
      <c r="E109" s="6">
        <v>43.74</v>
      </c>
      <c r="F109" s="9">
        <f t="shared" si="67"/>
        <v>198.37</v>
      </c>
      <c r="G109" s="7"/>
      <c r="H109" s="34">
        <f t="shared" si="68"/>
        <v>198.37</v>
      </c>
      <c r="I109" s="6">
        <v>4.59</v>
      </c>
      <c r="J109" s="33">
        <f t="shared" si="53"/>
        <v>43.217864923747278</v>
      </c>
      <c r="K109" s="21">
        <f t="shared" si="54"/>
        <v>0.86435729847494558</v>
      </c>
      <c r="M109" s="2">
        <v>44620</v>
      </c>
      <c r="N109" s="6">
        <v>566.44000000000005</v>
      </c>
      <c r="O109" s="1">
        <v>8.61</v>
      </c>
      <c r="P109" s="6">
        <v>89.31</v>
      </c>
      <c r="Q109" s="9">
        <f t="shared" si="84"/>
        <v>664.36000000000013</v>
      </c>
      <c r="R109" s="7"/>
      <c r="S109" s="34">
        <f t="shared" si="73"/>
        <v>664.36000000000013</v>
      </c>
      <c r="T109" s="6">
        <v>4.4000000000000004</v>
      </c>
      <c r="U109" s="33">
        <f t="shared" si="57"/>
        <v>150.9909090909091</v>
      </c>
      <c r="V109" s="6">
        <f t="shared" si="58"/>
        <v>3.0198181818181822</v>
      </c>
      <c r="Y109" s="2">
        <v>44648</v>
      </c>
      <c r="Z109" s="6">
        <v>784.25</v>
      </c>
      <c r="AA109" s="1"/>
      <c r="AB109" s="6"/>
      <c r="AC109" s="9">
        <f t="shared" si="85"/>
        <v>784.25</v>
      </c>
      <c r="AD109" s="7"/>
      <c r="AE109" s="34">
        <f t="shared" si="60"/>
        <v>784.25</v>
      </c>
      <c r="AF109" s="6">
        <v>4.37</v>
      </c>
      <c r="AG109" s="33">
        <f t="shared" si="61"/>
        <v>179.46224256292905</v>
      </c>
      <c r="AH109" s="6">
        <f t="shared" si="62"/>
        <v>3.5892448512585808</v>
      </c>
      <c r="AJ109" s="2">
        <v>44679</v>
      </c>
      <c r="AK109" s="6">
        <v>0</v>
      </c>
      <c r="AL109" s="1">
        <v>0</v>
      </c>
      <c r="AM109" s="6">
        <v>0</v>
      </c>
      <c r="AN109" s="9">
        <f t="shared" si="86"/>
        <v>0</v>
      </c>
      <c r="AO109" s="7"/>
      <c r="AP109" s="34">
        <f t="shared" si="74"/>
        <v>0</v>
      </c>
      <c r="AQ109" s="6">
        <v>4.47</v>
      </c>
      <c r="AR109" s="33">
        <f t="shared" si="63"/>
        <v>0</v>
      </c>
      <c r="AS109" s="6">
        <f t="shared" si="64"/>
        <v>0</v>
      </c>
      <c r="AX109" s="2">
        <v>44709</v>
      </c>
      <c r="AY109" s="6">
        <v>0</v>
      </c>
      <c r="AZ109" s="1">
        <v>0</v>
      </c>
      <c r="BA109" s="6">
        <v>57.09</v>
      </c>
      <c r="BB109" s="9">
        <f t="shared" si="87"/>
        <v>57.09</v>
      </c>
      <c r="BC109" s="7"/>
      <c r="BD109" s="34">
        <f t="shared" si="75"/>
        <v>57.09</v>
      </c>
      <c r="BE109" s="6">
        <v>5.07</v>
      </c>
      <c r="BF109" s="33">
        <f t="shared" si="65"/>
        <v>11.260355029585799</v>
      </c>
      <c r="BG109" s="6">
        <f t="shared" si="66"/>
        <v>0.225207100591716</v>
      </c>
    </row>
    <row r="110" spans="2:59" x14ac:dyDescent="0.25">
      <c r="B110" s="2">
        <v>44590</v>
      </c>
      <c r="C110" s="6">
        <v>870.44</v>
      </c>
      <c r="D110" s="6">
        <v>37.840000000000003</v>
      </c>
      <c r="E110" s="6">
        <v>82.13</v>
      </c>
      <c r="F110" s="9">
        <f t="shared" si="67"/>
        <v>990.41000000000008</v>
      </c>
      <c r="G110" s="7"/>
      <c r="H110" s="34">
        <f t="shared" si="68"/>
        <v>990.41000000000008</v>
      </c>
      <c r="I110" s="10">
        <v>4.55</v>
      </c>
      <c r="J110" s="33">
        <f t="shared" si="53"/>
        <v>217.67252747252749</v>
      </c>
      <c r="K110" s="21">
        <f t="shared" si="54"/>
        <v>4.3534505494505495</v>
      </c>
      <c r="M110" s="2"/>
      <c r="N110" s="6"/>
      <c r="O110" s="6"/>
      <c r="P110" s="6"/>
      <c r="Q110" s="9">
        <f t="shared" si="84"/>
        <v>0</v>
      </c>
      <c r="R110" s="7"/>
      <c r="S110" s="34">
        <f t="shared" si="73"/>
        <v>0</v>
      </c>
      <c r="T110" s="10"/>
      <c r="U110" s="33"/>
      <c r="V110" s="6">
        <f t="shared" si="58"/>
        <v>0</v>
      </c>
      <c r="Y110" s="2">
        <v>44649</v>
      </c>
      <c r="Z110" s="6">
        <v>136.59</v>
      </c>
      <c r="AA110" s="6"/>
      <c r="AB110" s="6"/>
      <c r="AC110" s="9">
        <f t="shared" si="85"/>
        <v>136.59</v>
      </c>
      <c r="AD110" s="7"/>
      <c r="AE110" s="34">
        <f t="shared" si="60"/>
        <v>136.59</v>
      </c>
      <c r="AF110" s="10">
        <v>4.37</v>
      </c>
      <c r="AG110" s="33">
        <f t="shared" si="61"/>
        <v>31.256292906178491</v>
      </c>
      <c r="AH110" s="6">
        <f t="shared" si="62"/>
        <v>0.6251258581235698</v>
      </c>
      <c r="AJ110" s="2">
        <v>44680</v>
      </c>
      <c r="AK110" s="6">
        <v>4.5</v>
      </c>
      <c r="AL110" s="6"/>
      <c r="AM110" s="6"/>
      <c r="AN110" s="9">
        <f t="shared" si="86"/>
        <v>4.5</v>
      </c>
      <c r="AO110" s="7"/>
      <c r="AP110" s="34">
        <f t="shared" si="74"/>
        <v>4.5</v>
      </c>
      <c r="AQ110" s="10">
        <v>4.49</v>
      </c>
      <c r="AR110" s="33"/>
      <c r="AS110" s="6">
        <f t="shared" si="64"/>
        <v>0</v>
      </c>
      <c r="AX110" s="2">
        <v>44710</v>
      </c>
      <c r="AY110" s="6">
        <v>55.92</v>
      </c>
      <c r="AZ110" s="6">
        <v>0</v>
      </c>
      <c r="BA110" s="6">
        <v>0</v>
      </c>
      <c r="BB110" s="9">
        <f t="shared" si="87"/>
        <v>55.92</v>
      </c>
      <c r="BC110" s="7"/>
      <c r="BD110" s="34">
        <f t="shared" si="75"/>
        <v>55.92</v>
      </c>
      <c r="BE110" s="10">
        <v>5.07</v>
      </c>
      <c r="BF110" s="33"/>
      <c r="BG110" s="6">
        <f t="shared" si="66"/>
        <v>0</v>
      </c>
    </row>
    <row r="111" spans="2:59" x14ac:dyDescent="0.25">
      <c r="B111" s="2">
        <v>44591</v>
      </c>
      <c r="C111" s="6">
        <v>169.01</v>
      </c>
      <c r="D111" s="6">
        <v>84.35</v>
      </c>
      <c r="E111" s="6"/>
      <c r="F111" s="9">
        <f t="shared" si="67"/>
        <v>253.35999999999999</v>
      </c>
      <c r="G111" s="7"/>
      <c r="H111" s="34">
        <f t="shared" si="68"/>
        <v>253.35999999999999</v>
      </c>
      <c r="I111" s="4">
        <v>4.55</v>
      </c>
      <c r="J111" s="33">
        <f t="shared" si="53"/>
        <v>55.683516483516485</v>
      </c>
      <c r="K111" s="21">
        <f t="shared" si="54"/>
        <v>1.1136703296703296</v>
      </c>
      <c r="M111" s="2"/>
      <c r="N111" s="6"/>
      <c r="O111" s="6"/>
      <c r="P111" s="6"/>
      <c r="Q111" s="9">
        <f t="shared" si="84"/>
        <v>0</v>
      </c>
      <c r="R111" s="7"/>
      <c r="S111" s="34">
        <f t="shared" si="73"/>
        <v>0</v>
      </c>
      <c r="T111" s="4"/>
      <c r="U111" s="33"/>
      <c r="V111" s="6">
        <f t="shared" si="58"/>
        <v>0</v>
      </c>
      <c r="Y111" s="2">
        <v>44650</v>
      </c>
      <c r="Z111" s="6">
        <v>80.73</v>
      </c>
      <c r="AA111" s="6">
        <v>0</v>
      </c>
      <c r="AB111" s="6">
        <v>33.82</v>
      </c>
      <c r="AC111" s="9">
        <f t="shared" si="85"/>
        <v>114.55000000000001</v>
      </c>
      <c r="AD111" s="7"/>
      <c r="AE111" s="34">
        <f t="shared" si="60"/>
        <v>114.55000000000001</v>
      </c>
      <c r="AF111" s="4">
        <v>4.38</v>
      </c>
      <c r="AG111" s="33">
        <f t="shared" si="61"/>
        <v>26.152968036529682</v>
      </c>
      <c r="AH111" s="6">
        <f t="shared" si="62"/>
        <v>0.52305936073059367</v>
      </c>
      <c r="AJ111" s="2">
        <v>44681</v>
      </c>
      <c r="AK111" s="6">
        <v>20.32</v>
      </c>
      <c r="AL111" s="6">
        <v>59.33</v>
      </c>
      <c r="AM111" s="6"/>
      <c r="AN111" s="9">
        <f t="shared" si="86"/>
        <v>79.650000000000006</v>
      </c>
      <c r="AO111" s="7"/>
      <c r="AP111" s="34">
        <f t="shared" si="74"/>
        <v>79.650000000000006</v>
      </c>
      <c r="AQ111" s="7">
        <v>4.5</v>
      </c>
      <c r="AR111" s="33"/>
      <c r="AS111" s="6">
        <f t="shared" si="64"/>
        <v>0</v>
      </c>
      <c r="AX111" s="2">
        <v>44711</v>
      </c>
      <c r="AY111" s="6">
        <v>0</v>
      </c>
      <c r="AZ111" s="6">
        <v>0</v>
      </c>
      <c r="BA111" s="6">
        <v>0</v>
      </c>
      <c r="BB111" s="9">
        <f t="shared" si="87"/>
        <v>0</v>
      </c>
      <c r="BC111" s="7"/>
      <c r="BD111" s="34">
        <f t="shared" si="75"/>
        <v>0</v>
      </c>
      <c r="BE111" s="7">
        <v>5.07</v>
      </c>
      <c r="BF111" s="33"/>
      <c r="BG111" s="6">
        <f t="shared" si="66"/>
        <v>0</v>
      </c>
    </row>
    <row r="112" spans="2:59" x14ac:dyDescent="0.25">
      <c r="B112" s="2">
        <v>44592</v>
      </c>
      <c r="C112" s="6">
        <v>27.09</v>
      </c>
      <c r="D112" s="6">
        <v>123.75</v>
      </c>
      <c r="E112" s="6"/>
      <c r="F112" s="9">
        <f t="shared" si="67"/>
        <v>150.84</v>
      </c>
      <c r="G112" s="7"/>
      <c r="H112" s="34">
        <f t="shared" si="68"/>
        <v>150.84</v>
      </c>
      <c r="I112" s="4"/>
      <c r="J112" s="33"/>
      <c r="K112" s="21">
        <f t="shared" si="54"/>
        <v>0</v>
      </c>
      <c r="M112" s="2"/>
      <c r="N112" s="6"/>
      <c r="O112" s="6"/>
      <c r="P112" s="6"/>
      <c r="Q112" s="9">
        <f t="shared" si="84"/>
        <v>0</v>
      </c>
      <c r="R112" s="7"/>
      <c r="S112" s="34">
        <f t="shared" si="73"/>
        <v>0</v>
      </c>
      <c r="T112" s="4"/>
      <c r="U112" s="33"/>
      <c r="V112" s="6">
        <f t="shared" si="58"/>
        <v>0</v>
      </c>
      <c r="Y112" s="2">
        <v>44651</v>
      </c>
      <c r="Z112" s="6">
        <v>51.4</v>
      </c>
      <c r="AA112" s="6"/>
      <c r="AB112" s="6"/>
      <c r="AC112" s="9">
        <f t="shared" si="85"/>
        <v>51.4</v>
      </c>
      <c r="AD112" s="7"/>
      <c r="AE112" s="34">
        <f t="shared" si="60"/>
        <v>51.4</v>
      </c>
      <c r="AF112" s="4">
        <v>4.38</v>
      </c>
      <c r="AG112" s="33">
        <f t="shared" si="61"/>
        <v>11.735159817351597</v>
      </c>
      <c r="AH112" s="6">
        <f t="shared" si="62"/>
        <v>0.23470319634703196</v>
      </c>
      <c r="AJ112" s="2"/>
      <c r="AK112" s="6"/>
      <c r="AL112" s="6"/>
      <c r="AM112" s="6"/>
      <c r="AN112" s="9">
        <f t="shared" si="86"/>
        <v>0</v>
      </c>
      <c r="AO112" s="7"/>
      <c r="AP112" s="34">
        <f t="shared" si="74"/>
        <v>0</v>
      </c>
      <c r="AQ112" s="4"/>
      <c r="AR112" s="33"/>
      <c r="AS112" s="6">
        <f t="shared" si="64"/>
        <v>0</v>
      </c>
      <c r="AX112" s="2">
        <v>44712</v>
      </c>
      <c r="AY112" s="6">
        <v>0</v>
      </c>
      <c r="AZ112" s="6">
        <v>0</v>
      </c>
      <c r="BA112" s="6">
        <v>0</v>
      </c>
      <c r="BB112" s="9">
        <f t="shared" si="87"/>
        <v>0</v>
      </c>
      <c r="BC112" s="7"/>
      <c r="BD112" s="34">
        <f t="shared" si="75"/>
        <v>0</v>
      </c>
      <c r="BE112" s="4">
        <v>5.07</v>
      </c>
      <c r="BF112" s="33"/>
      <c r="BG112" s="6">
        <f t="shared" si="66"/>
        <v>0</v>
      </c>
    </row>
    <row r="113" spans="10:59" x14ac:dyDescent="0.25">
      <c r="J113" s="39">
        <f>SUM(J82:J112)</f>
        <v>1445.9626866579511</v>
      </c>
      <c r="K113" s="50">
        <f>SUM(K82:K112)</f>
        <v>28.919253733159024</v>
      </c>
      <c r="U113" s="39">
        <f>SUM(U82:U112)</f>
        <v>7530.7835245886527</v>
      </c>
      <c r="V113" s="52">
        <f>SUM(V82:V112)</f>
        <v>150.61567049177305</v>
      </c>
      <c r="AG113" s="39">
        <f>SUM(AG82:AG112)</f>
        <v>8949.6486833231211</v>
      </c>
      <c r="AH113" s="51">
        <f>SUM(AH82:AH112)</f>
        <v>178.99297366646243</v>
      </c>
      <c r="AR113" s="48">
        <f>SUM(AR82:AR112)</f>
        <v>1058.2757938934408</v>
      </c>
      <c r="AS113" s="53">
        <f>SUM(AS82:AS112)</f>
        <v>21.165515877868817</v>
      </c>
      <c r="BF113" s="48">
        <f>SUM(BF82:BF112)</f>
        <v>307.12880585090733</v>
      </c>
      <c r="BG113" s="53">
        <f>SUM(BG82:BG112)</f>
        <v>6.1425761170181481</v>
      </c>
    </row>
    <row r="117" spans="10:59" x14ac:dyDescent="0.25">
      <c r="AB117" s="98" t="s">
        <v>53</v>
      </c>
      <c r="AC117" s="98"/>
      <c r="AD117" s="98"/>
      <c r="AM117" s="98" t="s">
        <v>53</v>
      </c>
      <c r="AN117" s="98"/>
      <c r="AO117" s="98"/>
      <c r="BA117" s="98" t="s">
        <v>53</v>
      </c>
      <c r="BB117" s="98"/>
      <c r="BC117" s="98"/>
    </row>
    <row r="119" spans="10:59" ht="45" x14ac:dyDescent="0.25">
      <c r="Y119" s="4" t="s">
        <v>0</v>
      </c>
      <c r="Z119" s="3" t="s">
        <v>1</v>
      </c>
      <c r="AA119" s="3" t="s">
        <v>2</v>
      </c>
      <c r="AB119" s="3" t="s">
        <v>3</v>
      </c>
      <c r="AC119" s="3" t="s">
        <v>42</v>
      </c>
      <c r="AD119" s="35">
        <v>0.02</v>
      </c>
      <c r="AE119" s="3" t="s">
        <v>39</v>
      </c>
      <c r="AF119" s="3" t="s">
        <v>40</v>
      </c>
      <c r="AG119" s="3" t="s">
        <v>43</v>
      </c>
      <c r="AH119" s="3" t="s">
        <v>58</v>
      </c>
      <c r="AJ119" s="4" t="s">
        <v>0</v>
      </c>
      <c r="AK119" s="47" t="s">
        <v>56</v>
      </c>
      <c r="AL119" s="47" t="s">
        <v>57</v>
      </c>
      <c r="AM119" s="3" t="s">
        <v>3</v>
      </c>
      <c r="AN119" s="3" t="s">
        <v>42</v>
      </c>
      <c r="AO119" s="35"/>
      <c r="AP119" s="3" t="s">
        <v>39</v>
      </c>
      <c r="AQ119" s="3" t="s">
        <v>40</v>
      </c>
      <c r="AR119" s="3" t="s">
        <v>43</v>
      </c>
      <c r="AS119" s="3" t="s">
        <v>58</v>
      </c>
      <c r="AX119" s="4" t="s">
        <v>0</v>
      </c>
      <c r="AY119" s="47" t="s">
        <v>56</v>
      </c>
      <c r="AZ119" s="47" t="s">
        <v>57</v>
      </c>
      <c r="BA119" s="3" t="s">
        <v>3</v>
      </c>
      <c r="BB119" s="3" t="s">
        <v>42</v>
      </c>
      <c r="BC119" s="35"/>
      <c r="BD119" s="3" t="s">
        <v>39</v>
      </c>
      <c r="BE119" s="3" t="s">
        <v>40</v>
      </c>
      <c r="BF119" s="3" t="s">
        <v>43</v>
      </c>
      <c r="BG119" s="3" t="s">
        <v>58</v>
      </c>
    </row>
    <row r="120" spans="10:59" x14ac:dyDescent="0.25">
      <c r="Y120" s="2">
        <v>44621</v>
      </c>
      <c r="Z120" s="6"/>
      <c r="AA120" s="6"/>
      <c r="AB120" s="6"/>
      <c r="AC120" s="9">
        <f>Z120+AA120</f>
        <v>0</v>
      </c>
      <c r="AD120" s="7"/>
      <c r="AE120" s="34">
        <f>AC120-AD120</f>
        <v>0</v>
      </c>
      <c r="AF120" s="9"/>
      <c r="AG120" s="33" t="e">
        <f>AE120/AF120</f>
        <v>#DIV/0!</v>
      </c>
      <c r="AH120" s="1"/>
      <c r="AJ120" s="2">
        <v>44652</v>
      </c>
      <c r="AK120" s="6">
        <v>1696.2</v>
      </c>
      <c r="AL120" s="6">
        <v>152.69999999999999</v>
      </c>
      <c r="AM120" s="6"/>
      <c r="AN120" s="9">
        <f>AK120+AL120</f>
        <v>1848.9</v>
      </c>
      <c r="AO120" s="7"/>
      <c r="AP120" s="34">
        <f>AN120-AO120</f>
        <v>1848.9</v>
      </c>
      <c r="AQ120" s="9">
        <v>4.42</v>
      </c>
      <c r="AR120" s="33">
        <f>AP120/AQ120</f>
        <v>418.30316742081453</v>
      </c>
      <c r="AS120" s="6">
        <f>AR120*2%</f>
        <v>8.3660633484162901</v>
      </c>
      <c r="AU120" s="14"/>
      <c r="AX120" s="2">
        <v>44682</v>
      </c>
      <c r="AY120" s="6">
        <v>787.1</v>
      </c>
      <c r="AZ120" s="6">
        <v>11.87</v>
      </c>
      <c r="BA120" s="6"/>
      <c r="BB120" s="9">
        <f>AY120+AZ120</f>
        <v>798.97</v>
      </c>
      <c r="BC120" s="7"/>
      <c r="BD120" s="34">
        <f>BB120-BC120</f>
        <v>798.97</v>
      </c>
      <c r="BE120" s="6">
        <v>4.5</v>
      </c>
      <c r="BF120" s="33">
        <f>BD120/BE120</f>
        <v>177.54888888888888</v>
      </c>
      <c r="BG120" s="6">
        <f>BF120*2%</f>
        <v>3.5509777777777778</v>
      </c>
    </row>
    <row r="121" spans="10:59" x14ac:dyDescent="0.25">
      <c r="Y121" s="2">
        <v>44622</v>
      </c>
      <c r="Z121" s="6"/>
      <c r="AA121" s="6"/>
      <c r="AB121" s="6"/>
      <c r="AC121" s="9">
        <f>Z121+AA121</f>
        <v>0</v>
      </c>
      <c r="AD121" s="7"/>
      <c r="AE121" s="34">
        <f t="shared" ref="AE121:AE150" si="88">AC121-AD121</f>
        <v>0</v>
      </c>
      <c r="AF121" s="9"/>
      <c r="AG121" s="33" t="e">
        <f>AE121/AF121</f>
        <v>#DIV/0!</v>
      </c>
      <c r="AH121" s="1"/>
      <c r="AJ121" s="2">
        <v>44653</v>
      </c>
      <c r="AK121" s="6">
        <v>3051.31</v>
      </c>
      <c r="AL121" s="6">
        <v>66.099999999999994</v>
      </c>
      <c r="AM121" s="6"/>
      <c r="AN121" s="9">
        <f t="shared" ref="AN121:AN150" si="89">AK121+AL121</f>
        <v>3117.41</v>
      </c>
      <c r="AO121" s="7"/>
      <c r="AP121" s="34">
        <f t="shared" ref="AP121:AP150" si="90">AN121-AO121</f>
        <v>3117.41</v>
      </c>
      <c r="AQ121" s="9">
        <v>4.42</v>
      </c>
      <c r="AR121" s="33">
        <f t="shared" ref="AR121:AR149" si="91">AP121/AQ121</f>
        <v>705.29638009049768</v>
      </c>
      <c r="AS121" s="6">
        <f t="shared" ref="AS121:AS150" si="92">AR121*2%</f>
        <v>14.105927601809954</v>
      </c>
      <c r="AU121" s="14"/>
      <c r="AX121" s="2">
        <v>44683</v>
      </c>
      <c r="AY121" s="6">
        <v>501.87</v>
      </c>
      <c r="AZ121" s="6">
        <v>19.420000000000002</v>
      </c>
      <c r="BA121" s="6"/>
      <c r="BB121" s="9">
        <f t="shared" ref="BB121:BB150" si="93">AY121+AZ121</f>
        <v>521.29</v>
      </c>
      <c r="BC121" s="7"/>
      <c r="BD121" s="34">
        <f t="shared" ref="BD121:BD150" si="94">BB121-BC121</f>
        <v>521.29</v>
      </c>
      <c r="BE121" s="6">
        <v>4.5</v>
      </c>
      <c r="BF121" s="33">
        <f t="shared" ref="BF121:BF150" si="95">BD121/BE121</f>
        <v>115.84222222222222</v>
      </c>
      <c r="BG121" s="6">
        <f t="shared" ref="BG121:BG150" si="96">BF121*2%</f>
        <v>2.3168444444444445</v>
      </c>
    </row>
    <row r="122" spans="10:59" x14ac:dyDescent="0.25">
      <c r="Y122" s="2">
        <v>44623</v>
      </c>
      <c r="Z122" s="6"/>
      <c r="AA122" s="1"/>
      <c r="AB122" s="6"/>
      <c r="AC122" s="9">
        <f t="shared" ref="AC122:AC135" si="97">Z122+AA122</f>
        <v>0</v>
      </c>
      <c r="AD122" s="7"/>
      <c r="AE122" s="34">
        <f t="shared" si="88"/>
        <v>0</v>
      </c>
      <c r="AF122" s="9"/>
      <c r="AG122" s="33" t="e">
        <f t="shared" ref="AG122:AG135" si="98">AE122/AF122</f>
        <v>#DIV/0!</v>
      </c>
      <c r="AH122" s="1"/>
      <c r="AJ122" s="2">
        <v>44654</v>
      </c>
      <c r="AK122" s="6">
        <v>2241</v>
      </c>
      <c r="AL122" s="1"/>
      <c r="AM122" s="6"/>
      <c r="AN122" s="9">
        <f t="shared" si="89"/>
        <v>2241</v>
      </c>
      <c r="AO122" s="7"/>
      <c r="AP122" s="34">
        <f t="shared" si="90"/>
        <v>2241</v>
      </c>
      <c r="AQ122" s="9">
        <v>4.42</v>
      </c>
      <c r="AR122" s="33">
        <f t="shared" si="91"/>
        <v>507.01357466063348</v>
      </c>
      <c r="AS122" s="6">
        <f t="shared" si="92"/>
        <v>10.140271493212669</v>
      </c>
      <c r="AU122" s="14"/>
      <c r="AX122" s="2">
        <v>44684</v>
      </c>
      <c r="AY122" s="6">
        <v>1232.3699999999999</v>
      </c>
      <c r="AZ122" s="1">
        <v>50.56</v>
      </c>
      <c r="BA122" s="6"/>
      <c r="BB122" s="9">
        <f t="shared" si="93"/>
        <v>1282.9299999999998</v>
      </c>
      <c r="BC122" s="7"/>
      <c r="BD122" s="34">
        <f t="shared" si="94"/>
        <v>1282.9299999999998</v>
      </c>
      <c r="BE122" s="1">
        <v>4.51</v>
      </c>
      <c r="BF122" s="33">
        <f t="shared" si="95"/>
        <v>284.46341463414632</v>
      </c>
      <c r="BG122" s="6">
        <f t="shared" si="96"/>
        <v>5.6892682926829261</v>
      </c>
    </row>
    <row r="123" spans="10:59" x14ac:dyDescent="0.25">
      <c r="Y123" s="2">
        <v>44624</v>
      </c>
      <c r="Z123" s="6"/>
      <c r="AA123" s="6"/>
      <c r="AB123" s="6"/>
      <c r="AC123" s="9">
        <f t="shared" si="97"/>
        <v>0</v>
      </c>
      <c r="AD123" s="7"/>
      <c r="AE123" s="34">
        <f t="shared" si="88"/>
        <v>0</v>
      </c>
      <c r="AF123" s="9"/>
      <c r="AG123" s="33" t="e">
        <f t="shared" si="98"/>
        <v>#DIV/0!</v>
      </c>
      <c r="AH123" s="1"/>
      <c r="AJ123" s="2">
        <v>44655</v>
      </c>
      <c r="AK123" s="6">
        <v>320.39</v>
      </c>
      <c r="AL123" s="6">
        <v>40.6</v>
      </c>
      <c r="AM123" s="6"/>
      <c r="AN123" s="9">
        <f t="shared" si="89"/>
        <v>360.99</v>
      </c>
      <c r="AO123" s="7"/>
      <c r="AP123" s="34">
        <f t="shared" si="90"/>
        <v>360.99</v>
      </c>
      <c r="AQ123" s="9">
        <v>4.42</v>
      </c>
      <c r="AR123" s="33">
        <f t="shared" si="91"/>
        <v>81.671945701357473</v>
      </c>
      <c r="AS123" s="6">
        <f t="shared" si="92"/>
        <v>1.6334389140271495</v>
      </c>
      <c r="AU123" s="14"/>
      <c r="AX123" s="2">
        <v>44685</v>
      </c>
      <c r="AY123" s="6">
        <v>1026.94</v>
      </c>
      <c r="AZ123" s="6"/>
      <c r="BA123" s="6"/>
      <c r="BB123" s="9">
        <f t="shared" si="93"/>
        <v>1026.94</v>
      </c>
      <c r="BC123" s="7"/>
      <c r="BD123" s="34">
        <f t="shared" si="94"/>
        <v>1026.94</v>
      </c>
      <c r="BE123" s="6">
        <v>4.55</v>
      </c>
      <c r="BF123" s="33">
        <f t="shared" si="95"/>
        <v>225.70109890109893</v>
      </c>
      <c r="BG123" s="6">
        <f t="shared" si="96"/>
        <v>4.5140219780219786</v>
      </c>
    </row>
    <row r="124" spans="10:59" x14ac:dyDescent="0.25">
      <c r="Y124" s="2">
        <v>44625</v>
      </c>
      <c r="Z124" s="6"/>
      <c r="AA124" s="1"/>
      <c r="AB124" s="6"/>
      <c r="AC124" s="9">
        <f t="shared" si="97"/>
        <v>0</v>
      </c>
      <c r="AD124" s="7"/>
      <c r="AE124" s="34">
        <f t="shared" si="88"/>
        <v>0</v>
      </c>
      <c r="AF124" s="9"/>
      <c r="AG124" s="33" t="e">
        <f t="shared" si="98"/>
        <v>#DIV/0!</v>
      </c>
      <c r="AH124" s="1"/>
      <c r="AJ124" s="2">
        <v>44656</v>
      </c>
      <c r="AK124" s="6">
        <v>1006.65</v>
      </c>
      <c r="AL124" s="1">
        <v>254.33</v>
      </c>
      <c r="AM124" s="6"/>
      <c r="AN124" s="9">
        <f t="shared" si="89"/>
        <v>1260.98</v>
      </c>
      <c r="AO124" s="7"/>
      <c r="AP124" s="34">
        <f t="shared" si="90"/>
        <v>1260.98</v>
      </c>
      <c r="AQ124" s="9">
        <v>4.42</v>
      </c>
      <c r="AR124" s="33">
        <f t="shared" si="91"/>
        <v>285.28959276018099</v>
      </c>
      <c r="AS124" s="6">
        <f t="shared" si="92"/>
        <v>5.7057918552036204</v>
      </c>
      <c r="AU124" s="14"/>
      <c r="AX124" s="2">
        <v>44686</v>
      </c>
      <c r="AY124" s="6">
        <v>1155.83</v>
      </c>
      <c r="AZ124" s="1">
        <v>117.17</v>
      </c>
      <c r="BA124" s="6"/>
      <c r="BB124" s="9">
        <f t="shared" si="93"/>
        <v>1273</v>
      </c>
      <c r="BC124" s="7"/>
      <c r="BD124" s="34">
        <f t="shared" si="94"/>
        <v>1273</v>
      </c>
      <c r="BE124" s="1">
        <v>4.5599999999999996</v>
      </c>
      <c r="BF124" s="33">
        <f t="shared" si="95"/>
        <v>279.16666666666669</v>
      </c>
      <c r="BG124" s="6">
        <f t="shared" si="96"/>
        <v>5.5833333333333339</v>
      </c>
    </row>
    <row r="125" spans="10:59" x14ac:dyDescent="0.25">
      <c r="Y125" s="2">
        <v>44626</v>
      </c>
      <c r="Z125" s="6"/>
      <c r="AA125" s="6"/>
      <c r="AB125" s="6"/>
      <c r="AC125" s="9">
        <f t="shared" si="97"/>
        <v>0</v>
      </c>
      <c r="AD125" s="7"/>
      <c r="AE125" s="34">
        <f t="shared" si="88"/>
        <v>0</v>
      </c>
      <c r="AF125" s="9"/>
      <c r="AG125" s="33" t="e">
        <f t="shared" si="98"/>
        <v>#DIV/0!</v>
      </c>
      <c r="AH125" s="1"/>
      <c r="AJ125" s="2">
        <v>44657</v>
      </c>
      <c r="AK125" s="6">
        <v>349.19</v>
      </c>
      <c r="AL125" s="6">
        <v>17.79</v>
      </c>
      <c r="AM125" s="6"/>
      <c r="AN125" s="9">
        <f t="shared" si="89"/>
        <v>366.98</v>
      </c>
      <c r="AO125" s="7"/>
      <c r="AP125" s="34">
        <f t="shared" si="90"/>
        <v>366.98</v>
      </c>
      <c r="AQ125" s="9">
        <v>4.42</v>
      </c>
      <c r="AR125" s="33">
        <f t="shared" si="91"/>
        <v>83.027149321266975</v>
      </c>
      <c r="AS125" s="6">
        <f t="shared" si="92"/>
        <v>1.6605429864253396</v>
      </c>
      <c r="AU125" s="14"/>
      <c r="AX125" s="2">
        <v>44687</v>
      </c>
      <c r="AY125" s="6">
        <v>1432.07</v>
      </c>
      <c r="AZ125" s="6">
        <v>26.85</v>
      </c>
      <c r="BA125" s="6"/>
      <c r="BB125" s="9">
        <f t="shared" si="93"/>
        <v>1458.9199999999998</v>
      </c>
      <c r="BC125" s="7"/>
      <c r="BD125" s="34">
        <f t="shared" si="94"/>
        <v>1458.9199999999998</v>
      </c>
      <c r="BE125" s="6">
        <v>4.58</v>
      </c>
      <c r="BF125" s="33">
        <f t="shared" si="95"/>
        <v>318.54148471615719</v>
      </c>
      <c r="BG125" s="6">
        <f t="shared" si="96"/>
        <v>6.3708296943231435</v>
      </c>
    </row>
    <row r="126" spans="10:59" x14ac:dyDescent="0.25">
      <c r="Y126" s="2">
        <v>44627</v>
      </c>
      <c r="Z126" s="6"/>
      <c r="AA126" s="6"/>
      <c r="AB126" s="6"/>
      <c r="AC126" s="9">
        <f t="shared" si="97"/>
        <v>0</v>
      </c>
      <c r="AD126" s="7"/>
      <c r="AE126" s="34">
        <f t="shared" si="88"/>
        <v>0</v>
      </c>
      <c r="AF126" s="9"/>
      <c r="AG126" s="33" t="e">
        <f t="shared" si="98"/>
        <v>#DIV/0!</v>
      </c>
      <c r="AH126" s="1"/>
      <c r="AJ126" s="2">
        <v>44658</v>
      </c>
      <c r="AK126" s="6">
        <v>964.05</v>
      </c>
      <c r="AL126" s="6">
        <v>33.32</v>
      </c>
      <c r="AM126" s="6"/>
      <c r="AN126" s="9">
        <f t="shared" si="89"/>
        <v>997.37</v>
      </c>
      <c r="AO126" s="7"/>
      <c r="AP126" s="34">
        <f t="shared" si="90"/>
        <v>997.37</v>
      </c>
      <c r="AQ126" s="9">
        <v>4.42</v>
      </c>
      <c r="AR126" s="33">
        <f t="shared" si="91"/>
        <v>225.64932126696834</v>
      </c>
      <c r="AS126" s="6">
        <f t="shared" si="92"/>
        <v>4.512986425339367</v>
      </c>
      <c r="AU126" s="14"/>
      <c r="AX126" s="2">
        <v>44688</v>
      </c>
      <c r="AY126" s="6">
        <v>1841.66</v>
      </c>
      <c r="AZ126" s="6">
        <v>49.04</v>
      </c>
      <c r="BA126" s="6"/>
      <c r="BB126" s="9">
        <f t="shared" si="93"/>
        <v>1890.7</v>
      </c>
      <c r="BC126" s="7"/>
      <c r="BD126" s="34">
        <f t="shared" si="94"/>
        <v>1890.7</v>
      </c>
      <c r="BE126" s="6">
        <v>4.58</v>
      </c>
      <c r="BF126" s="33">
        <f t="shared" si="95"/>
        <v>412.8165938864629</v>
      </c>
      <c r="BG126" s="6">
        <f t="shared" si="96"/>
        <v>8.2563318777292576</v>
      </c>
    </row>
    <row r="127" spans="10:59" x14ac:dyDescent="0.25">
      <c r="Y127" s="2">
        <v>44628</v>
      </c>
      <c r="Z127" s="6"/>
      <c r="AA127" s="6"/>
      <c r="AB127" s="6"/>
      <c r="AC127" s="9">
        <f t="shared" si="97"/>
        <v>0</v>
      </c>
      <c r="AD127" s="7"/>
      <c r="AE127" s="34">
        <f t="shared" si="88"/>
        <v>0</v>
      </c>
      <c r="AF127" s="9"/>
      <c r="AG127" s="33" t="e">
        <f t="shared" si="98"/>
        <v>#DIV/0!</v>
      </c>
      <c r="AH127" s="1"/>
      <c r="AJ127" s="2">
        <v>44659</v>
      </c>
      <c r="AK127" s="6">
        <v>935.7</v>
      </c>
      <c r="AL127" s="6">
        <v>86.66</v>
      </c>
      <c r="AM127" s="6"/>
      <c r="AN127" s="9">
        <f t="shared" si="89"/>
        <v>1022.36</v>
      </c>
      <c r="AO127" s="7"/>
      <c r="AP127" s="34">
        <f t="shared" si="90"/>
        <v>1022.36</v>
      </c>
      <c r="AQ127" s="9">
        <v>4.42</v>
      </c>
      <c r="AR127" s="33">
        <f t="shared" si="91"/>
        <v>231.30316742081448</v>
      </c>
      <c r="AS127" s="6">
        <f t="shared" si="92"/>
        <v>4.6260633484162899</v>
      </c>
      <c r="AU127" s="14"/>
      <c r="AX127" s="2">
        <v>44689</v>
      </c>
      <c r="AY127" s="6">
        <v>1949.16</v>
      </c>
      <c r="AZ127" s="6">
        <v>150.05000000000001</v>
      </c>
      <c r="BA127" s="6"/>
      <c r="BB127" s="9">
        <f t="shared" si="93"/>
        <v>2099.21</v>
      </c>
      <c r="BC127" s="7"/>
      <c r="BD127" s="34">
        <f t="shared" si="94"/>
        <v>2099.21</v>
      </c>
      <c r="BE127" s="6">
        <v>4.58</v>
      </c>
      <c r="BF127" s="33">
        <f t="shared" si="95"/>
        <v>458.34279475982532</v>
      </c>
      <c r="BG127" s="6">
        <f t="shared" si="96"/>
        <v>9.1668558951965071</v>
      </c>
    </row>
    <row r="128" spans="10:59" x14ac:dyDescent="0.25">
      <c r="Y128" s="2">
        <v>44629</v>
      </c>
      <c r="Z128" s="6"/>
      <c r="AA128" s="6"/>
      <c r="AB128" s="6"/>
      <c r="AC128" s="9">
        <f t="shared" si="97"/>
        <v>0</v>
      </c>
      <c r="AD128" s="7"/>
      <c r="AE128" s="34">
        <f t="shared" si="88"/>
        <v>0</v>
      </c>
      <c r="AF128" s="9"/>
      <c r="AG128" s="33" t="e">
        <f t="shared" si="98"/>
        <v>#DIV/0!</v>
      </c>
      <c r="AH128" s="1"/>
      <c r="AJ128" s="2">
        <v>44660</v>
      </c>
      <c r="AK128" s="6">
        <v>2382.11</v>
      </c>
      <c r="AL128" s="6">
        <v>81.09</v>
      </c>
      <c r="AM128" s="6"/>
      <c r="AN128" s="9">
        <f t="shared" si="89"/>
        <v>2463.2000000000003</v>
      </c>
      <c r="AO128" s="7"/>
      <c r="AP128" s="34">
        <f t="shared" si="90"/>
        <v>2463.2000000000003</v>
      </c>
      <c r="AQ128" s="9">
        <v>4.42</v>
      </c>
      <c r="AR128" s="33">
        <f t="shared" si="91"/>
        <v>557.28506787330321</v>
      </c>
      <c r="AS128" s="6">
        <f t="shared" si="92"/>
        <v>11.145701357466065</v>
      </c>
      <c r="AU128" s="14"/>
      <c r="AX128" s="2">
        <v>44690</v>
      </c>
      <c r="AY128" s="6">
        <v>891.4</v>
      </c>
      <c r="AZ128" s="6">
        <v>87.5</v>
      </c>
      <c r="BA128" s="6"/>
      <c r="BB128" s="9">
        <f t="shared" si="93"/>
        <v>978.9</v>
      </c>
      <c r="BC128" s="7"/>
      <c r="BD128" s="34">
        <f t="shared" si="94"/>
        <v>978.9</v>
      </c>
      <c r="BE128" s="6">
        <v>4.58</v>
      </c>
      <c r="BF128" s="33">
        <f t="shared" si="95"/>
        <v>213.73362445414847</v>
      </c>
      <c r="BG128" s="6">
        <f t="shared" si="96"/>
        <v>4.2746724890829695</v>
      </c>
    </row>
    <row r="129" spans="25:59" x14ac:dyDescent="0.25">
      <c r="Y129" s="2">
        <v>44630</v>
      </c>
      <c r="Z129" s="6"/>
      <c r="AA129" s="6"/>
      <c r="AB129" s="6"/>
      <c r="AC129" s="9">
        <f t="shared" si="97"/>
        <v>0</v>
      </c>
      <c r="AD129" s="7"/>
      <c r="AE129" s="34">
        <f t="shared" si="88"/>
        <v>0</v>
      </c>
      <c r="AF129" s="9"/>
      <c r="AG129" s="33" t="e">
        <f t="shared" si="98"/>
        <v>#DIV/0!</v>
      </c>
      <c r="AH129" s="1"/>
      <c r="AJ129" s="2">
        <v>44661</v>
      </c>
      <c r="AK129" s="6">
        <v>2454.52</v>
      </c>
      <c r="AL129" s="6"/>
      <c r="AM129" s="6"/>
      <c r="AN129" s="9">
        <f t="shared" si="89"/>
        <v>2454.52</v>
      </c>
      <c r="AO129" s="7"/>
      <c r="AP129" s="34">
        <f t="shared" si="90"/>
        <v>2454.52</v>
      </c>
      <c r="AQ129" s="9">
        <v>4.42</v>
      </c>
      <c r="AR129" s="33">
        <f t="shared" si="91"/>
        <v>555.32126696832574</v>
      </c>
      <c r="AS129" s="6">
        <f t="shared" si="92"/>
        <v>11.106425339366515</v>
      </c>
      <c r="AU129" s="14"/>
      <c r="AX129" s="2">
        <v>44691</v>
      </c>
      <c r="AY129" s="6">
        <v>3018.96</v>
      </c>
      <c r="AZ129" s="6">
        <v>30.04</v>
      </c>
      <c r="BA129" s="6"/>
      <c r="BB129" s="9">
        <f t="shared" si="93"/>
        <v>3049</v>
      </c>
      <c r="BC129" s="7"/>
      <c r="BD129" s="34">
        <f t="shared" si="94"/>
        <v>3049</v>
      </c>
      <c r="BE129" s="6">
        <v>4.58</v>
      </c>
      <c r="BF129" s="33">
        <f t="shared" si="95"/>
        <v>665.72052401746726</v>
      </c>
      <c r="BG129" s="6">
        <f t="shared" si="96"/>
        <v>13.314410480349345</v>
      </c>
    </row>
    <row r="130" spans="25:59" x14ac:dyDescent="0.25">
      <c r="Y130" s="2">
        <v>44631</v>
      </c>
      <c r="Z130" s="6"/>
      <c r="AA130" s="6"/>
      <c r="AB130" s="6"/>
      <c r="AC130" s="9">
        <f t="shared" si="97"/>
        <v>0</v>
      </c>
      <c r="AD130" s="7"/>
      <c r="AE130" s="34">
        <f t="shared" si="88"/>
        <v>0</v>
      </c>
      <c r="AF130" s="9"/>
      <c r="AG130" s="33" t="e">
        <f t="shared" si="98"/>
        <v>#DIV/0!</v>
      </c>
      <c r="AH130" s="1"/>
      <c r="AJ130" s="2">
        <v>44662</v>
      </c>
      <c r="AK130" s="6">
        <v>324.24</v>
      </c>
      <c r="AL130" s="6">
        <v>6.64</v>
      </c>
      <c r="AM130" s="6"/>
      <c r="AN130" s="9">
        <f t="shared" si="89"/>
        <v>330.88</v>
      </c>
      <c r="AO130" s="7"/>
      <c r="AP130" s="34">
        <f t="shared" si="90"/>
        <v>330.88</v>
      </c>
      <c r="AQ130" s="9">
        <v>4</v>
      </c>
      <c r="AR130" s="33">
        <f t="shared" si="91"/>
        <v>82.72</v>
      </c>
      <c r="AS130" s="6">
        <f t="shared" si="92"/>
        <v>1.6544000000000001</v>
      </c>
      <c r="AU130" s="14"/>
      <c r="AX130" s="2">
        <v>44692</v>
      </c>
      <c r="AY130" s="6">
        <v>1606.1</v>
      </c>
      <c r="AZ130" s="6">
        <v>32.840000000000003</v>
      </c>
      <c r="BA130" s="6"/>
      <c r="BB130" s="9">
        <f t="shared" si="93"/>
        <v>1638.9399999999998</v>
      </c>
      <c r="BC130" s="7"/>
      <c r="BD130" s="34">
        <f t="shared" si="94"/>
        <v>1638.9399999999998</v>
      </c>
      <c r="BE130" s="6">
        <v>4.6399999999999997</v>
      </c>
      <c r="BF130" s="33">
        <f t="shared" si="95"/>
        <v>353.21982758620686</v>
      </c>
      <c r="BG130" s="6">
        <f t="shared" si="96"/>
        <v>7.0643965517241369</v>
      </c>
    </row>
    <row r="131" spans="25:59" x14ac:dyDescent="0.25">
      <c r="Y131" s="2">
        <v>44632</v>
      </c>
      <c r="Z131" s="6"/>
      <c r="AA131" s="6"/>
      <c r="AB131" s="6"/>
      <c r="AC131" s="9">
        <f t="shared" si="97"/>
        <v>0</v>
      </c>
      <c r="AD131" s="7"/>
      <c r="AE131" s="34">
        <f t="shared" si="88"/>
        <v>0</v>
      </c>
      <c r="AF131" s="9"/>
      <c r="AG131" s="33" t="e">
        <f t="shared" si="98"/>
        <v>#DIV/0!</v>
      </c>
      <c r="AH131" s="1"/>
      <c r="AJ131" s="2">
        <v>44663</v>
      </c>
      <c r="AK131" s="6">
        <v>1416.24</v>
      </c>
      <c r="AL131" s="6">
        <v>18.579999999999998</v>
      </c>
      <c r="AM131" s="6"/>
      <c r="AN131" s="9">
        <f t="shared" si="89"/>
        <v>1434.82</v>
      </c>
      <c r="AO131" s="7"/>
      <c r="AP131" s="34">
        <f t="shared" si="90"/>
        <v>1434.82</v>
      </c>
      <c r="AQ131" s="9">
        <v>4.42</v>
      </c>
      <c r="AR131" s="33">
        <f t="shared" si="91"/>
        <v>324.61990950226243</v>
      </c>
      <c r="AS131" s="6">
        <f t="shared" si="92"/>
        <v>6.4923981900452485</v>
      </c>
      <c r="AU131" s="14"/>
      <c r="AX131" s="2">
        <v>44693</v>
      </c>
      <c r="AY131" s="6">
        <v>2297.06</v>
      </c>
      <c r="AZ131" s="6">
        <v>1.86</v>
      </c>
      <c r="BA131" s="6"/>
      <c r="BB131" s="9">
        <f t="shared" si="93"/>
        <v>2298.92</v>
      </c>
      <c r="BC131" s="7"/>
      <c r="BD131" s="34">
        <f t="shared" si="94"/>
        <v>2298.92</v>
      </c>
      <c r="BE131" s="6">
        <v>4.72</v>
      </c>
      <c r="BF131" s="33">
        <f t="shared" si="95"/>
        <v>487.05932203389835</v>
      </c>
      <c r="BG131" s="6">
        <f t="shared" si="96"/>
        <v>9.7411864406779678</v>
      </c>
    </row>
    <row r="132" spans="25:59" x14ac:dyDescent="0.25">
      <c r="Y132" s="2">
        <v>44633</v>
      </c>
      <c r="Z132" s="6"/>
      <c r="AA132" s="6"/>
      <c r="AB132" s="6"/>
      <c r="AC132" s="9">
        <f t="shared" si="97"/>
        <v>0</v>
      </c>
      <c r="AD132" s="7"/>
      <c r="AE132" s="34">
        <f t="shared" si="88"/>
        <v>0</v>
      </c>
      <c r="AF132" s="9"/>
      <c r="AG132" s="33" t="e">
        <f t="shared" si="98"/>
        <v>#DIV/0!</v>
      </c>
      <c r="AH132" s="1"/>
      <c r="AJ132" s="2">
        <v>44664</v>
      </c>
      <c r="AK132" s="6">
        <v>2814.17</v>
      </c>
      <c r="AL132" s="6">
        <v>107.26</v>
      </c>
      <c r="AM132" s="6"/>
      <c r="AN132" s="9">
        <f t="shared" si="89"/>
        <v>2921.4300000000003</v>
      </c>
      <c r="AO132" s="7"/>
      <c r="AP132" s="34">
        <f t="shared" si="90"/>
        <v>2921.4300000000003</v>
      </c>
      <c r="AQ132" s="9">
        <v>4.4400000000000004</v>
      </c>
      <c r="AR132" s="33">
        <f t="shared" si="91"/>
        <v>657.97972972972968</v>
      </c>
      <c r="AS132" s="6">
        <f t="shared" si="92"/>
        <v>13.159594594594594</v>
      </c>
      <c r="AU132" s="14"/>
      <c r="AX132" s="2">
        <v>44694</v>
      </c>
      <c r="AY132" s="6">
        <v>3153.22</v>
      </c>
      <c r="AZ132" s="6">
        <v>17.059999999999999</v>
      </c>
      <c r="BA132" s="6"/>
      <c r="BB132" s="9">
        <f t="shared" si="93"/>
        <v>3170.2799999999997</v>
      </c>
      <c r="BC132" s="7"/>
      <c r="BD132" s="34">
        <f t="shared" si="94"/>
        <v>3170.2799999999997</v>
      </c>
      <c r="BE132" s="6">
        <v>4.72</v>
      </c>
      <c r="BF132" s="33">
        <f t="shared" si="95"/>
        <v>671.66949152542372</v>
      </c>
      <c r="BG132" s="6">
        <f t="shared" si="96"/>
        <v>13.433389830508474</v>
      </c>
    </row>
    <row r="133" spans="25:59" x14ac:dyDescent="0.25">
      <c r="Y133" s="2">
        <v>44634</v>
      </c>
      <c r="Z133" s="6"/>
      <c r="AA133" s="6"/>
      <c r="AB133" s="6"/>
      <c r="AC133" s="9">
        <f t="shared" si="97"/>
        <v>0</v>
      </c>
      <c r="AD133" s="7"/>
      <c r="AE133" s="34">
        <f t="shared" si="88"/>
        <v>0</v>
      </c>
      <c r="AF133" s="9"/>
      <c r="AG133" s="33" t="e">
        <f t="shared" si="98"/>
        <v>#DIV/0!</v>
      </c>
      <c r="AH133" s="1"/>
      <c r="AJ133" s="2">
        <v>44665</v>
      </c>
      <c r="AK133" s="6">
        <v>2760.84</v>
      </c>
      <c r="AL133" s="6"/>
      <c r="AM133" s="6"/>
      <c r="AN133" s="9">
        <f t="shared" si="89"/>
        <v>2760.84</v>
      </c>
      <c r="AO133" s="7"/>
      <c r="AP133" s="34">
        <f t="shared" si="90"/>
        <v>2760.84</v>
      </c>
      <c r="AQ133" s="9">
        <v>4.4400000000000004</v>
      </c>
      <c r="AR133" s="33">
        <f t="shared" si="91"/>
        <v>621.81081081081084</v>
      </c>
      <c r="AS133" s="6">
        <f t="shared" si="92"/>
        <v>12.436216216216216</v>
      </c>
      <c r="AU133" s="14"/>
      <c r="AX133" s="2">
        <v>44695</v>
      </c>
      <c r="AY133" s="6">
        <v>3755.83</v>
      </c>
      <c r="AZ133" s="6">
        <v>29.6</v>
      </c>
      <c r="BA133" s="6"/>
      <c r="BB133" s="9">
        <f t="shared" si="93"/>
        <v>3785.43</v>
      </c>
      <c r="BC133" s="7"/>
      <c r="BD133" s="34">
        <f t="shared" si="94"/>
        <v>3785.43</v>
      </c>
      <c r="BE133" s="6">
        <v>4.7699999999999996</v>
      </c>
      <c r="BF133" s="33">
        <f t="shared" si="95"/>
        <v>793.59119496855351</v>
      </c>
      <c r="BG133" s="6">
        <f t="shared" si="96"/>
        <v>15.871823899371071</v>
      </c>
    </row>
    <row r="134" spans="25:59" x14ac:dyDescent="0.25">
      <c r="Y134" s="2">
        <v>44635</v>
      </c>
      <c r="Z134" s="6"/>
      <c r="AA134" s="6"/>
      <c r="AB134" s="9"/>
      <c r="AC134" s="9">
        <f t="shared" si="97"/>
        <v>0</v>
      </c>
      <c r="AD134" s="7"/>
      <c r="AE134" s="34">
        <f t="shared" si="88"/>
        <v>0</v>
      </c>
      <c r="AF134" s="9"/>
      <c r="AG134" s="33" t="e">
        <f t="shared" si="98"/>
        <v>#DIV/0!</v>
      </c>
      <c r="AH134" s="1"/>
      <c r="AJ134" s="2">
        <v>44666</v>
      </c>
      <c r="AK134" s="6">
        <v>4968.07</v>
      </c>
      <c r="AL134" s="6">
        <v>94.26</v>
      </c>
      <c r="AM134" s="9"/>
      <c r="AN134" s="9">
        <f t="shared" si="89"/>
        <v>5062.33</v>
      </c>
      <c r="AO134" s="7"/>
      <c r="AP134" s="34">
        <f t="shared" si="90"/>
        <v>5062.33</v>
      </c>
      <c r="AQ134" s="9">
        <v>4.4400000000000004</v>
      </c>
      <c r="AR134" s="33">
        <f t="shared" si="91"/>
        <v>1140.1644144144143</v>
      </c>
      <c r="AS134" s="6">
        <f t="shared" si="92"/>
        <v>22.803288288288286</v>
      </c>
      <c r="AU134" s="14"/>
      <c r="AX134" s="2">
        <v>44696</v>
      </c>
      <c r="AY134" s="6">
        <v>2296.21</v>
      </c>
      <c r="AZ134" s="6">
        <v>10.119999999999999</v>
      </c>
      <c r="BA134" s="9"/>
      <c r="BB134" s="9">
        <f t="shared" si="93"/>
        <v>2306.33</v>
      </c>
      <c r="BC134" s="7"/>
      <c r="BD134" s="34">
        <f t="shared" si="94"/>
        <v>2306.33</v>
      </c>
      <c r="BE134" s="6">
        <v>4.7699999999999996</v>
      </c>
      <c r="BF134" s="33">
        <f t="shared" si="95"/>
        <v>483.5073375262055</v>
      </c>
      <c r="BG134" s="6">
        <f t="shared" si="96"/>
        <v>9.6701467505241094</v>
      </c>
    </row>
    <row r="135" spans="25:59" x14ac:dyDescent="0.25">
      <c r="Y135" s="2">
        <v>44636</v>
      </c>
      <c r="Z135" s="6"/>
      <c r="AA135" s="6"/>
      <c r="AB135" s="6"/>
      <c r="AC135" s="9">
        <f t="shared" si="97"/>
        <v>0</v>
      </c>
      <c r="AD135" s="7"/>
      <c r="AE135" s="34">
        <f t="shared" si="88"/>
        <v>0</v>
      </c>
      <c r="AF135" s="9"/>
      <c r="AG135" s="33" t="e">
        <f t="shared" si="98"/>
        <v>#DIV/0!</v>
      </c>
      <c r="AH135" s="1"/>
      <c r="AJ135" s="2">
        <v>44667</v>
      </c>
      <c r="AK135" s="6">
        <v>2381.41</v>
      </c>
      <c r="AL135" s="6">
        <v>16.77</v>
      </c>
      <c r="AM135" s="6"/>
      <c r="AN135" s="9">
        <f t="shared" si="89"/>
        <v>2398.1799999999998</v>
      </c>
      <c r="AO135" s="7"/>
      <c r="AP135" s="34">
        <f t="shared" si="90"/>
        <v>2398.1799999999998</v>
      </c>
      <c r="AQ135" s="9">
        <v>4.4400000000000004</v>
      </c>
      <c r="AR135" s="33">
        <f t="shared" si="91"/>
        <v>540.13063063063055</v>
      </c>
      <c r="AS135" s="6">
        <f t="shared" si="92"/>
        <v>10.802612612612611</v>
      </c>
      <c r="AU135" s="14"/>
      <c r="AX135" s="2">
        <v>44697</v>
      </c>
      <c r="AY135" s="6">
        <v>896.45</v>
      </c>
      <c r="AZ135" s="6">
        <v>28.76</v>
      </c>
      <c r="BA135" s="6"/>
      <c r="BB135" s="9">
        <f t="shared" si="93"/>
        <v>925.21</v>
      </c>
      <c r="BC135" s="7"/>
      <c r="BD135" s="34">
        <f t="shared" si="94"/>
        <v>925.21</v>
      </c>
      <c r="BE135" s="6">
        <v>4.7699999999999996</v>
      </c>
      <c r="BF135" s="33">
        <f t="shared" si="95"/>
        <v>193.96436058700212</v>
      </c>
      <c r="BG135" s="6">
        <f t="shared" si="96"/>
        <v>3.8792872117400425</v>
      </c>
    </row>
    <row r="136" spans="25:59" x14ac:dyDescent="0.25">
      <c r="Y136" s="2">
        <v>44637</v>
      </c>
      <c r="Z136" s="6"/>
      <c r="AA136" s="6"/>
      <c r="AB136" s="6"/>
      <c r="AC136" s="9">
        <f>Z136+AA136</f>
        <v>0</v>
      </c>
      <c r="AD136" s="7"/>
      <c r="AE136" s="34">
        <f t="shared" si="88"/>
        <v>0</v>
      </c>
      <c r="AF136" s="9"/>
      <c r="AG136" s="33" t="e">
        <f>AE136/AF136</f>
        <v>#DIV/0!</v>
      </c>
      <c r="AH136" s="1"/>
      <c r="AJ136" s="2">
        <v>44668</v>
      </c>
      <c r="AK136" s="6">
        <v>1588.42</v>
      </c>
      <c r="AL136" s="6">
        <v>26.29</v>
      </c>
      <c r="AM136" s="6"/>
      <c r="AN136" s="9">
        <f t="shared" si="89"/>
        <v>1614.71</v>
      </c>
      <c r="AO136" s="7"/>
      <c r="AP136" s="34">
        <f t="shared" si="90"/>
        <v>1614.71</v>
      </c>
      <c r="AQ136" s="9">
        <v>4.4400000000000004</v>
      </c>
      <c r="AR136" s="33">
        <f t="shared" si="91"/>
        <v>363.6734234234234</v>
      </c>
      <c r="AS136" s="6">
        <f t="shared" si="92"/>
        <v>7.2734684684684678</v>
      </c>
      <c r="AU136" s="14"/>
      <c r="AX136" s="2">
        <v>44698</v>
      </c>
      <c r="AY136" s="6">
        <v>1543.22</v>
      </c>
      <c r="AZ136" s="6"/>
      <c r="BA136" s="6"/>
      <c r="BB136" s="9">
        <f t="shared" si="93"/>
        <v>1543.22</v>
      </c>
      <c r="BC136" s="7"/>
      <c r="BD136" s="34">
        <f t="shared" si="94"/>
        <v>1543.22</v>
      </c>
      <c r="BE136" s="6">
        <v>4.8</v>
      </c>
      <c r="BF136" s="33">
        <f t="shared" si="95"/>
        <v>321.50416666666666</v>
      </c>
      <c r="BG136" s="6">
        <f t="shared" si="96"/>
        <v>6.4300833333333332</v>
      </c>
    </row>
    <row r="137" spans="25:59" x14ac:dyDescent="0.25">
      <c r="Y137" s="2">
        <v>44638</v>
      </c>
      <c r="Z137" s="6"/>
      <c r="AA137" s="6"/>
      <c r="AB137" s="6"/>
      <c r="AC137" s="9">
        <f t="shared" ref="AC137:AC150" si="99">Z137+AA137</f>
        <v>0</v>
      </c>
      <c r="AD137" s="7"/>
      <c r="AE137" s="34">
        <f t="shared" si="88"/>
        <v>0</v>
      </c>
      <c r="AF137" s="9"/>
      <c r="AG137" s="33" t="e">
        <f t="shared" ref="AG137:AG149" si="100">AE137/AF137</f>
        <v>#DIV/0!</v>
      </c>
      <c r="AH137" s="1"/>
      <c r="AJ137" s="2">
        <v>44669</v>
      </c>
      <c r="AK137" s="6">
        <v>1088.56</v>
      </c>
      <c r="AL137" s="6">
        <v>50.97</v>
      </c>
      <c r="AM137" s="6"/>
      <c r="AN137" s="9">
        <f t="shared" si="89"/>
        <v>1139.53</v>
      </c>
      <c r="AO137" s="7"/>
      <c r="AP137" s="34">
        <f t="shared" si="90"/>
        <v>1139.53</v>
      </c>
      <c r="AQ137" s="9">
        <v>4.4400000000000004</v>
      </c>
      <c r="AR137" s="33">
        <f t="shared" si="91"/>
        <v>256.65090090090087</v>
      </c>
      <c r="AS137" s="6">
        <f t="shared" si="92"/>
        <v>5.1330180180180172</v>
      </c>
      <c r="AU137" s="14"/>
      <c r="AX137" s="2">
        <v>44699</v>
      </c>
      <c r="AY137" s="6">
        <v>1342.54</v>
      </c>
      <c r="AZ137" s="6">
        <v>60.81</v>
      </c>
      <c r="BA137" s="6"/>
      <c r="BB137" s="9">
        <f t="shared" si="93"/>
        <v>1403.35</v>
      </c>
      <c r="BC137" s="7"/>
      <c r="BD137" s="34">
        <f t="shared" si="94"/>
        <v>1403.35</v>
      </c>
      <c r="BE137" s="6">
        <v>4.8</v>
      </c>
      <c r="BF137" s="33">
        <f t="shared" si="95"/>
        <v>292.36458333333331</v>
      </c>
      <c r="BG137" s="6">
        <f t="shared" si="96"/>
        <v>5.8472916666666661</v>
      </c>
    </row>
    <row r="138" spans="25:59" x14ac:dyDescent="0.25">
      <c r="Y138" s="2">
        <v>44639</v>
      </c>
      <c r="Z138" s="6"/>
      <c r="AA138" s="6"/>
      <c r="AB138" s="6"/>
      <c r="AC138" s="9">
        <f t="shared" si="99"/>
        <v>0</v>
      </c>
      <c r="AD138" s="7"/>
      <c r="AE138" s="34">
        <f t="shared" si="88"/>
        <v>0</v>
      </c>
      <c r="AF138" s="9"/>
      <c r="AG138" s="33" t="e">
        <f t="shared" si="100"/>
        <v>#DIV/0!</v>
      </c>
      <c r="AH138" s="1"/>
      <c r="AJ138" s="2">
        <v>44670</v>
      </c>
      <c r="AK138" s="6">
        <v>1015.52</v>
      </c>
      <c r="AL138" s="6">
        <v>21.89</v>
      </c>
      <c r="AM138" s="6"/>
      <c r="AN138" s="9">
        <f t="shared" si="89"/>
        <v>1037.4100000000001</v>
      </c>
      <c r="AO138" s="7"/>
      <c r="AP138" s="34">
        <f t="shared" si="90"/>
        <v>1037.4100000000001</v>
      </c>
      <c r="AQ138" s="9">
        <v>4.4400000000000004</v>
      </c>
      <c r="AR138" s="33">
        <f t="shared" si="91"/>
        <v>233.65090090090089</v>
      </c>
      <c r="AS138" s="6">
        <f t="shared" si="92"/>
        <v>4.6730180180180181</v>
      </c>
      <c r="AU138" s="14"/>
      <c r="AX138" s="2">
        <v>44700</v>
      </c>
      <c r="AY138" s="6">
        <v>833.21</v>
      </c>
      <c r="AZ138" s="6">
        <v>192.22</v>
      </c>
      <c r="BA138" s="6"/>
      <c r="BB138" s="9">
        <f t="shared" si="93"/>
        <v>1025.43</v>
      </c>
      <c r="BC138" s="7"/>
      <c r="BD138" s="34">
        <f t="shared" si="94"/>
        <v>1025.43</v>
      </c>
      <c r="BE138" s="6">
        <v>4.9000000000000004</v>
      </c>
      <c r="BF138" s="33">
        <f t="shared" si="95"/>
        <v>209.27142857142857</v>
      </c>
      <c r="BG138" s="6">
        <f t="shared" si="96"/>
        <v>4.1854285714285719</v>
      </c>
    </row>
    <row r="139" spans="25:59" x14ac:dyDescent="0.25">
      <c r="Y139" s="2">
        <v>44640</v>
      </c>
      <c r="Z139" s="6"/>
      <c r="AA139" s="6"/>
      <c r="AB139" s="6"/>
      <c r="AC139" s="9">
        <f t="shared" si="99"/>
        <v>0</v>
      </c>
      <c r="AD139" s="7"/>
      <c r="AE139" s="34">
        <f t="shared" si="88"/>
        <v>0</v>
      </c>
      <c r="AF139" s="9"/>
      <c r="AG139" s="33" t="e">
        <f t="shared" si="100"/>
        <v>#DIV/0!</v>
      </c>
      <c r="AH139" s="1"/>
      <c r="AJ139" s="2">
        <v>44671</v>
      </c>
      <c r="AK139" s="6">
        <v>2051.81</v>
      </c>
      <c r="AL139" s="6">
        <v>53.84</v>
      </c>
      <c r="AM139" s="6"/>
      <c r="AN139" s="9">
        <f t="shared" si="89"/>
        <v>2105.65</v>
      </c>
      <c r="AO139" s="7"/>
      <c r="AP139" s="34">
        <f t="shared" si="90"/>
        <v>2105.65</v>
      </c>
      <c r="AQ139" s="9">
        <v>4.4400000000000004</v>
      </c>
      <c r="AR139" s="33">
        <f t="shared" si="91"/>
        <v>474.24549549549545</v>
      </c>
      <c r="AS139" s="6">
        <f t="shared" si="92"/>
        <v>9.4849099099099092</v>
      </c>
      <c r="AU139" s="14"/>
      <c r="AX139" s="2">
        <v>44701</v>
      </c>
      <c r="AY139" s="6">
        <v>1402.86</v>
      </c>
      <c r="AZ139" s="6">
        <v>61.09</v>
      </c>
      <c r="BA139" s="6"/>
      <c r="BB139" s="9">
        <f t="shared" si="93"/>
        <v>1463.9499999999998</v>
      </c>
      <c r="BC139" s="7"/>
      <c r="BD139" s="34">
        <f t="shared" si="94"/>
        <v>1463.9499999999998</v>
      </c>
      <c r="BE139" s="6">
        <v>4.9000000000000004</v>
      </c>
      <c r="BF139" s="33">
        <f t="shared" si="95"/>
        <v>298.76530612244892</v>
      </c>
      <c r="BG139" s="6">
        <f t="shared" si="96"/>
        <v>5.9753061224489787</v>
      </c>
    </row>
    <row r="140" spans="25:59" x14ac:dyDescent="0.25">
      <c r="Y140" s="2">
        <v>44641</v>
      </c>
      <c r="Z140" s="6"/>
      <c r="AA140" s="6"/>
      <c r="AB140" s="6"/>
      <c r="AC140" s="9">
        <f t="shared" si="99"/>
        <v>0</v>
      </c>
      <c r="AD140" s="7"/>
      <c r="AE140" s="34">
        <f t="shared" si="88"/>
        <v>0</v>
      </c>
      <c r="AF140" s="9"/>
      <c r="AG140" s="33" t="e">
        <f t="shared" si="100"/>
        <v>#DIV/0!</v>
      </c>
      <c r="AH140" s="1"/>
      <c r="AJ140" s="2">
        <v>44672</v>
      </c>
      <c r="AK140" s="6">
        <v>1013.58</v>
      </c>
      <c r="AL140" s="6">
        <v>37.07</v>
      </c>
      <c r="AM140" s="6"/>
      <c r="AN140" s="9">
        <f t="shared" si="89"/>
        <v>1050.6500000000001</v>
      </c>
      <c r="AO140" s="7"/>
      <c r="AP140" s="34">
        <f t="shared" si="90"/>
        <v>1050.6500000000001</v>
      </c>
      <c r="AQ140" s="9">
        <v>4.4400000000000004</v>
      </c>
      <c r="AR140" s="33">
        <f t="shared" si="91"/>
        <v>236.63288288288288</v>
      </c>
      <c r="AS140" s="6">
        <f t="shared" si="92"/>
        <v>4.7326576576576578</v>
      </c>
      <c r="AU140" s="14"/>
      <c r="AX140" s="2">
        <v>44702</v>
      </c>
      <c r="AY140" s="6">
        <v>1953.4</v>
      </c>
      <c r="AZ140" s="6">
        <v>32.9</v>
      </c>
      <c r="BA140" s="6"/>
      <c r="BB140" s="9">
        <f t="shared" si="93"/>
        <v>1986.3000000000002</v>
      </c>
      <c r="BC140" s="7"/>
      <c r="BD140" s="34">
        <f t="shared" si="94"/>
        <v>1986.3000000000002</v>
      </c>
      <c r="BE140" s="6">
        <v>4.95</v>
      </c>
      <c r="BF140" s="33">
        <f t="shared" si="95"/>
        <v>401.27272727272731</v>
      </c>
      <c r="BG140" s="6">
        <f t="shared" si="96"/>
        <v>8.0254545454545472</v>
      </c>
    </row>
    <row r="141" spans="25:59" x14ac:dyDescent="0.25">
      <c r="Y141" s="2">
        <v>44642</v>
      </c>
      <c r="Z141" s="6"/>
      <c r="AA141" s="6"/>
      <c r="AB141" s="6"/>
      <c r="AC141" s="9">
        <f t="shared" si="99"/>
        <v>0</v>
      </c>
      <c r="AD141" s="7"/>
      <c r="AE141" s="34">
        <f t="shared" si="88"/>
        <v>0</v>
      </c>
      <c r="AF141" s="9"/>
      <c r="AG141" s="33" t="e">
        <f t="shared" si="100"/>
        <v>#DIV/0!</v>
      </c>
      <c r="AH141" s="1"/>
      <c r="AJ141" s="2">
        <v>44673</v>
      </c>
      <c r="AK141" s="6">
        <v>1558.79</v>
      </c>
      <c r="AL141" s="6">
        <v>33.6</v>
      </c>
      <c r="AM141" s="6"/>
      <c r="AN141" s="9">
        <f t="shared" si="89"/>
        <v>1592.3899999999999</v>
      </c>
      <c r="AO141" s="7"/>
      <c r="AP141" s="34">
        <f t="shared" si="90"/>
        <v>1592.3899999999999</v>
      </c>
      <c r="AQ141" s="9">
        <v>4.4400000000000004</v>
      </c>
      <c r="AR141" s="33">
        <f t="shared" si="91"/>
        <v>358.64639639639631</v>
      </c>
      <c r="AS141" s="6">
        <f t="shared" si="92"/>
        <v>7.1729279279279261</v>
      </c>
      <c r="AU141" s="14"/>
      <c r="AX141" s="2">
        <v>44703</v>
      </c>
      <c r="AY141" s="6">
        <v>2175.0700000000002</v>
      </c>
      <c r="AZ141" s="6"/>
      <c r="BA141" s="6"/>
      <c r="BB141" s="9">
        <f t="shared" si="93"/>
        <v>2175.0700000000002</v>
      </c>
      <c r="BC141" s="7"/>
      <c r="BD141" s="34">
        <f t="shared" si="94"/>
        <v>2175.0700000000002</v>
      </c>
      <c r="BE141" s="6">
        <v>4.95</v>
      </c>
      <c r="BF141" s="33">
        <f t="shared" si="95"/>
        <v>439.40808080808085</v>
      </c>
      <c r="BG141" s="6">
        <f t="shared" si="96"/>
        <v>8.7881616161616165</v>
      </c>
    </row>
    <row r="142" spans="25:59" x14ac:dyDescent="0.25">
      <c r="Y142" s="2">
        <v>44643</v>
      </c>
      <c r="Z142" s="6"/>
      <c r="AA142" s="6"/>
      <c r="AB142" s="6"/>
      <c r="AC142" s="9">
        <f t="shared" si="99"/>
        <v>0</v>
      </c>
      <c r="AD142" s="7"/>
      <c r="AE142" s="34">
        <f t="shared" si="88"/>
        <v>0</v>
      </c>
      <c r="AF142" s="6"/>
      <c r="AG142" s="33" t="e">
        <f t="shared" si="100"/>
        <v>#DIV/0!</v>
      </c>
      <c r="AH142" s="1"/>
      <c r="AJ142" s="2">
        <v>44674</v>
      </c>
      <c r="AK142" s="6">
        <v>2047.03</v>
      </c>
      <c r="AL142" s="6">
        <v>9.43</v>
      </c>
      <c r="AM142" s="6"/>
      <c r="AN142" s="9">
        <f t="shared" si="89"/>
        <v>2056.46</v>
      </c>
      <c r="AO142" s="7"/>
      <c r="AP142" s="34">
        <f t="shared" si="90"/>
        <v>2056.46</v>
      </c>
      <c r="AQ142" s="6">
        <v>4.4400000000000004</v>
      </c>
      <c r="AR142" s="33">
        <f t="shared" si="91"/>
        <v>463.16666666666663</v>
      </c>
      <c r="AS142" s="6">
        <f t="shared" si="92"/>
        <v>9.2633333333333336</v>
      </c>
      <c r="AU142" s="14"/>
      <c r="AX142" s="2">
        <v>44704</v>
      </c>
      <c r="AY142" s="6">
        <v>55.78</v>
      </c>
      <c r="AZ142" s="6">
        <v>31.06</v>
      </c>
      <c r="BA142" s="6"/>
      <c r="BB142" s="9">
        <f t="shared" si="93"/>
        <v>86.84</v>
      </c>
      <c r="BC142" s="7"/>
      <c r="BD142" s="34">
        <f t="shared" si="94"/>
        <v>86.84</v>
      </c>
      <c r="BE142" s="6">
        <v>4.95</v>
      </c>
      <c r="BF142" s="33">
        <f t="shared" si="95"/>
        <v>17.543434343434342</v>
      </c>
      <c r="BG142" s="6">
        <f t="shared" si="96"/>
        <v>0.35086868686868683</v>
      </c>
    </row>
    <row r="143" spans="25:59" x14ac:dyDescent="0.25">
      <c r="Y143" s="2">
        <v>44644</v>
      </c>
      <c r="Z143" s="6"/>
      <c r="AA143" s="6"/>
      <c r="AB143" s="6"/>
      <c r="AC143" s="9">
        <f t="shared" si="99"/>
        <v>0</v>
      </c>
      <c r="AD143" s="7"/>
      <c r="AE143" s="34">
        <f t="shared" si="88"/>
        <v>0</v>
      </c>
      <c r="AF143" s="6"/>
      <c r="AG143" s="33" t="e">
        <f t="shared" si="100"/>
        <v>#DIV/0!</v>
      </c>
      <c r="AH143" s="1"/>
      <c r="AJ143" s="2">
        <v>44675</v>
      </c>
      <c r="AK143" s="6">
        <v>1735.71</v>
      </c>
      <c r="AL143" s="6">
        <v>139.57</v>
      </c>
      <c r="AM143" s="6"/>
      <c r="AN143" s="9">
        <f t="shared" si="89"/>
        <v>1875.28</v>
      </c>
      <c r="AO143" s="7"/>
      <c r="AP143" s="34">
        <f t="shared" si="90"/>
        <v>1875.28</v>
      </c>
      <c r="AQ143" s="6">
        <v>4.4400000000000004</v>
      </c>
      <c r="AR143" s="33">
        <f t="shared" si="91"/>
        <v>422.36036036036029</v>
      </c>
      <c r="AS143" s="6">
        <f t="shared" si="92"/>
        <v>8.4472072072072066</v>
      </c>
      <c r="AU143" s="14"/>
      <c r="AX143" s="2">
        <v>44705</v>
      </c>
      <c r="AY143" s="6">
        <v>1136.1400000000001</v>
      </c>
      <c r="AZ143" s="6">
        <v>52.51</v>
      </c>
      <c r="BA143" s="6"/>
      <c r="BB143" s="9">
        <f t="shared" si="93"/>
        <v>1188.6500000000001</v>
      </c>
      <c r="BC143" s="7"/>
      <c r="BD143" s="34">
        <f t="shared" si="94"/>
        <v>1188.6500000000001</v>
      </c>
      <c r="BE143" s="6">
        <v>4.95</v>
      </c>
      <c r="BF143" s="33">
        <f t="shared" si="95"/>
        <v>240.13131313131314</v>
      </c>
      <c r="BG143" s="6">
        <f t="shared" si="96"/>
        <v>4.802626262626263</v>
      </c>
    </row>
    <row r="144" spans="25:59" x14ac:dyDescent="0.25">
      <c r="Y144" s="2">
        <v>44645</v>
      </c>
      <c r="Z144" s="6">
        <v>1605.51</v>
      </c>
      <c r="AA144" s="6">
        <v>67.739999999999995</v>
      </c>
      <c r="AB144" s="6"/>
      <c r="AC144" s="9">
        <f t="shared" si="99"/>
        <v>1673.25</v>
      </c>
      <c r="AD144" s="7"/>
      <c r="AE144" s="34">
        <f>AC144-AD144</f>
        <v>1673.25</v>
      </c>
      <c r="AF144" s="6">
        <v>4.3499999999999996</v>
      </c>
      <c r="AG144" s="33">
        <f t="shared" si="100"/>
        <v>384.65517241379314</v>
      </c>
      <c r="AH144" s="6">
        <f>AG144*2%</f>
        <v>7.6931034482758633</v>
      </c>
      <c r="AJ144" s="2">
        <v>44676</v>
      </c>
      <c r="AK144" s="6">
        <v>1031.6400000000001</v>
      </c>
      <c r="AL144" s="6">
        <v>12.02</v>
      </c>
      <c r="AM144" s="6"/>
      <c r="AN144" s="9">
        <f t="shared" si="89"/>
        <v>1043.6600000000001</v>
      </c>
      <c r="AO144" s="7"/>
      <c r="AP144" s="34">
        <f t="shared" si="90"/>
        <v>1043.6600000000001</v>
      </c>
      <c r="AQ144" s="6">
        <v>4.4400000000000004</v>
      </c>
      <c r="AR144" s="33">
        <f t="shared" si="91"/>
        <v>235.05855855855856</v>
      </c>
      <c r="AS144" s="6">
        <f t="shared" si="92"/>
        <v>4.701171171171171</v>
      </c>
      <c r="AU144" s="14"/>
      <c r="AX144" s="2">
        <v>44706</v>
      </c>
      <c r="AY144" s="6">
        <v>463.33</v>
      </c>
      <c r="AZ144" s="6">
        <v>12.84</v>
      </c>
      <c r="BA144" s="6"/>
      <c r="BB144" s="9">
        <f t="shared" si="93"/>
        <v>476.16999999999996</v>
      </c>
      <c r="BC144" s="7"/>
      <c r="BD144" s="34">
        <f t="shared" si="94"/>
        <v>476.16999999999996</v>
      </c>
      <c r="BE144" s="6">
        <v>5.01</v>
      </c>
      <c r="BF144" s="33">
        <f t="shared" si="95"/>
        <v>95.0439121756487</v>
      </c>
      <c r="BG144" s="6">
        <f t="shared" si="96"/>
        <v>1.9008782435129741</v>
      </c>
    </row>
    <row r="145" spans="4:59" x14ac:dyDescent="0.25">
      <c r="Y145" s="2">
        <v>44646</v>
      </c>
      <c r="Z145" s="6">
        <v>1655.2</v>
      </c>
      <c r="AA145" s="1"/>
      <c r="AB145" s="6"/>
      <c r="AC145" s="9">
        <f t="shared" si="99"/>
        <v>1655.2</v>
      </c>
      <c r="AD145" s="7"/>
      <c r="AE145" s="34">
        <f t="shared" si="88"/>
        <v>1655.2</v>
      </c>
      <c r="AF145" s="6">
        <v>4.37</v>
      </c>
      <c r="AG145" s="33">
        <f t="shared" si="100"/>
        <v>378.76430205949657</v>
      </c>
      <c r="AH145" s="6">
        <f t="shared" ref="AH145:AH150" si="101">AG145*2%</f>
        <v>7.5752860411899317</v>
      </c>
      <c r="AJ145" s="2">
        <v>44677</v>
      </c>
      <c r="AK145" s="6">
        <v>1652.62</v>
      </c>
      <c r="AL145" s="1">
        <v>28.55</v>
      </c>
      <c r="AM145" s="6"/>
      <c r="AN145" s="9">
        <f t="shared" si="89"/>
        <v>1681.1699999999998</v>
      </c>
      <c r="AO145" s="7"/>
      <c r="AP145" s="34">
        <f t="shared" si="90"/>
        <v>1681.1699999999998</v>
      </c>
      <c r="AQ145" s="6">
        <v>4.4400000000000004</v>
      </c>
      <c r="AR145" s="33">
        <f t="shared" si="91"/>
        <v>378.64189189189182</v>
      </c>
      <c r="AS145" s="6">
        <f t="shared" si="92"/>
        <v>7.5728378378378363</v>
      </c>
      <c r="AU145" s="14"/>
      <c r="AX145" s="2">
        <v>44707</v>
      </c>
      <c r="AY145" s="6">
        <v>1116.42</v>
      </c>
      <c r="AZ145" s="1">
        <v>37.11</v>
      </c>
      <c r="BA145" s="6"/>
      <c r="BB145" s="9">
        <f t="shared" si="93"/>
        <v>1153.53</v>
      </c>
      <c r="BC145" s="7"/>
      <c r="BD145" s="34">
        <f t="shared" si="94"/>
        <v>1153.53</v>
      </c>
      <c r="BE145" s="1">
        <v>5.01</v>
      </c>
      <c r="BF145" s="33">
        <f t="shared" si="95"/>
        <v>230.24550898203594</v>
      </c>
      <c r="BG145" s="6">
        <f t="shared" si="96"/>
        <v>4.6049101796407186</v>
      </c>
    </row>
    <row r="146" spans="4:59" x14ac:dyDescent="0.25">
      <c r="Y146" s="2">
        <v>44647</v>
      </c>
      <c r="Z146" s="6">
        <v>2214.75</v>
      </c>
      <c r="AA146" s="1">
        <v>108.14</v>
      </c>
      <c r="AB146" s="6"/>
      <c r="AC146" s="9">
        <f t="shared" si="99"/>
        <v>2322.89</v>
      </c>
      <c r="AD146" s="7"/>
      <c r="AE146" s="34">
        <f t="shared" si="88"/>
        <v>2322.89</v>
      </c>
      <c r="AF146" s="6">
        <v>4.37</v>
      </c>
      <c r="AG146" s="33">
        <f t="shared" si="100"/>
        <v>531.55377574370709</v>
      </c>
      <c r="AH146" s="6">
        <f t="shared" si="101"/>
        <v>10.631075514874142</v>
      </c>
      <c r="AJ146" s="2">
        <v>44678</v>
      </c>
      <c r="AK146" s="6">
        <v>687.36</v>
      </c>
      <c r="AL146" s="1">
        <v>78.67</v>
      </c>
      <c r="AM146" s="6"/>
      <c r="AN146" s="9">
        <f t="shared" si="89"/>
        <v>766.03</v>
      </c>
      <c r="AO146" s="7"/>
      <c r="AP146" s="34">
        <f t="shared" si="90"/>
        <v>766.03</v>
      </c>
      <c r="AQ146" s="6">
        <v>4.45</v>
      </c>
      <c r="AR146" s="33">
        <f t="shared" si="91"/>
        <v>172.14157303370786</v>
      </c>
      <c r="AS146" s="6">
        <f t="shared" si="92"/>
        <v>3.442831460674157</v>
      </c>
      <c r="AU146" s="14"/>
      <c r="AX146" s="2">
        <v>44708</v>
      </c>
      <c r="AY146" s="6">
        <v>1146.54</v>
      </c>
      <c r="AZ146" s="1">
        <v>11.28</v>
      </c>
      <c r="BA146" s="6"/>
      <c r="BB146" s="9">
        <f t="shared" si="93"/>
        <v>1157.82</v>
      </c>
      <c r="BC146" s="7"/>
      <c r="BD146" s="34">
        <f t="shared" si="94"/>
        <v>1157.82</v>
      </c>
      <c r="BE146" s="1">
        <v>5.03</v>
      </c>
      <c r="BF146" s="33">
        <f t="shared" si="95"/>
        <v>230.18290258449301</v>
      </c>
      <c r="BG146" s="6">
        <f t="shared" si="96"/>
        <v>4.6036580516898606</v>
      </c>
    </row>
    <row r="147" spans="4:59" x14ac:dyDescent="0.25">
      <c r="Y147" s="2">
        <v>44648</v>
      </c>
      <c r="Z147" s="6">
        <v>848.62</v>
      </c>
      <c r="AA147" s="6">
        <v>12.92</v>
      </c>
      <c r="AB147" s="6"/>
      <c r="AC147" s="9">
        <f t="shared" si="99"/>
        <v>861.54</v>
      </c>
      <c r="AD147" s="7"/>
      <c r="AE147" s="34">
        <f t="shared" si="88"/>
        <v>861.54</v>
      </c>
      <c r="AF147" s="6">
        <v>4.37</v>
      </c>
      <c r="AG147" s="33">
        <f t="shared" si="100"/>
        <v>197.1487414187643</v>
      </c>
      <c r="AH147" s="6">
        <f t="shared" si="101"/>
        <v>3.9429748283752861</v>
      </c>
      <c r="AJ147" s="2">
        <v>44679</v>
      </c>
      <c r="AK147" s="6">
        <v>1578.81</v>
      </c>
      <c r="AL147" s="6">
        <v>91.68</v>
      </c>
      <c r="AM147" s="6"/>
      <c r="AN147" s="9">
        <f t="shared" si="89"/>
        <v>1670.49</v>
      </c>
      <c r="AO147" s="7"/>
      <c r="AP147" s="34">
        <f t="shared" si="90"/>
        <v>1670.49</v>
      </c>
      <c r="AQ147" s="6">
        <v>4.47</v>
      </c>
      <c r="AR147" s="33">
        <f t="shared" si="91"/>
        <v>373.71140939597319</v>
      </c>
      <c r="AS147" s="6">
        <f t="shared" si="92"/>
        <v>7.4742281879194641</v>
      </c>
      <c r="AU147" s="14"/>
      <c r="AX147" s="2">
        <v>44709</v>
      </c>
      <c r="AY147" s="6">
        <v>2835.07</v>
      </c>
      <c r="AZ147" s="6">
        <v>62.17</v>
      </c>
      <c r="BA147" s="6"/>
      <c r="BB147" s="9">
        <f t="shared" si="93"/>
        <v>2897.2400000000002</v>
      </c>
      <c r="BC147" s="7"/>
      <c r="BD147" s="34">
        <f t="shared" si="94"/>
        <v>2897.2400000000002</v>
      </c>
      <c r="BE147" s="6">
        <v>5.07</v>
      </c>
      <c r="BF147" s="33">
        <f t="shared" si="95"/>
        <v>571.44773175542412</v>
      </c>
      <c r="BG147" s="6">
        <f t="shared" si="96"/>
        <v>11.428954635108482</v>
      </c>
    </row>
    <row r="148" spans="4:59" x14ac:dyDescent="0.25">
      <c r="Y148" s="2">
        <v>44649</v>
      </c>
      <c r="Z148" s="6">
        <v>2062.4</v>
      </c>
      <c r="AA148" s="6"/>
      <c r="AB148" s="6"/>
      <c r="AC148" s="9">
        <f t="shared" si="99"/>
        <v>2062.4</v>
      </c>
      <c r="AD148" s="7"/>
      <c r="AE148" s="34">
        <f t="shared" si="88"/>
        <v>2062.4</v>
      </c>
      <c r="AF148" s="10">
        <v>4.37</v>
      </c>
      <c r="AG148" s="33">
        <f t="shared" si="100"/>
        <v>471.94508009153321</v>
      </c>
      <c r="AH148" s="6">
        <f t="shared" si="101"/>
        <v>9.4389016018306648</v>
      </c>
      <c r="AJ148" s="2">
        <v>44680</v>
      </c>
      <c r="AK148" s="6">
        <v>2526.61</v>
      </c>
      <c r="AL148" s="6">
        <v>40.89</v>
      </c>
      <c r="AM148" s="6"/>
      <c r="AN148" s="9">
        <f t="shared" si="89"/>
        <v>2567.5</v>
      </c>
      <c r="AO148" s="7"/>
      <c r="AP148" s="34">
        <f t="shared" si="90"/>
        <v>2567.5</v>
      </c>
      <c r="AQ148" s="10">
        <v>4.49</v>
      </c>
      <c r="AR148" s="33">
        <f t="shared" si="91"/>
        <v>571.826280623608</v>
      </c>
      <c r="AS148" s="6">
        <f t="shared" si="92"/>
        <v>11.43652561247216</v>
      </c>
      <c r="AU148" s="14"/>
      <c r="AX148" s="2">
        <v>44710</v>
      </c>
      <c r="AY148" s="6">
        <v>3189.44</v>
      </c>
      <c r="AZ148" s="6">
        <v>76.44</v>
      </c>
      <c r="BA148" s="6"/>
      <c r="BB148" s="9">
        <f t="shared" si="93"/>
        <v>3265.88</v>
      </c>
      <c r="BC148" s="7"/>
      <c r="BD148" s="34">
        <f t="shared" si="94"/>
        <v>3265.88</v>
      </c>
      <c r="BE148" s="6">
        <v>5.07</v>
      </c>
      <c r="BF148" s="33">
        <f t="shared" si="95"/>
        <v>644.15779092702167</v>
      </c>
      <c r="BG148" s="6">
        <f t="shared" si="96"/>
        <v>12.883155818540434</v>
      </c>
    </row>
    <row r="149" spans="4:59" x14ac:dyDescent="0.25">
      <c r="Y149" s="2">
        <v>44650</v>
      </c>
      <c r="Z149" s="6">
        <v>2210.39</v>
      </c>
      <c r="AA149" s="6">
        <v>20.56</v>
      </c>
      <c r="AB149" s="6"/>
      <c r="AC149" s="9">
        <f t="shared" si="99"/>
        <v>2230.9499999999998</v>
      </c>
      <c r="AD149" s="7"/>
      <c r="AE149" s="34">
        <f t="shared" si="88"/>
        <v>2230.9499999999998</v>
      </c>
      <c r="AF149" s="4">
        <v>4.38</v>
      </c>
      <c r="AG149" s="33">
        <f t="shared" si="100"/>
        <v>509.34931506849313</v>
      </c>
      <c r="AH149" s="6">
        <f t="shared" si="101"/>
        <v>10.186986301369863</v>
      </c>
      <c r="AJ149" s="2">
        <v>44681</v>
      </c>
      <c r="AK149" s="6">
        <v>2573.87</v>
      </c>
      <c r="AL149" s="6">
        <v>53.86</v>
      </c>
      <c r="AM149" s="6"/>
      <c r="AN149" s="9">
        <f t="shared" si="89"/>
        <v>2627.73</v>
      </c>
      <c r="AO149" s="7"/>
      <c r="AP149" s="34">
        <f t="shared" si="90"/>
        <v>2627.73</v>
      </c>
      <c r="AQ149" s="7">
        <v>4.5</v>
      </c>
      <c r="AR149" s="33">
        <f t="shared" si="91"/>
        <v>583.94000000000005</v>
      </c>
      <c r="AS149" s="6">
        <f t="shared" si="92"/>
        <v>11.678800000000001</v>
      </c>
      <c r="AU149" s="14"/>
      <c r="AX149" s="2">
        <v>44711</v>
      </c>
      <c r="AY149" s="6">
        <v>1870.33</v>
      </c>
      <c r="AZ149" s="6">
        <v>0</v>
      </c>
      <c r="BA149" s="6"/>
      <c r="BB149" s="9">
        <f t="shared" si="93"/>
        <v>1870.33</v>
      </c>
      <c r="BC149" s="7"/>
      <c r="BD149" s="34">
        <f t="shared" si="94"/>
        <v>1870.33</v>
      </c>
      <c r="BE149" s="6">
        <v>5.07</v>
      </c>
      <c r="BF149" s="33">
        <f t="shared" si="95"/>
        <v>368.90138067061139</v>
      </c>
      <c r="BG149" s="6">
        <f t="shared" si="96"/>
        <v>7.378027613412228</v>
      </c>
    </row>
    <row r="150" spans="4:59" x14ac:dyDescent="0.25">
      <c r="Y150" s="2">
        <v>44651</v>
      </c>
      <c r="Z150" s="6">
        <v>2385.87</v>
      </c>
      <c r="AA150" s="6">
        <v>8.1199999999999992</v>
      </c>
      <c r="AB150" s="6"/>
      <c r="AC150" s="9">
        <f t="shared" si="99"/>
        <v>2393.9899999999998</v>
      </c>
      <c r="AD150" s="7"/>
      <c r="AE150" s="34">
        <f t="shared" si="88"/>
        <v>2393.9899999999998</v>
      </c>
      <c r="AF150" s="4">
        <v>4.38</v>
      </c>
      <c r="AG150" s="33"/>
      <c r="AH150" s="6">
        <f t="shared" si="101"/>
        <v>0</v>
      </c>
      <c r="AJ150" s="2"/>
      <c r="AK150" s="6"/>
      <c r="AL150" s="6"/>
      <c r="AM150" s="6"/>
      <c r="AN150" s="9">
        <f t="shared" si="89"/>
        <v>0</v>
      </c>
      <c r="AO150" s="7"/>
      <c r="AP150" s="34">
        <f t="shared" si="90"/>
        <v>0</v>
      </c>
      <c r="AQ150" s="4"/>
      <c r="AR150" s="33"/>
      <c r="AS150" s="6">
        <f t="shared" si="92"/>
        <v>0</v>
      </c>
      <c r="AX150" s="2">
        <v>44712</v>
      </c>
      <c r="AY150" s="6">
        <v>1851.11</v>
      </c>
      <c r="AZ150" s="6">
        <v>86.11</v>
      </c>
      <c r="BA150" s="6"/>
      <c r="BB150" s="9">
        <f t="shared" si="93"/>
        <v>1937.2199999999998</v>
      </c>
      <c r="BC150" s="7"/>
      <c r="BD150" s="34">
        <f t="shared" si="94"/>
        <v>1937.2199999999998</v>
      </c>
      <c r="BE150" s="4">
        <v>5.07</v>
      </c>
      <c r="BF150" s="33">
        <f t="shared" si="95"/>
        <v>382.09467455621296</v>
      </c>
      <c r="BG150" s="6">
        <f t="shared" si="96"/>
        <v>7.6418934911242591</v>
      </c>
    </row>
    <row r="151" spans="4:59" x14ac:dyDescent="0.25">
      <c r="AE151" s="12">
        <f>SUM(AE120:AE150)</f>
        <v>13200.22</v>
      </c>
      <c r="AG151" s="39">
        <f>SUM(AG144:AG150)</f>
        <v>2473.4163867957873</v>
      </c>
      <c r="AH151" s="12"/>
      <c r="AP151" s="12">
        <f>SUM(AP120:AP150)</f>
        <v>53870.850000000006</v>
      </c>
      <c r="AR151" s="39">
        <f>SUM(AR120:AR150)</f>
        <v>12141.932869102775</v>
      </c>
      <c r="AS151" s="51">
        <f>SUM(AS120:AS150)</f>
        <v>242.83865738205557</v>
      </c>
      <c r="BD151" s="12">
        <f>SUM(BD120:BD150)</f>
        <v>52135.969999999994</v>
      </c>
      <c r="BF151" s="39">
        <f>SUM(BF120:BF150)</f>
        <v>10877.223789275253</v>
      </c>
      <c r="BG151" s="51">
        <f>SUM(BG120:BG150)</f>
        <v>217.54447578550511</v>
      </c>
    </row>
    <row r="159" spans="4:59" x14ac:dyDescent="0.25">
      <c r="D159" t="s">
        <v>53</v>
      </c>
      <c r="O159" t="s">
        <v>72</v>
      </c>
      <c r="AA159" t="s">
        <v>87</v>
      </c>
      <c r="AL159" t="s">
        <v>62</v>
      </c>
    </row>
    <row r="161" spans="1:45" ht="45" x14ac:dyDescent="0.25">
      <c r="A161" s="58" t="s">
        <v>78</v>
      </c>
      <c r="B161" s="59" t="s">
        <v>79</v>
      </c>
      <c r="C161" s="59" t="s">
        <v>80</v>
      </c>
      <c r="D161" s="60" t="s">
        <v>81</v>
      </c>
      <c r="E161" s="59" t="s">
        <v>82</v>
      </c>
      <c r="F161" s="61" t="s">
        <v>83</v>
      </c>
      <c r="G161" s="59" t="s">
        <v>84</v>
      </c>
      <c r="H161" s="59" t="s">
        <v>85</v>
      </c>
      <c r="I161" s="58" t="s">
        <v>86</v>
      </c>
      <c r="J161" s="62" t="s">
        <v>58</v>
      </c>
      <c r="L161" s="58" t="s">
        <v>78</v>
      </c>
      <c r="M161" s="59" t="s">
        <v>79</v>
      </c>
      <c r="N161" s="59" t="s">
        <v>80</v>
      </c>
      <c r="O161" s="60" t="s">
        <v>81</v>
      </c>
      <c r="P161" s="59" t="s">
        <v>82</v>
      </c>
      <c r="Q161" s="61" t="s">
        <v>83</v>
      </c>
      <c r="R161" s="59" t="s">
        <v>84</v>
      </c>
      <c r="S161" s="59" t="s">
        <v>85</v>
      </c>
      <c r="T161" s="58" t="s">
        <v>86</v>
      </c>
      <c r="U161" s="62" t="s">
        <v>58</v>
      </c>
      <c r="X161" s="58" t="s">
        <v>78</v>
      </c>
      <c r="Y161" s="59" t="s">
        <v>88</v>
      </c>
      <c r="Z161" s="59" t="s">
        <v>89</v>
      </c>
      <c r="AA161" s="60" t="s">
        <v>90</v>
      </c>
      <c r="AB161" s="59" t="s">
        <v>91</v>
      </c>
      <c r="AC161" s="61" t="s">
        <v>83</v>
      </c>
      <c r="AD161" s="59" t="s">
        <v>84</v>
      </c>
      <c r="AE161" s="59" t="s">
        <v>85</v>
      </c>
      <c r="AF161" s="58" t="s">
        <v>86</v>
      </c>
      <c r="AG161" s="62" t="s">
        <v>58</v>
      </c>
      <c r="AI161" s="58" t="s">
        <v>78</v>
      </c>
      <c r="AJ161" s="59" t="s">
        <v>92</v>
      </c>
      <c r="AK161" s="59" t="s">
        <v>80</v>
      </c>
      <c r="AL161" s="60" t="s">
        <v>94</v>
      </c>
      <c r="AM161" s="59" t="s">
        <v>95</v>
      </c>
      <c r="AN161" s="59" t="s">
        <v>93</v>
      </c>
      <c r="AO161" s="59" t="s">
        <v>96</v>
      </c>
      <c r="AP161" s="59" t="s">
        <v>84</v>
      </c>
      <c r="AQ161" s="58" t="s">
        <v>97</v>
      </c>
      <c r="AR161" s="62" t="s">
        <v>98</v>
      </c>
      <c r="AS161" s="68" t="s">
        <v>58</v>
      </c>
    </row>
    <row r="162" spans="1:45" x14ac:dyDescent="0.25">
      <c r="A162" s="2">
        <v>44713</v>
      </c>
      <c r="B162" s="9">
        <v>1588.82</v>
      </c>
      <c r="C162" s="9">
        <v>107.98</v>
      </c>
      <c r="D162" s="9">
        <v>1576.9</v>
      </c>
      <c r="E162" s="10">
        <v>100.63</v>
      </c>
      <c r="F162" s="63">
        <f>D162+E162</f>
        <v>1677.5300000000002</v>
      </c>
      <c r="G162" s="63">
        <f>D162+E162</f>
        <v>1677.5300000000002</v>
      </c>
      <c r="H162" s="9">
        <v>5.09</v>
      </c>
      <c r="I162" s="64">
        <f>G162/H162</f>
        <v>329.57367387033406</v>
      </c>
      <c r="J162" s="22">
        <f>I162*2%</f>
        <v>6.591473477406681</v>
      </c>
      <c r="L162" s="2">
        <v>44713</v>
      </c>
      <c r="M162" s="9">
        <v>1827.98</v>
      </c>
      <c r="N162" s="9">
        <v>0</v>
      </c>
      <c r="O162" s="9">
        <v>1814.27</v>
      </c>
      <c r="P162" s="10">
        <v>0</v>
      </c>
      <c r="Q162" s="63">
        <f t="shared" ref="Q162:Q170" si="102">O162+P162</f>
        <v>1814.27</v>
      </c>
      <c r="R162" s="63">
        <f>O162+P162</f>
        <v>1814.27</v>
      </c>
      <c r="S162" s="9">
        <v>5.09</v>
      </c>
      <c r="T162" s="64">
        <f>R162/S162</f>
        <v>356.43811394891947</v>
      </c>
      <c r="U162" s="22">
        <f>T162*2%</f>
        <v>7.1287622789783898</v>
      </c>
      <c r="X162" s="2">
        <v>44713</v>
      </c>
      <c r="Y162" s="9">
        <v>139.69999999999999</v>
      </c>
      <c r="Z162" s="9">
        <v>301.47000000000003</v>
      </c>
      <c r="AA162" s="9">
        <v>138.65</v>
      </c>
      <c r="AB162" s="10">
        <v>296.95</v>
      </c>
      <c r="AC162" s="63">
        <f>AA162+AB162</f>
        <v>435.6</v>
      </c>
      <c r="AD162" s="63">
        <f>AA162+AB162</f>
        <v>435.6</v>
      </c>
      <c r="AE162" s="9">
        <v>5.09</v>
      </c>
      <c r="AF162" s="64">
        <f>AD162/AE162</f>
        <v>85.579567779960712</v>
      </c>
      <c r="AG162" s="22">
        <f>AF162*2%</f>
        <v>1.7115913555992144</v>
      </c>
      <c r="AI162" s="2">
        <v>44713</v>
      </c>
      <c r="AJ162" s="9">
        <v>0</v>
      </c>
      <c r="AK162" s="9">
        <v>0</v>
      </c>
      <c r="AL162" s="9">
        <v>0</v>
      </c>
      <c r="AM162" s="10">
        <v>0</v>
      </c>
      <c r="AN162" s="63"/>
      <c r="AO162" s="63"/>
      <c r="AP162" s="9">
        <f>AM162+AN162+AO162</f>
        <v>0</v>
      </c>
      <c r="AQ162" s="64">
        <v>5.09</v>
      </c>
      <c r="AR162" s="22">
        <f>AP162/AQ162</f>
        <v>0</v>
      </c>
    </row>
    <row r="163" spans="1:45" x14ac:dyDescent="0.25">
      <c r="A163" s="2">
        <v>44714</v>
      </c>
      <c r="B163" s="9">
        <v>1070.4100000000001</v>
      </c>
      <c r="C163" s="9">
        <v>0</v>
      </c>
      <c r="D163" s="9">
        <v>1062.3800000000001</v>
      </c>
      <c r="E163" s="9">
        <v>0</v>
      </c>
      <c r="F163" s="63">
        <f t="shared" ref="F163:F191" si="103">D163+E163</f>
        <v>1062.3800000000001</v>
      </c>
      <c r="G163" s="63">
        <f>D163+E163</f>
        <v>1062.3800000000001</v>
      </c>
      <c r="H163" s="9">
        <v>5.12</v>
      </c>
      <c r="I163" s="64">
        <f t="shared" ref="I163:I191" si="104">G163/H163</f>
        <v>207.49609375000003</v>
      </c>
      <c r="J163" s="22">
        <f t="shared" ref="J163:J191" si="105">I163*2%</f>
        <v>4.1499218750000004</v>
      </c>
      <c r="L163" s="2">
        <v>44714</v>
      </c>
      <c r="M163" s="9">
        <v>2404.92</v>
      </c>
      <c r="N163" s="9"/>
      <c r="O163" s="9">
        <v>2386.88</v>
      </c>
      <c r="P163" s="9"/>
      <c r="Q163" s="63">
        <f t="shared" si="102"/>
        <v>2386.88</v>
      </c>
      <c r="R163" s="63">
        <f>O163+P163</f>
        <v>2386.88</v>
      </c>
      <c r="S163" s="9">
        <v>5.12</v>
      </c>
      <c r="T163" s="64">
        <f t="shared" ref="T163:T191" si="106">R163/S163</f>
        <v>466.1875</v>
      </c>
      <c r="U163" s="22">
        <f t="shared" ref="U163:U191" si="107">T163*2%</f>
        <v>9.3237500000000004</v>
      </c>
      <c r="X163" s="2">
        <v>44714</v>
      </c>
      <c r="Y163" s="9">
        <v>96.94</v>
      </c>
      <c r="Z163" s="9">
        <v>247.21</v>
      </c>
      <c r="AA163" s="9">
        <v>96.21</v>
      </c>
      <c r="AB163" s="9">
        <v>243.5</v>
      </c>
      <c r="AC163" s="63">
        <f t="shared" ref="AC163:AC191" si="108">AA163+AB163</f>
        <v>339.71</v>
      </c>
      <c r="AD163" s="63">
        <f>AA163+AB163</f>
        <v>339.71</v>
      </c>
      <c r="AE163" s="9">
        <v>5.12</v>
      </c>
      <c r="AF163" s="64">
        <f t="shared" ref="AF163:AF191" si="109">AD163/AE163</f>
        <v>66.349609375</v>
      </c>
      <c r="AG163" s="22">
        <f t="shared" ref="AG163:AG191" si="110">AF163*2%</f>
        <v>1.3269921874999999</v>
      </c>
      <c r="AI163" s="2">
        <v>44714</v>
      </c>
      <c r="AJ163" s="9">
        <v>9.93</v>
      </c>
      <c r="AK163" s="9">
        <v>28</v>
      </c>
      <c r="AL163" s="9">
        <v>20.12</v>
      </c>
      <c r="AM163" s="9">
        <v>9.86</v>
      </c>
      <c r="AN163" s="63">
        <v>26.09</v>
      </c>
      <c r="AO163" s="63">
        <v>19.97</v>
      </c>
      <c r="AP163" s="9">
        <f>AM163+AN163+AO163</f>
        <v>55.92</v>
      </c>
      <c r="AQ163" s="64">
        <v>5.12</v>
      </c>
      <c r="AR163" s="22">
        <f t="shared" ref="AR163:AR191" si="111">AP163/AQ163</f>
        <v>10.921875</v>
      </c>
    </row>
    <row r="164" spans="1:45" x14ac:dyDescent="0.25">
      <c r="A164" s="2">
        <v>44715</v>
      </c>
      <c r="B164" s="9">
        <v>1500.47</v>
      </c>
      <c r="C164" s="64">
        <v>152.16999999999999</v>
      </c>
      <c r="D164" s="9">
        <v>1489.22</v>
      </c>
      <c r="E164" s="10">
        <v>141.81</v>
      </c>
      <c r="F164" s="63">
        <f t="shared" si="103"/>
        <v>1631.03</v>
      </c>
      <c r="G164" s="63">
        <f t="shared" ref="G164:G192" si="112">D164+E164</f>
        <v>1631.03</v>
      </c>
      <c r="H164" s="9">
        <v>5.12</v>
      </c>
      <c r="I164" s="64">
        <f t="shared" si="104"/>
        <v>318.560546875</v>
      </c>
      <c r="J164" s="22">
        <f t="shared" si="105"/>
        <v>6.3712109374999999</v>
      </c>
      <c r="L164" s="2">
        <v>44715</v>
      </c>
      <c r="M164" s="9">
        <v>2555.48</v>
      </c>
      <c r="N164" s="65">
        <v>54.38</v>
      </c>
      <c r="O164" s="9">
        <v>2536.31</v>
      </c>
      <c r="P164" s="10">
        <v>50.68</v>
      </c>
      <c r="Q164" s="63">
        <f t="shared" si="102"/>
        <v>2586.9899999999998</v>
      </c>
      <c r="R164" s="63">
        <f t="shared" ref="R164:R192" si="113">O164+P164</f>
        <v>2586.9899999999998</v>
      </c>
      <c r="S164" s="9">
        <v>5.12</v>
      </c>
      <c r="T164" s="64">
        <f t="shared" si="106"/>
        <v>505.27148437499994</v>
      </c>
      <c r="U164" s="22">
        <f t="shared" si="107"/>
        <v>10.105429687499999</v>
      </c>
      <c r="X164" s="2">
        <v>44715</v>
      </c>
      <c r="Y164" s="9">
        <v>164.82</v>
      </c>
      <c r="Z164" s="64">
        <v>484.39</v>
      </c>
      <c r="AA164" s="9">
        <v>163.58000000000001</v>
      </c>
      <c r="AB164" s="10">
        <v>477.12</v>
      </c>
      <c r="AC164" s="63">
        <f t="shared" si="108"/>
        <v>640.70000000000005</v>
      </c>
      <c r="AD164" s="63">
        <f t="shared" ref="AD164:AD192" si="114">AA164+AB164</f>
        <v>640.70000000000005</v>
      </c>
      <c r="AE164" s="9">
        <v>5.12</v>
      </c>
      <c r="AF164" s="64">
        <f t="shared" si="109"/>
        <v>125.13671875</v>
      </c>
      <c r="AG164" s="22">
        <f t="shared" si="110"/>
        <v>2.5027343750000002</v>
      </c>
      <c r="AI164" s="2">
        <v>44715</v>
      </c>
      <c r="AJ164" s="9"/>
      <c r="AK164" s="8"/>
      <c r="AL164" s="9">
        <v>77.188999999999993</v>
      </c>
      <c r="AM164" s="10"/>
      <c r="AN164" s="63"/>
      <c r="AO164" s="63">
        <v>76.61</v>
      </c>
      <c r="AP164" s="9">
        <f t="shared" ref="AP164:AP192" si="115">AM164+AN164+AO164</f>
        <v>76.61</v>
      </c>
      <c r="AQ164" s="64">
        <v>5.12</v>
      </c>
      <c r="AR164" s="22">
        <f t="shared" si="111"/>
        <v>14.962890625</v>
      </c>
    </row>
    <row r="165" spans="1:45" x14ac:dyDescent="0.25">
      <c r="A165" s="2">
        <v>44716</v>
      </c>
      <c r="B165" s="9">
        <v>1834.75</v>
      </c>
      <c r="C165" s="64">
        <v>71.02</v>
      </c>
      <c r="D165" s="9">
        <v>1820.99</v>
      </c>
      <c r="E165" s="10">
        <v>66.180000000000007</v>
      </c>
      <c r="F165" s="63">
        <f t="shared" si="103"/>
        <v>1887.17</v>
      </c>
      <c r="G165" s="63">
        <f t="shared" si="112"/>
        <v>1887.17</v>
      </c>
      <c r="H165" s="9">
        <v>5.15</v>
      </c>
      <c r="I165" s="64">
        <f t="shared" si="104"/>
        <v>366.44077669902913</v>
      </c>
      <c r="J165" s="22">
        <f t="shared" si="105"/>
        <v>7.3288155339805829</v>
      </c>
      <c r="L165" s="2">
        <v>44716</v>
      </c>
      <c r="M165" s="9">
        <v>2722.7</v>
      </c>
      <c r="N165" s="64">
        <v>0</v>
      </c>
      <c r="O165" s="9">
        <v>2702.28</v>
      </c>
      <c r="P165" s="10">
        <v>0</v>
      </c>
      <c r="Q165" s="63">
        <f t="shared" si="102"/>
        <v>2702.28</v>
      </c>
      <c r="R165" s="63">
        <f t="shared" si="113"/>
        <v>2702.28</v>
      </c>
      <c r="S165" s="9">
        <v>5.15</v>
      </c>
      <c r="T165" s="64">
        <f t="shared" si="106"/>
        <v>524.71456310679616</v>
      </c>
      <c r="U165" s="22">
        <f t="shared" si="107"/>
        <v>10.494291262135924</v>
      </c>
      <c r="X165" s="2">
        <v>44716</v>
      </c>
      <c r="Y165" s="9">
        <v>201.18</v>
      </c>
      <c r="Z165" s="64">
        <v>515.61</v>
      </c>
      <c r="AA165" s="9">
        <v>199.67</v>
      </c>
      <c r="AB165" s="10">
        <v>507.88</v>
      </c>
      <c r="AC165" s="63">
        <f t="shared" si="108"/>
        <v>707.55</v>
      </c>
      <c r="AD165" s="63">
        <f t="shared" si="114"/>
        <v>707.55</v>
      </c>
      <c r="AE165" s="9">
        <v>5.15</v>
      </c>
      <c r="AF165" s="64">
        <f t="shared" si="109"/>
        <v>137.38834951456309</v>
      </c>
      <c r="AG165" s="22">
        <f t="shared" si="110"/>
        <v>2.7477669902912618</v>
      </c>
      <c r="AI165" s="2">
        <v>44716</v>
      </c>
      <c r="AJ165" s="9">
        <v>30.24</v>
      </c>
      <c r="AK165" s="64">
        <v>0</v>
      </c>
      <c r="AL165" s="9"/>
      <c r="AM165" s="10">
        <v>30.01</v>
      </c>
      <c r="AN165" s="63"/>
      <c r="AO165" s="63"/>
      <c r="AP165" s="9">
        <f t="shared" si="115"/>
        <v>30.01</v>
      </c>
      <c r="AQ165" s="64">
        <v>5.15</v>
      </c>
      <c r="AR165" s="22">
        <f t="shared" si="111"/>
        <v>5.8271844660194176</v>
      </c>
    </row>
    <row r="166" spans="1:45" x14ac:dyDescent="0.25">
      <c r="A166" s="2">
        <v>44717</v>
      </c>
      <c r="B166" s="48">
        <v>1770.94</v>
      </c>
      <c r="C166" s="72">
        <v>174.96</v>
      </c>
      <c r="D166" s="48">
        <v>1757.66</v>
      </c>
      <c r="E166" s="48">
        <v>163.04</v>
      </c>
      <c r="F166" s="63">
        <f t="shared" si="103"/>
        <v>1920.7</v>
      </c>
      <c r="G166" s="63">
        <f t="shared" si="112"/>
        <v>1920.7</v>
      </c>
      <c r="H166" s="9">
        <v>5.15</v>
      </c>
      <c r="I166" s="64">
        <f t="shared" si="104"/>
        <v>372.95145631067959</v>
      </c>
      <c r="J166" s="22">
        <f t="shared" si="105"/>
        <v>7.4590291262135917</v>
      </c>
      <c r="L166" s="2">
        <v>44717</v>
      </c>
      <c r="M166" s="9">
        <v>2117.85</v>
      </c>
      <c r="N166" s="65">
        <v>18.850000000000001</v>
      </c>
      <c r="O166" s="9">
        <v>2101.9699999999998</v>
      </c>
      <c r="P166" s="9">
        <v>17.57</v>
      </c>
      <c r="Q166" s="63">
        <f t="shared" si="102"/>
        <v>2119.54</v>
      </c>
      <c r="R166" s="63">
        <f t="shared" si="113"/>
        <v>2119.54</v>
      </c>
      <c r="S166" s="9">
        <v>5.15</v>
      </c>
      <c r="T166" s="64">
        <f t="shared" si="106"/>
        <v>411.56116504854367</v>
      </c>
      <c r="U166" s="22">
        <f t="shared" si="107"/>
        <v>8.2312233009708731</v>
      </c>
      <c r="X166" s="2">
        <v>44717</v>
      </c>
      <c r="Y166" s="9">
        <v>151.12</v>
      </c>
      <c r="Z166" s="65">
        <v>217.17</v>
      </c>
      <c r="AA166" s="9">
        <v>149.99</v>
      </c>
      <c r="AB166" s="9">
        <v>213.91</v>
      </c>
      <c r="AC166" s="63">
        <f t="shared" si="108"/>
        <v>363.9</v>
      </c>
      <c r="AD166" s="63">
        <f t="shared" si="114"/>
        <v>363.9</v>
      </c>
      <c r="AE166" s="9">
        <v>5.15</v>
      </c>
      <c r="AF166" s="64">
        <f t="shared" si="109"/>
        <v>70.660194174757265</v>
      </c>
      <c r="AG166" s="22">
        <f t="shared" si="110"/>
        <v>1.4132038834951453</v>
      </c>
      <c r="AI166" s="2">
        <v>44717</v>
      </c>
      <c r="AJ166" s="9">
        <v>0</v>
      </c>
      <c r="AK166" s="65">
        <v>13.34</v>
      </c>
      <c r="AL166" s="9">
        <v>0</v>
      </c>
      <c r="AM166" s="9">
        <v>0</v>
      </c>
      <c r="AN166" s="63">
        <v>12.43</v>
      </c>
      <c r="AO166" s="63"/>
      <c r="AP166" s="9">
        <f t="shared" si="115"/>
        <v>12.43</v>
      </c>
      <c r="AQ166" s="64">
        <v>5.15</v>
      </c>
      <c r="AR166" s="22">
        <f t="shared" si="111"/>
        <v>2.4135922330097084</v>
      </c>
    </row>
    <row r="167" spans="1:45" x14ac:dyDescent="0.25">
      <c r="A167" s="2">
        <v>44718</v>
      </c>
      <c r="B167" s="48">
        <v>1787.39</v>
      </c>
      <c r="C167" s="72">
        <v>37.96</v>
      </c>
      <c r="D167" s="48">
        <v>1773.98</v>
      </c>
      <c r="E167" s="48">
        <v>35.369999999999997</v>
      </c>
      <c r="F167" s="63">
        <f t="shared" si="103"/>
        <v>1809.35</v>
      </c>
      <c r="G167" s="63">
        <f t="shared" si="112"/>
        <v>1809.35</v>
      </c>
      <c r="H167" s="9">
        <v>5.15</v>
      </c>
      <c r="I167" s="64">
        <f t="shared" si="104"/>
        <v>351.33009708737859</v>
      </c>
      <c r="J167" s="22">
        <f t="shared" si="105"/>
        <v>7.0266019417475718</v>
      </c>
      <c r="L167" s="2">
        <v>44718</v>
      </c>
      <c r="M167" s="48">
        <v>1839.29</v>
      </c>
      <c r="N167" s="65">
        <v>0</v>
      </c>
      <c r="O167" s="48">
        <v>1825.5</v>
      </c>
      <c r="P167" s="9">
        <v>0</v>
      </c>
      <c r="Q167" s="63">
        <f t="shared" si="102"/>
        <v>1825.5</v>
      </c>
      <c r="R167" s="63">
        <f t="shared" si="113"/>
        <v>1825.5</v>
      </c>
      <c r="S167" s="9">
        <v>5.15</v>
      </c>
      <c r="T167" s="64">
        <f t="shared" si="106"/>
        <v>354.46601941747571</v>
      </c>
      <c r="U167" s="22">
        <f t="shared" si="107"/>
        <v>7.0893203883495142</v>
      </c>
      <c r="X167" s="2">
        <v>44718</v>
      </c>
      <c r="Y167" s="9">
        <v>318.31</v>
      </c>
      <c r="Z167" s="65">
        <v>503.65</v>
      </c>
      <c r="AA167" s="9">
        <v>315.92</v>
      </c>
      <c r="AB167" s="9">
        <v>496.1</v>
      </c>
      <c r="AC167" s="63">
        <f t="shared" si="108"/>
        <v>812.02</v>
      </c>
      <c r="AD167" s="63">
        <f t="shared" si="114"/>
        <v>812.02</v>
      </c>
      <c r="AE167" s="9">
        <v>5.15</v>
      </c>
      <c r="AF167" s="64">
        <f t="shared" si="109"/>
        <v>157.67378640776698</v>
      </c>
      <c r="AG167" s="22">
        <f t="shared" si="110"/>
        <v>3.1534757281553398</v>
      </c>
      <c r="AI167" s="2">
        <v>44718</v>
      </c>
      <c r="AJ167" s="9">
        <v>15.35</v>
      </c>
      <c r="AK167" s="65">
        <v>0</v>
      </c>
      <c r="AL167" s="9">
        <v>7.46</v>
      </c>
      <c r="AM167" s="9">
        <v>15.23</v>
      </c>
      <c r="AN167" s="63">
        <v>0</v>
      </c>
      <c r="AO167" s="63">
        <v>7.4</v>
      </c>
      <c r="AP167" s="9">
        <f t="shared" si="115"/>
        <v>22.630000000000003</v>
      </c>
      <c r="AQ167" s="64">
        <v>5.15</v>
      </c>
      <c r="AR167" s="22">
        <f>AP167/AQ167</f>
        <v>4.3941747572815535</v>
      </c>
    </row>
    <row r="168" spans="1:45" x14ac:dyDescent="0.25">
      <c r="A168" s="2">
        <v>44719</v>
      </c>
      <c r="B168" s="48">
        <v>967.76</v>
      </c>
      <c r="C168" s="72">
        <v>18.59</v>
      </c>
      <c r="D168" s="48">
        <v>960.5</v>
      </c>
      <c r="E168" s="71">
        <v>17.32</v>
      </c>
      <c r="F168" s="63">
        <f t="shared" si="103"/>
        <v>977.82</v>
      </c>
      <c r="G168" s="63">
        <f t="shared" si="112"/>
        <v>977.82</v>
      </c>
      <c r="H168" s="9">
        <v>5.16</v>
      </c>
      <c r="I168" s="64">
        <f t="shared" si="104"/>
        <v>189.5</v>
      </c>
      <c r="J168" s="22">
        <f t="shared" si="105"/>
        <v>3.79</v>
      </c>
      <c r="L168" s="2">
        <v>44719</v>
      </c>
      <c r="M168" s="48">
        <v>2604.04</v>
      </c>
      <c r="N168" s="65">
        <v>0</v>
      </c>
      <c r="O168" s="48">
        <v>2584.5100000000002</v>
      </c>
      <c r="P168" s="10">
        <v>0</v>
      </c>
      <c r="Q168" s="63">
        <f t="shared" si="102"/>
        <v>2584.5100000000002</v>
      </c>
      <c r="R168" s="63">
        <f t="shared" si="113"/>
        <v>2584.5100000000002</v>
      </c>
      <c r="S168" s="10">
        <v>5.16</v>
      </c>
      <c r="T168" s="64">
        <f t="shared" si="106"/>
        <v>500.87403100775197</v>
      </c>
      <c r="U168" s="22">
        <f t="shared" si="107"/>
        <v>10.017480620155039</v>
      </c>
      <c r="X168" s="2">
        <v>44719</v>
      </c>
      <c r="Y168" s="9">
        <v>230.7</v>
      </c>
      <c r="Z168" s="65">
        <v>552.91999999999996</v>
      </c>
      <c r="AA168" s="9">
        <v>228.97</v>
      </c>
      <c r="AB168" s="10">
        <v>544.63</v>
      </c>
      <c r="AC168" s="63">
        <f t="shared" si="108"/>
        <v>773.6</v>
      </c>
      <c r="AD168" s="63">
        <f t="shared" si="114"/>
        <v>773.6</v>
      </c>
      <c r="AE168" s="10">
        <v>5.16</v>
      </c>
      <c r="AF168" s="64">
        <f t="shared" si="109"/>
        <v>149.92248062015503</v>
      </c>
      <c r="AG168" s="22">
        <f t="shared" si="110"/>
        <v>2.9984496124031006</v>
      </c>
      <c r="AI168" s="2">
        <v>44719</v>
      </c>
      <c r="AJ168" s="9">
        <v>8.14</v>
      </c>
      <c r="AK168" s="65">
        <v>0</v>
      </c>
      <c r="AL168" s="9">
        <v>0</v>
      </c>
      <c r="AM168" s="10">
        <v>8.08</v>
      </c>
      <c r="AN168" s="63">
        <v>0</v>
      </c>
      <c r="AO168" s="63">
        <v>0</v>
      </c>
      <c r="AP168" s="9">
        <f t="shared" si="115"/>
        <v>8.08</v>
      </c>
      <c r="AQ168" s="64">
        <v>5.16</v>
      </c>
      <c r="AR168" s="22">
        <f t="shared" si="111"/>
        <v>1.5658914728682169</v>
      </c>
    </row>
    <row r="169" spans="1:45" x14ac:dyDescent="0.25">
      <c r="A169" s="2">
        <v>44720</v>
      </c>
      <c r="B169" s="48">
        <v>1142.0899999999999</v>
      </c>
      <c r="C169" s="65">
        <v>0</v>
      </c>
      <c r="D169" s="71">
        <v>1133.52</v>
      </c>
      <c r="E169" s="9">
        <v>0</v>
      </c>
      <c r="F169" s="63">
        <f t="shared" si="103"/>
        <v>1133.52</v>
      </c>
      <c r="G169" s="63">
        <f t="shared" si="112"/>
        <v>1133.52</v>
      </c>
      <c r="H169" s="9">
        <v>5.2</v>
      </c>
      <c r="I169" s="64">
        <f t="shared" si="104"/>
        <v>217.98461538461538</v>
      </c>
      <c r="J169" s="22">
        <f t="shared" si="105"/>
        <v>4.359692307692308</v>
      </c>
      <c r="L169" s="2">
        <v>44720</v>
      </c>
      <c r="M169" s="48">
        <v>2171.02</v>
      </c>
      <c r="N169" s="65">
        <v>0</v>
      </c>
      <c r="O169" s="71">
        <v>2154.7399999999998</v>
      </c>
      <c r="P169" s="9">
        <v>0</v>
      </c>
      <c r="Q169" s="63">
        <f t="shared" si="102"/>
        <v>2154.7399999999998</v>
      </c>
      <c r="R169" s="63">
        <f t="shared" si="113"/>
        <v>2154.7399999999998</v>
      </c>
      <c r="S169" s="10">
        <v>5.2</v>
      </c>
      <c r="T169" s="64">
        <f t="shared" si="106"/>
        <v>414.37307692307689</v>
      </c>
      <c r="U169" s="22">
        <f t="shared" si="107"/>
        <v>8.2874615384615389</v>
      </c>
      <c r="X169" s="2">
        <v>44720</v>
      </c>
      <c r="Y169" s="9">
        <v>145.75</v>
      </c>
      <c r="Z169" s="65">
        <v>144.16999999999999</v>
      </c>
      <c r="AA169" s="10">
        <v>144.66</v>
      </c>
      <c r="AB169" s="9">
        <v>142.01</v>
      </c>
      <c r="AC169" s="63">
        <f t="shared" si="108"/>
        <v>286.66999999999996</v>
      </c>
      <c r="AD169" s="63">
        <f t="shared" si="114"/>
        <v>286.66999999999996</v>
      </c>
      <c r="AE169" s="10">
        <v>5.2</v>
      </c>
      <c r="AF169" s="64">
        <f t="shared" si="109"/>
        <v>55.128846153846148</v>
      </c>
      <c r="AG169" s="22">
        <f t="shared" si="110"/>
        <v>1.1025769230769229</v>
      </c>
      <c r="AI169" s="2">
        <v>44720</v>
      </c>
      <c r="AJ169" s="9">
        <v>21.83</v>
      </c>
      <c r="AK169" s="65">
        <v>21.67</v>
      </c>
      <c r="AL169" s="10">
        <v>0</v>
      </c>
      <c r="AM169" s="9">
        <v>21.67</v>
      </c>
      <c r="AN169" s="63">
        <v>20.190000000000001</v>
      </c>
      <c r="AO169" s="63">
        <v>0</v>
      </c>
      <c r="AP169" s="9">
        <f t="shared" si="115"/>
        <v>41.86</v>
      </c>
      <c r="AQ169" s="64">
        <v>5.2</v>
      </c>
      <c r="AR169" s="22">
        <f t="shared" si="111"/>
        <v>8.0499999999999989</v>
      </c>
    </row>
    <row r="170" spans="1:45" x14ac:dyDescent="0.25">
      <c r="A170" s="2">
        <v>44721</v>
      </c>
      <c r="B170" s="48">
        <v>1233.47</v>
      </c>
      <c r="C170" s="72">
        <v>217.02</v>
      </c>
      <c r="D170" s="48">
        <v>1224.22</v>
      </c>
      <c r="E170" s="48">
        <v>202.24</v>
      </c>
      <c r="F170" s="63">
        <f t="shared" si="103"/>
        <v>1426.46</v>
      </c>
      <c r="G170" s="63">
        <f t="shared" si="112"/>
        <v>1426.46</v>
      </c>
      <c r="H170" s="9">
        <v>5.25</v>
      </c>
      <c r="I170" s="64">
        <f t="shared" si="104"/>
        <v>271.70666666666665</v>
      </c>
      <c r="J170" s="22">
        <f t="shared" si="105"/>
        <v>5.4341333333333335</v>
      </c>
      <c r="L170" s="2">
        <v>44721</v>
      </c>
      <c r="M170" s="48">
        <v>2853.15</v>
      </c>
      <c r="N170" s="65">
        <v>0</v>
      </c>
      <c r="O170" s="48">
        <v>2831.75</v>
      </c>
      <c r="P170" s="9">
        <v>0</v>
      </c>
      <c r="Q170" s="63">
        <f t="shared" si="102"/>
        <v>2831.75</v>
      </c>
      <c r="R170" s="63">
        <f t="shared" si="113"/>
        <v>2831.75</v>
      </c>
      <c r="S170" s="10">
        <v>5.25</v>
      </c>
      <c r="T170" s="64">
        <f t="shared" si="106"/>
        <v>539.38095238095241</v>
      </c>
      <c r="U170" s="22">
        <f t="shared" si="107"/>
        <v>10.787619047619048</v>
      </c>
      <c r="X170" s="2">
        <v>44721</v>
      </c>
      <c r="Y170" s="9">
        <v>502.97</v>
      </c>
      <c r="Z170" s="65">
        <v>160.86000000000001</v>
      </c>
      <c r="AA170" s="9">
        <v>499.2</v>
      </c>
      <c r="AB170" s="9">
        <v>158.44999999999999</v>
      </c>
      <c r="AC170" s="63">
        <f t="shared" si="108"/>
        <v>657.65</v>
      </c>
      <c r="AD170" s="63">
        <f t="shared" si="114"/>
        <v>657.65</v>
      </c>
      <c r="AE170" s="10">
        <v>5.25</v>
      </c>
      <c r="AF170" s="64">
        <f t="shared" si="109"/>
        <v>125.26666666666667</v>
      </c>
      <c r="AG170" s="22">
        <f t="shared" si="110"/>
        <v>2.5053333333333332</v>
      </c>
      <c r="AI170" s="2">
        <v>44721</v>
      </c>
      <c r="AJ170" s="9">
        <v>0</v>
      </c>
      <c r="AK170" s="65">
        <v>0</v>
      </c>
      <c r="AL170" s="9">
        <v>11.58</v>
      </c>
      <c r="AM170" s="9">
        <v>0</v>
      </c>
      <c r="AN170" s="63">
        <v>0</v>
      </c>
      <c r="AO170" s="63">
        <v>11.49</v>
      </c>
      <c r="AP170" s="9">
        <f t="shared" si="115"/>
        <v>11.49</v>
      </c>
      <c r="AQ170" s="64">
        <v>5.25</v>
      </c>
      <c r="AR170" s="22">
        <f t="shared" si="111"/>
        <v>2.1885714285714286</v>
      </c>
    </row>
    <row r="171" spans="1:45" x14ac:dyDescent="0.25">
      <c r="A171" s="2">
        <v>44722</v>
      </c>
      <c r="B171" s="48">
        <v>3169.57</v>
      </c>
      <c r="C171" s="72">
        <v>76.239999999999995</v>
      </c>
      <c r="D171" s="48">
        <v>3145.8</v>
      </c>
      <c r="E171" s="48">
        <v>71.05</v>
      </c>
      <c r="F171" s="63">
        <f t="shared" si="103"/>
        <v>3216.8500000000004</v>
      </c>
      <c r="G171" s="63">
        <f t="shared" si="112"/>
        <v>3216.8500000000004</v>
      </c>
      <c r="H171" s="9">
        <v>5.31</v>
      </c>
      <c r="I171" s="64">
        <f t="shared" si="104"/>
        <v>605.8097928436913</v>
      </c>
      <c r="J171" s="22">
        <f t="shared" si="105"/>
        <v>12.116195856873826</v>
      </c>
      <c r="L171" s="2">
        <v>44722</v>
      </c>
      <c r="M171" s="48">
        <v>2203.1799999999998</v>
      </c>
      <c r="N171" s="66">
        <v>0</v>
      </c>
      <c r="O171" s="48">
        <v>2186.66</v>
      </c>
      <c r="P171" s="6">
        <v>0</v>
      </c>
      <c r="Q171" s="63">
        <f t="shared" ref="Q171:Q190" si="116">O171+P171</f>
        <v>2186.66</v>
      </c>
      <c r="R171" s="63">
        <f t="shared" si="113"/>
        <v>2186.66</v>
      </c>
      <c r="S171" s="10">
        <v>5.31</v>
      </c>
      <c r="T171" s="64">
        <f t="shared" si="106"/>
        <v>411.8003766478343</v>
      </c>
      <c r="U171" s="22">
        <f t="shared" si="107"/>
        <v>8.2360075329566858</v>
      </c>
      <c r="X171" s="2">
        <v>44722</v>
      </c>
      <c r="Y171" s="6">
        <v>323.92</v>
      </c>
      <c r="Z171" s="66">
        <v>68.72</v>
      </c>
      <c r="AA171" s="6">
        <v>321.49</v>
      </c>
      <c r="AB171" s="6">
        <v>67.69</v>
      </c>
      <c r="AC171" s="63">
        <f t="shared" si="108"/>
        <v>389.18</v>
      </c>
      <c r="AD171" s="63">
        <f t="shared" si="114"/>
        <v>389.18</v>
      </c>
      <c r="AE171" s="10">
        <v>5.31</v>
      </c>
      <c r="AF171" s="64">
        <f t="shared" si="109"/>
        <v>73.291902071563101</v>
      </c>
      <c r="AG171" s="22">
        <f t="shared" si="110"/>
        <v>1.465838041431262</v>
      </c>
      <c r="AI171" s="2">
        <v>44722</v>
      </c>
      <c r="AJ171" s="6">
        <v>29.65</v>
      </c>
      <c r="AK171" s="66">
        <v>0</v>
      </c>
      <c r="AL171" s="6">
        <v>5</v>
      </c>
      <c r="AM171" s="6">
        <v>29.43</v>
      </c>
      <c r="AN171" s="63"/>
      <c r="AO171" s="63">
        <v>4.96</v>
      </c>
      <c r="AP171" s="9">
        <f t="shared" si="115"/>
        <v>34.39</v>
      </c>
      <c r="AQ171" s="64">
        <v>5.31</v>
      </c>
      <c r="AR171" s="22">
        <f t="shared" si="111"/>
        <v>6.4764595103578158</v>
      </c>
    </row>
    <row r="172" spans="1:45" x14ac:dyDescent="0.25">
      <c r="A172" s="2">
        <v>44723</v>
      </c>
      <c r="B172" s="48">
        <v>1642.93</v>
      </c>
      <c r="C172" s="48">
        <v>71.959999999999994</v>
      </c>
      <c r="D172" s="48">
        <v>1630.61</v>
      </c>
      <c r="E172" s="48">
        <v>67.06</v>
      </c>
      <c r="F172" s="63">
        <f t="shared" si="103"/>
        <v>1697.6699999999998</v>
      </c>
      <c r="G172" s="63">
        <f t="shared" si="112"/>
        <v>1697.6699999999998</v>
      </c>
      <c r="H172" s="9">
        <v>5.31</v>
      </c>
      <c r="I172" s="64">
        <f t="shared" si="104"/>
        <v>319.71186440677968</v>
      </c>
      <c r="J172" s="22">
        <f t="shared" si="105"/>
        <v>6.394237288135594</v>
      </c>
      <c r="L172" s="2">
        <v>44723</v>
      </c>
      <c r="M172" s="48">
        <v>3286.4</v>
      </c>
      <c r="N172" s="6">
        <v>0</v>
      </c>
      <c r="O172" s="48">
        <v>3261.75</v>
      </c>
      <c r="P172" s="6">
        <v>0</v>
      </c>
      <c r="Q172" s="63">
        <f t="shared" si="116"/>
        <v>3261.75</v>
      </c>
      <c r="R172" s="63">
        <f t="shared" si="113"/>
        <v>3261.75</v>
      </c>
      <c r="S172" s="1">
        <v>5.31</v>
      </c>
      <c r="T172" s="64">
        <f t="shared" si="106"/>
        <v>614.2655367231639</v>
      </c>
      <c r="U172" s="22">
        <f t="shared" si="107"/>
        <v>12.285310734463279</v>
      </c>
      <c r="X172" s="2">
        <v>44723</v>
      </c>
      <c r="Y172" s="6">
        <v>274.37</v>
      </c>
      <c r="Z172" s="6">
        <v>107.74</v>
      </c>
      <c r="AA172" s="6">
        <v>272.31</v>
      </c>
      <c r="AB172" s="6">
        <v>106.12</v>
      </c>
      <c r="AC172" s="63">
        <f t="shared" si="108"/>
        <v>378.43</v>
      </c>
      <c r="AD172" s="63">
        <f t="shared" si="114"/>
        <v>378.43</v>
      </c>
      <c r="AE172" s="1">
        <v>5.31</v>
      </c>
      <c r="AF172" s="64">
        <f t="shared" si="109"/>
        <v>71.267419962335225</v>
      </c>
      <c r="AG172" s="22">
        <f t="shared" si="110"/>
        <v>1.4253483992467044</v>
      </c>
      <c r="AI172" s="2">
        <v>44723</v>
      </c>
      <c r="AJ172" s="6">
        <v>0</v>
      </c>
      <c r="AK172" s="6">
        <v>0</v>
      </c>
      <c r="AL172" s="6">
        <v>0</v>
      </c>
      <c r="AM172" s="6">
        <v>0</v>
      </c>
      <c r="AN172" s="63">
        <v>0</v>
      </c>
      <c r="AO172" s="63">
        <v>0</v>
      </c>
      <c r="AP172" s="9">
        <f t="shared" si="115"/>
        <v>0</v>
      </c>
      <c r="AQ172" s="64">
        <v>5.31</v>
      </c>
      <c r="AR172" s="22">
        <f t="shared" si="111"/>
        <v>0</v>
      </c>
    </row>
    <row r="173" spans="1:45" x14ac:dyDescent="0.25">
      <c r="A173" s="2">
        <v>44724</v>
      </c>
      <c r="B173" s="48">
        <v>2406.79</v>
      </c>
      <c r="C173" s="48">
        <v>91.59</v>
      </c>
      <c r="D173" s="48">
        <v>2388.7399999999998</v>
      </c>
      <c r="E173" s="48">
        <v>85.35</v>
      </c>
      <c r="F173" s="63">
        <f t="shared" si="103"/>
        <v>2474.0899999999997</v>
      </c>
      <c r="G173" s="63">
        <f t="shared" si="112"/>
        <v>2474.0899999999997</v>
      </c>
      <c r="H173" s="9">
        <v>5.31</v>
      </c>
      <c r="I173" s="64">
        <f t="shared" si="104"/>
        <v>465.9303201506591</v>
      </c>
      <c r="J173" s="22">
        <f t="shared" si="105"/>
        <v>9.3186064030131828</v>
      </c>
      <c r="L173" s="2">
        <v>44724</v>
      </c>
      <c r="M173" s="48">
        <v>2568.1799999999998</v>
      </c>
      <c r="N173" s="48">
        <v>25.11</v>
      </c>
      <c r="O173" s="48">
        <v>2548.92</v>
      </c>
      <c r="P173" s="48">
        <v>23.4</v>
      </c>
      <c r="Q173" s="63">
        <f>O173+P173</f>
        <v>2572.3200000000002</v>
      </c>
      <c r="R173" s="63">
        <f t="shared" si="113"/>
        <v>2572.3200000000002</v>
      </c>
      <c r="S173" s="1">
        <v>5.31</v>
      </c>
      <c r="T173" s="64">
        <f t="shared" si="106"/>
        <v>484.4293785310735</v>
      </c>
      <c r="U173" s="22">
        <f t="shared" si="107"/>
        <v>9.6885875706214701</v>
      </c>
      <c r="X173" s="2">
        <v>44724</v>
      </c>
      <c r="Y173" s="6">
        <v>179.22</v>
      </c>
      <c r="Z173" s="6">
        <v>45.97</v>
      </c>
      <c r="AA173" s="6">
        <v>177.88</v>
      </c>
      <c r="AB173" s="6">
        <v>45.28</v>
      </c>
      <c r="AC173" s="63">
        <f t="shared" si="108"/>
        <v>223.16</v>
      </c>
      <c r="AD173" s="63">
        <f t="shared" si="114"/>
        <v>223.16</v>
      </c>
      <c r="AE173" s="1">
        <v>5.31</v>
      </c>
      <c r="AF173" s="64">
        <f t="shared" si="109"/>
        <v>42.026365348399246</v>
      </c>
      <c r="AG173" s="22">
        <f t="shared" si="110"/>
        <v>0.84052730696798494</v>
      </c>
      <c r="AI173" s="2">
        <v>44724</v>
      </c>
      <c r="AJ173" s="6">
        <v>0</v>
      </c>
      <c r="AK173" s="6">
        <v>0</v>
      </c>
      <c r="AL173" s="6">
        <v>0</v>
      </c>
      <c r="AM173" s="6">
        <v>0</v>
      </c>
      <c r="AN173" s="63">
        <v>0</v>
      </c>
      <c r="AO173" s="63"/>
      <c r="AP173" s="9">
        <f t="shared" si="115"/>
        <v>0</v>
      </c>
      <c r="AQ173" s="64">
        <v>5.31</v>
      </c>
      <c r="AR173" s="22">
        <f t="shared" si="111"/>
        <v>0</v>
      </c>
    </row>
    <row r="174" spans="1:45" x14ac:dyDescent="0.25">
      <c r="A174" s="2">
        <v>44725</v>
      </c>
      <c r="B174" s="48">
        <v>169.44</v>
      </c>
      <c r="C174" s="72">
        <v>42.17</v>
      </c>
      <c r="D174" s="48">
        <v>168.17</v>
      </c>
      <c r="E174" s="71">
        <v>39.299999999999997</v>
      </c>
      <c r="F174" s="63">
        <f t="shared" si="103"/>
        <v>207.46999999999997</v>
      </c>
      <c r="G174" s="63">
        <f t="shared" si="112"/>
        <v>207.46999999999997</v>
      </c>
      <c r="H174" s="9">
        <v>5.31</v>
      </c>
      <c r="I174" s="64">
        <f t="shared" si="104"/>
        <v>39.071563088512235</v>
      </c>
      <c r="J174" s="22">
        <f t="shared" si="105"/>
        <v>0.78143126177024469</v>
      </c>
      <c r="L174" s="2">
        <v>44725</v>
      </c>
      <c r="M174" s="48">
        <v>2334.0500000000002</v>
      </c>
      <c r="N174" s="66">
        <v>0</v>
      </c>
      <c r="O174" s="48">
        <v>2316.54</v>
      </c>
      <c r="P174" s="1">
        <v>0</v>
      </c>
      <c r="Q174" s="63">
        <f t="shared" si="116"/>
        <v>2316.54</v>
      </c>
      <c r="R174" s="63">
        <f t="shared" si="113"/>
        <v>2316.54</v>
      </c>
      <c r="S174" s="1">
        <v>5.31</v>
      </c>
      <c r="T174" s="64">
        <f t="shared" si="106"/>
        <v>436.25988700564972</v>
      </c>
      <c r="U174" s="22">
        <f t="shared" si="107"/>
        <v>8.7251977401129945</v>
      </c>
      <c r="X174" s="2">
        <v>44725</v>
      </c>
      <c r="Y174" s="6">
        <v>133.84</v>
      </c>
      <c r="Z174" s="66">
        <v>96.6</v>
      </c>
      <c r="AA174" s="6">
        <v>132.84</v>
      </c>
      <c r="AB174" s="1">
        <v>95.15</v>
      </c>
      <c r="AC174" s="63">
        <f t="shared" si="108"/>
        <v>227.99</v>
      </c>
      <c r="AD174" s="63">
        <f t="shared" si="114"/>
        <v>227.99</v>
      </c>
      <c r="AE174" s="1">
        <v>5.31</v>
      </c>
      <c r="AF174" s="64">
        <f t="shared" si="109"/>
        <v>42.93596986817326</v>
      </c>
      <c r="AG174" s="22">
        <f t="shared" si="110"/>
        <v>0.85871939736346525</v>
      </c>
      <c r="AI174" s="2">
        <v>44725</v>
      </c>
      <c r="AJ174" s="6">
        <v>129.77000000000001</v>
      </c>
      <c r="AK174" s="66"/>
      <c r="AL174" s="6"/>
      <c r="AM174" s="1">
        <v>128.80000000000001</v>
      </c>
      <c r="AN174" s="63"/>
      <c r="AO174" s="63"/>
      <c r="AP174" s="9">
        <f t="shared" si="115"/>
        <v>128.80000000000001</v>
      </c>
      <c r="AQ174" s="64">
        <v>5.31</v>
      </c>
      <c r="AR174" s="22">
        <f t="shared" si="111"/>
        <v>24.256120527306972</v>
      </c>
    </row>
    <row r="175" spans="1:45" x14ac:dyDescent="0.25">
      <c r="A175" s="2">
        <v>44726</v>
      </c>
      <c r="B175" s="48">
        <v>1228.05</v>
      </c>
      <c r="C175" s="72">
        <v>187.59</v>
      </c>
      <c r="D175" s="48">
        <v>1218.8399999999999</v>
      </c>
      <c r="E175" s="48">
        <v>174.81</v>
      </c>
      <c r="F175" s="63">
        <f t="shared" si="103"/>
        <v>1393.6499999999999</v>
      </c>
      <c r="G175" s="63">
        <f t="shared" si="112"/>
        <v>1393.6499999999999</v>
      </c>
      <c r="H175" s="9">
        <v>5.31</v>
      </c>
      <c r="I175" s="64">
        <f t="shared" si="104"/>
        <v>262.45762711864404</v>
      </c>
      <c r="J175" s="22">
        <f t="shared" si="105"/>
        <v>5.2491525423728813</v>
      </c>
      <c r="L175" s="2">
        <v>44726</v>
      </c>
      <c r="M175" s="48">
        <v>2935.78</v>
      </c>
      <c r="N175" s="66">
        <v>0</v>
      </c>
      <c r="O175" s="48">
        <v>2913.76</v>
      </c>
      <c r="P175" s="6">
        <v>0</v>
      </c>
      <c r="Q175" s="63">
        <f t="shared" si="116"/>
        <v>2913.76</v>
      </c>
      <c r="R175" s="63">
        <f t="shared" si="113"/>
        <v>2913.76</v>
      </c>
      <c r="S175" s="1">
        <v>5.31</v>
      </c>
      <c r="T175" s="64">
        <f t="shared" si="106"/>
        <v>548.73069679849345</v>
      </c>
      <c r="U175" s="22">
        <f t="shared" si="107"/>
        <v>10.974613935969868</v>
      </c>
      <c r="X175" s="2">
        <v>44726</v>
      </c>
      <c r="Y175" s="6">
        <v>134.63</v>
      </c>
      <c r="Z175" s="66">
        <v>223.99</v>
      </c>
      <c r="AA175" s="6">
        <v>133.62</v>
      </c>
      <c r="AB175" s="6">
        <v>220.63</v>
      </c>
      <c r="AC175" s="63">
        <f t="shared" si="108"/>
        <v>354.25</v>
      </c>
      <c r="AD175" s="63">
        <f t="shared" si="114"/>
        <v>354.25</v>
      </c>
      <c r="AE175" s="1">
        <v>5.31</v>
      </c>
      <c r="AF175" s="64">
        <f t="shared" si="109"/>
        <v>66.713747645951045</v>
      </c>
      <c r="AG175" s="22">
        <f t="shared" si="110"/>
        <v>1.334274952919021</v>
      </c>
      <c r="AI175" s="2">
        <v>44726</v>
      </c>
      <c r="AJ175" s="6">
        <v>0</v>
      </c>
      <c r="AK175" s="66">
        <v>0</v>
      </c>
      <c r="AL175" s="6">
        <v>0</v>
      </c>
      <c r="AM175" s="6">
        <v>0</v>
      </c>
      <c r="AN175" s="63">
        <v>0</v>
      </c>
      <c r="AO175" s="63"/>
      <c r="AP175" s="9">
        <f t="shared" si="115"/>
        <v>0</v>
      </c>
      <c r="AQ175" s="64">
        <v>5.31</v>
      </c>
      <c r="AR175" s="22">
        <f t="shared" si="111"/>
        <v>0</v>
      </c>
    </row>
    <row r="176" spans="1:45" x14ac:dyDescent="0.25">
      <c r="A176" s="2">
        <v>44727</v>
      </c>
      <c r="B176" s="48">
        <v>2571.84</v>
      </c>
      <c r="C176" s="48">
        <v>65.66</v>
      </c>
      <c r="D176" s="48">
        <v>2552.5500000000002</v>
      </c>
      <c r="E176" s="48">
        <v>61.19</v>
      </c>
      <c r="F176" s="63">
        <f t="shared" si="103"/>
        <v>2613.7400000000002</v>
      </c>
      <c r="G176" s="63">
        <f t="shared" si="112"/>
        <v>2613.7400000000002</v>
      </c>
      <c r="H176" s="9">
        <v>5.31</v>
      </c>
      <c r="I176" s="64">
        <f t="shared" si="104"/>
        <v>492.22975517890779</v>
      </c>
      <c r="J176" s="22">
        <f t="shared" si="105"/>
        <v>9.8445951035781558</v>
      </c>
      <c r="L176" s="2">
        <v>44727</v>
      </c>
      <c r="M176" s="48">
        <v>3207.76</v>
      </c>
      <c r="N176" s="6">
        <v>0</v>
      </c>
      <c r="O176" s="48">
        <v>3183.7</v>
      </c>
      <c r="P176" s="6">
        <v>0</v>
      </c>
      <c r="Q176" s="63">
        <f t="shared" si="116"/>
        <v>3183.7</v>
      </c>
      <c r="R176" s="63">
        <f t="shared" si="113"/>
        <v>3183.7</v>
      </c>
      <c r="S176" s="1">
        <v>5.31</v>
      </c>
      <c r="T176" s="64">
        <f t="shared" si="106"/>
        <v>599.56685499058381</v>
      </c>
      <c r="U176" s="22">
        <f t="shared" si="107"/>
        <v>11.991337099811677</v>
      </c>
      <c r="X176" s="2">
        <v>44727</v>
      </c>
      <c r="Y176" s="6">
        <v>336.7</v>
      </c>
      <c r="Z176" s="6">
        <v>217.58</v>
      </c>
      <c r="AA176" s="6">
        <v>334.25</v>
      </c>
      <c r="AB176" s="6">
        <v>214.32</v>
      </c>
      <c r="AC176" s="63">
        <f t="shared" si="108"/>
        <v>548.56999999999994</v>
      </c>
      <c r="AD176" s="63">
        <f t="shared" si="114"/>
        <v>548.56999999999994</v>
      </c>
      <c r="AE176" s="1">
        <v>5.31</v>
      </c>
      <c r="AF176" s="64">
        <f t="shared" si="109"/>
        <v>103.30885122410545</v>
      </c>
      <c r="AG176" s="22">
        <f t="shared" si="110"/>
        <v>2.0661770244821089</v>
      </c>
      <c r="AI176" s="2">
        <v>44727</v>
      </c>
      <c r="AJ176" s="6">
        <v>12.5</v>
      </c>
      <c r="AK176" s="6">
        <v>0</v>
      </c>
      <c r="AL176" s="6">
        <v>0</v>
      </c>
      <c r="AM176" s="6">
        <v>12.41</v>
      </c>
      <c r="AN176" s="63">
        <v>0</v>
      </c>
      <c r="AO176" s="63"/>
      <c r="AP176" s="9">
        <f>AM176+AN176+AO176</f>
        <v>12.41</v>
      </c>
      <c r="AQ176" s="64">
        <v>5.31</v>
      </c>
      <c r="AR176" s="22">
        <f t="shared" si="111"/>
        <v>2.337099811676083</v>
      </c>
    </row>
    <row r="177" spans="1:44" x14ac:dyDescent="0.25">
      <c r="A177" s="2">
        <v>44728</v>
      </c>
      <c r="B177" s="48">
        <v>2465.0100000000002</v>
      </c>
      <c r="C177" s="73">
        <v>41.62</v>
      </c>
      <c r="D177" s="48">
        <v>2446.52</v>
      </c>
      <c r="E177" s="48">
        <v>38.79</v>
      </c>
      <c r="F177" s="63">
        <f t="shared" si="103"/>
        <v>2485.31</v>
      </c>
      <c r="G177" s="63">
        <f t="shared" si="112"/>
        <v>2485.31</v>
      </c>
      <c r="H177" s="9">
        <v>5.42</v>
      </c>
      <c r="I177" s="64">
        <f t="shared" si="104"/>
        <v>458.54428044280445</v>
      </c>
      <c r="J177" s="22">
        <f t="shared" si="105"/>
        <v>9.1708856088560893</v>
      </c>
      <c r="L177" s="2">
        <v>44728</v>
      </c>
      <c r="M177" s="48">
        <v>2577.34</v>
      </c>
      <c r="N177" s="67">
        <v>0</v>
      </c>
      <c r="O177" s="48">
        <v>2558.0100000000002</v>
      </c>
      <c r="P177" s="6">
        <v>0</v>
      </c>
      <c r="Q177" s="63">
        <f t="shared" si="116"/>
        <v>2558.0100000000002</v>
      </c>
      <c r="R177" s="63">
        <f t="shared" si="113"/>
        <v>2558.0100000000002</v>
      </c>
      <c r="S177" s="1">
        <v>5.42</v>
      </c>
      <c r="T177" s="64">
        <f t="shared" si="106"/>
        <v>471.95756457564579</v>
      </c>
      <c r="U177" s="22">
        <f t="shared" si="107"/>
        <v>9.4391512915129159</v>
      </c>
      <c r="X177" s="2">
        <v>44728</v>
      </c>
      <c r="Y177" s="6">
        <v>193.24</v>
      </c>
      <c r="Z177" s="67">
        <v>316.37</v>
      </c>
      <c r="AA177" s="6">
        <v>191.79</v>
      </c>
      <c r="AB177" s="6">
        <v>311.62</v>
      </c>
      <c r="AC177" s="63">
        <f t="shared" si="108"/>
        <v>503.40999999999997</v>
      </c>
      <c r="AD177" s="63">
        <f t="shared" si="114"/>
        <v>503.40999999999997</v>
      </c>
      <c r="AE177" s="1">
        <v>5.42</v>
      </c>
      <c r="AF177" s="64">
        <f t="shared" si="109"/>
        <v>92.880073800738003</v>
      </c>
      <c r="AG177" s="22">
        <f t="shared" si="110"/>
        <v>1.8576014760147601</v>
      </c>
      <c r="AI177" s="2">
        <v>44728</v>
      </c>
      <c r="AJ177" s="6">
        <v>16.989999999999998</v>
      </c>
      <c r="AK177" s="67">
        <v>51.05</v>
      </c>
      <c r="AL177" s="6">
        <v>0</v>
      </c>
      <c r="AM177" s="6">
        <v>16.86</v>
      </c>
      <c r="AN177" s="63">
        <v>47.57</v>
      </c>
      <c r="AO177" s="63">
        <v>0</v>
      </c>
      <c r="AP177" s="9">
        <f t="shared" si="115"/>
        <v>64.430000000000007</v>
      </c>
      <c r="AQ177" s="64">
        <v>5.42</v>
      </c>
      <c r="AR177" s="22">
        <f t="shared" si="111"/>
        <v>11.887453874538746</v>
      </c>
    </row>
    <row r="178" spans="1:44" x14ac:dyDescent="0.25">
      <c r="A178" s="2">
        <v>44729</v>
      </c>
      <c r="B178" s="48">
        <v>859.07</v>
      </c>
      <c r="C178" s="48">
        <v>5.8</v>
      </c>
      <c r="D178" s="48">
        <v>852.63</v>
      </c>
      <c r="E178" s="48">
        <v>5.41</v>
      </c>
      <c r="F178" s="63">
        <f t="shared" si="103"/>
        <v>858.04</v>
      </c>
      <c r="G178" s="63">
        <f t="shared" si="112"/>
        <v>858.04</v>
      </c>
      <c r="H178" s="9">
        <v>5.47</v>
      </c>
      <c r="I178" s="64">
        <f t="shared" si="104"/>
        <v>156.86288848263254</v>
      </c>
      <c r="J178" s="22">
        <f t="shared" si="105"/>
        <v>3.1372577696526509</v>
      </c>
      <c r="L178" s="2">
        <v>44729</v>
      </c>
      <c r="M178" s="48">
        <v>3871.33</v>
      </c>
      <c r="N178" s="48">
        <v>29.22</v>
      </c>
      <c r="O178" s="48">
        <v>3842</v>
      </c>
      <c r="P178" s="48">
        <v>27.23</v>
      </c>
      <c r="Q178" s="63">
        <f t="shared" si="116"/>
        <v>3869.23</v>
      </c>
      <c r="R178" s="63">
        <f t="shared" si="113"/>
        <v>3869.23</v>
      </c>
      <c r="S178" s="1">
        <v>5.47</v>
      </c>
      <c r="T178" s="64">
        <f t="shared" si="106"/>
        <v>707.3546617915905</v>
      </c>
      <c r="U178" s="22">
        <f t="shared" si="107"/>
        <v>14.147093235831811</v>
      </c>
      <c r="X178" s="2">
        <v>44729</v>
      </c>
      <c r="Y178" s="6">
        <v>64.959999999999994</v>
      </c>
      <c r="Z178" s="6">
        <v>479.71</v>
      </c>
      <c r="AA178" s="6">
        <v>64.47</v>
      </c>
      <c r="AB178" s="6">
        <v>472.51</v>
      </c>
      <c r="AC178" s="63">
        <f t="shared" si="108"/>
        <v>536.98</v>
      </c>
      <c r="AD178" s="63">
        <f t="shared" si="114"/>
        <v>536.98</v>
      </c>
      <c r="AE178" s="1">
        <v>5.47</v>
      </c>
      <c r="AF178" s="64">
        <f t="shared" si="109"/>
        <v>98.16819012797076</v>
      </c>
      <c r="AG178" s="22">
        <f t="shared" si="110"/>
        <v>1.9633638025594153</v>
      </c>
      <c r="AI178" s="2">
        <v>44729</v>
      </c>
      <c r="AJ178" s="6">
        <v>84.64</v>
      </c>
      <c r="AK178" s="6">
        <v>0</v>
      </c>
      <c r="AL178" s="6">
        <v>0</v>
      </c>
      <c r="AM178" s="6">
        <v>84.01</v>
      </c>
      <c r="AN178" s="63">
        <v>0</v>
      </c>
      <c r="AO178" s="63"/>
      <c r="AP178" s="9">
        <f t="shared" si="115"/>
        <v>84.01</v>
      </c>
      <c r="AQ178" s="64">
        <v>5.47</v>
      </c>
      <c r="AR178" s="22">
        <f t="shared" si="111"/>
        <v>15.358318098720295</v>
      </c>
    </row>
    <row r="179" spans="1:44" x14ac:dyDescent="0.25">
      <c r="A179" s="2">
        <v>44730</v>
      </c>
      <c r="B179" s="48">
        <v>308.11</v>
      </c>
      <c r="C179" s="48">
        <v>149.82</v>
      </c>
      <c r="D179" s="48">
        <v>305.8</v>
      </c>
      <c r="E179" s="48">
        <v>139.62</v>
      </c>
      <c r="F179" s="63">
        <f t="shared" si="103"/>
        <v>445.42</v>
      </c>
      <c r="G179" s="63">
        <f t="shared" si="112"/>
        <v>445.42</v>
      </c>
      <c r="H179" s="9">
        <v>5.47</v>
      </c>
      <c r="I179" s="64">
        <f t="shared" si="104"/>
        <v>81.429616087751384</v>
      </c>
      <c r="J179" s="22">
        <f t="shared" si="105"/>
        <v>1.6285923217550278</v>
      </c>
      <c r="L179" s="2">
        <v>44730</v>
      </c>
      <c r="M179" s="48">
        <v>4005.07</v>
      </c>
      <c r="N179" s="6">
        <v>18.440000000000001</v>
      </c>
      <c r="O179" s="48">
        <v>3975.03</v>
      </c>
      <c r="P179" s="6">
        <v>17.18</v>
      </c>
      <c r="Q179" s="63">
        <f t="shared" si="116"/>
        <v>3992.21</v>
      </c>
      <c r="R179" s="63">
        <f t="shared" si="113"/>
        <v>3992.21</v>
      </c>
      <c r="S179" s="1">
        <v>5.47</v>
      </c>
      <c r="T179" s="64">
        <f t="shared" si="106"/>
        <v>729.83729433272401</v>
      </c>
      <c r="U179" s="22">
        <f t="shared" si="107"/>
        <v>14.59674588665448</v>
      </c>
      <c r="X179" s="2">
        <v>44730</v>
      </c>
      <c r="Y179" s="6">
        <v>100.29</v>
      </c>
      <c r="Z179" s="6">
        <v>325.56</v>
      </c>
      <c r="AA179" s="6">
        <v>99.54</v>
      </c>
      <c r="AB179" s="6">
        <v>320.68</v>
      </c>
      <c r="AC179" s="63">
        <f t="shared" si="108"/>
        <v>420.22</v>
      </c>
      <c r="AD179" s="63">
        <f t="shared" si="114"/>
        <v>420.22</v>
      </c>
      <c r="AE179" s="1">
        <v>5.47</v>
      </c>
      <c r="AF179" s="64">
        <f t="shared" si="109"/>
        <v>76.822669104204763</v>
      </c>
      <c r="AG179" s="22">
        <f t="shared" si="110"/>
        <v>1.5364533820840953</v>
      </c>
      <c r="AI179" s="2">
        <v>44730</v>
      </c>
      <c r="AJ179" s="6">
        <v>0</v>
      </c>
      <c r="AK179" s="6">
        <v>0</v>
      </c>
      <c r="AL179" s="6">
        <v>0</v>
      </c>
      <c r="AM179" s="6">
        <v>0</v>
      </c>
      <c r="AN179" s="63">
        <v>0</v>
      </c>
      <c r="AO179" s="63">
        <v>0</v>
      </c>
      <c r="AP179" s="9">
        <f t="shared" si="115"/>
        <v>0</v>
      </c>
      <c r="AQ179" s="64">
        <v>5.47</v>
      </c>
      <c r="AR179" s="22">
        <f t="shared" si="111"/>
        <v>0</v>
      </c>
    </row>
    <row r="180" spans="1:44" x14ac:dyDescent="0.25">
      <c r="A180" s="2">
        <v>44731</v>
      </c>
      <c r="B180" s="48">
        <v>1572.1</v>
      </c>
      <c r="C180" s="48">
        <v>48.72</v>
      </c>
      <c r="D180" s="48">
        <v>1560.31</v>
      </c>
      <c r="E180" s="48">
        <v>45.4</v>
      </c>
      <c r="F180" s="63">
        <f t="shared" si="103"/>
        <v>1605.71</v>
      </c>
      <c r="G180" s="63">
        <f t="shared" si="112"/>
        <v>1605.71</v>
      </c>
      <c r="H180" s="9">
        <v>5.47</v>
      </c>
      <c r="I180" s="64">
        <f t="shared" si="104"/>
        <v>293.54844606946983</v>
      </c>
      <c r="J180" s="22">
        <f t="shared" si="105"/>
        <v>5.8709689213893972</v>
      </c>
      <c r="L180" s="2">
        <v>44731</v>
      </c>
      <c r="M180" s="48">
        <v>3349.93</v>
      </c>
      <c r="N180" s="48">
        <v>91.27</v>
      </c>
      <c r="O180" s="48">
        <v>3324.81</v>
      </c>
      <c r="P180" s="48">
        <v>85.05</v>
      </c>
      <c r="Q180" s="63">
        <f t="shared" si="116"/>
        <v>3409.86</v>
      </c>
      <c r="R180" s="63">
        <f t="shared" si="113"/>
        <v>3409.86</v>
      </c>
      <c r="S180" s="1">
        <v>5.47</v>
      </c>
      <c r="T180" s="64">
        <f t="shared" si="106"/>
        <v>623.37477148080438</v>
      </c>
      <c r="U180" s="22">
        <f t="shared" si="107"/>
        <v>12.467495429616088</v>
      </c>
      <c r="X180" s="2">
        <v>44731</v>
      </c>
      <c r="Y180" s="6">
        <v>185.1</v>
      </c>
      <c r="Z180" s="6">
        <v>335.97</v>
      </c>
      <c r="AA180" s="6">
        <v>183.71</v>
      </c>
      <c r="AB180" s="6">
        <v>330.93</v>
      </c>
      <c r="AC180" s="63">
        <f t="shared" si="108"/>
        <v>514.64</v>
      </c>
      <c r="AD180" s="63">
        <f t="shared" si="114"/>
        <v>514.64</v>
      </c>
      <c r="AE180" s="1">
        <v>5.47</v>
      </c>
      <c r="AF180" s="64">
        <f t="shared" si="109"/>
        <v>94.084095063985373</v>
      </c>
      <c r="AG180" s="22">
        <f t="shared" si="110"/>
        <v>1.8816819012797075</v>
      </c>
      <c r="AI180" s="2">
        <v>44731</v>
      </c>
      <c r="AJ180" s="6">
        <v>44.11</v>
      </c>
      <c r="AK180" s="6">
        <v>29.14</v>
      </c>
      <c r="AL180" s="6">
        <v>0</v>
      </c>
      <c r="AM180" s="6">
        <v>43.78</v>
      </c>
      <c r="AN180" s="63">
        <v>27.16</v>
      </c>
      <c r="AO180" s="63">
        <v>0</v>
      </c>
      <c r="AP180" s="9">
        <f>AM180+AN180+AO180</f>
        <v>70.94</v>
      </c>
      <c r="AQ180" s="64">
        <v>5.47</v>
      </c>
      <c r="AR180" s="22">
        <f t="shared" si="111"/>
        <v>12.96892138939671</v>
      </c>
    </row>
    <row r="181" spans="1:44" x14ac:dyDescent="0.25">
      <c r="A181" s="2">
        <v>44732</v>
      </c>
      <c r="B181" s="48">
        <v>254.57</v>
      </c>
      <c r="C181" s="48">
        <v>19.670000000000002</v>
      </c>
      <c r="D181" s="48">
        <v>252.66</v>
      </c>
      <c r="E181" s="48">
        <v>18.329999999999998</v>
      </c>
      <c r="F181" s="63">
        <f t="shared" si="103"/>
        <v>270.99</v>
      </c>
      <c r="G181" s="63">
        <f t="shared" si="112"/>
        <v>270.99</v>
      </c>
      <c r="H181" s="9">
        <v>5.47</v>
      </c>
      <c r="I181" s="64">
        <f t="shared" si="104"/>
        <v>49.541133455210243</v>
      </c>
      <c r="J181" s="22">
        <f t="shared" si="105"/>
        <v>0.99082266910420491</v>
      </c>
      <c r="L181" s="2">
        <v>44732</v>
      </c>
      <c r="M181" s="48">
        <v>2371.0500000000002</v>
      </c>
      <c r="N181" s="6">
        <v>0</v>
      </c>
      <c r="O181" s="48">
        <v>2353.27</v>
      </c>
      <c r="P181" s="6">
        <v>0</v>
      </c>
      <c r="Q181" s="63">
        <f t="shared" si="116"/>
        <v>2353.27</v>
      </c>
      <c r="R181" s="63">
        <f t="shared" si="113"/>
        <v>2353.27</v>
      </c>
      <c r="S181" s="1">
        <v>5.47</v>
      </c>
      <c r="T181" s="64">
        <f t="shared" si="106"/>
        <v>430.21389396709327</v>
      </c>
      <c r="U181" s="22">
        <f t="shared" si="107"/>
        <v>8.6042778793418648</v>
      </c>
      <c r="X181" s="2">
        <v>44732</v>
      </c>
      <c r="Y181" s="6">
        <v>82.14</v>
      </c>
      <c r="Z181" s="6">
        <v>57.05</v>
      </c>
      <c r="AA181" s="6">
        <v>81.52</v>
      </c>
      <c r="AB181" s="6">
        <v>56.19</v>
      </c>
      <c r="AC181" s="63">
        <f t="shared" si="108"/>
        <v>137.70999999999998</v>
      </c>
      <c r="AD181" s="63">
        <f t="shared" si="114"/>
        <v>137.70999999999998</v>
      </c>
      <c r="AE181" s="1">
        <v>5.47</v>
      </c>
      <c r="AF181" s="64">
        <f t="shared" si="109"/>
        <v>25.175502742230346</v>
      </c>
      <c r="AG181" s="22">
        <f t="shared" si="110"/>
        <v>0.50351005484460698</v>
      </c>
      <c r="AI181" s="2">
        <v>44732</v>
      </c>
      <c r="AJ181" s="6">
        <v>93.09</v>
      </c>
      <c r="AK181" s="6">
        <v>0</v>
      </c>
      <c r="AL181" s="6">
        <v>0</v>
      </c>
      <c r="AM181" s="6">
        <v>92.39</v>
      </c>
      <c r="AN181" s="63">
        <v>0</v>
      </c>
      <c r="AO181" s="63">
        <v>0</v>
      </c>
      <c r="AP181" s="9">
        <f t="shared" si="115"/>
        <v>92.39</v>
      </c>
      <c r="AQ181" s="64">
        <v>5.47</v>
      </c>
      <c r="AR181" s="22">
        <f t="shared" si="111"/>
        <v>16.890310786106035</v>
      </c>
    </row>
    <row r="182" spans="1:44" x14ac:dyDescent="0.25">
      <c r="A182" s="2">
        <v>44733</v>
      </c>
      <c r="B182" s="48">
        <v>771.77</v>
      </c>
      <c r="C182" s="48">
        <v>6.78</v>
      </c>
      <c r="D182" s="48">
        <v>765.98</v>
      </c>
      <c r="E182" s="48">
        <v>6.32</v>
      </c>
      <c r="F182" s="63">
        <f t="shared" si="103"/>
        <v>772.30000000000007</v>
      </c>
      <c r="G182" s="63">
        <f t="shared" si="112"/>
        <v>772.30000000000007</v>
      </c>
      <c r="H182" s="9">
        <v>5.47</v>
      </c>
      <c r="I182" s="64">
        <f t="shared" si="104"/>
        <v>141.18829981718466</v>
      </c>
      <c r="J182" s="22">
        <f t="shared" si="105"/>
        <v>2.8237659963436932</v>
      </c>
      <c r="L182" s="2">
        <v>44733</v>
      </c>
      <c r="M182" s="48">
        <v>3896.11</v>
      </c>
      <c r="N182" s="6">
        <v>0</v>
      </c>
      <c r="O182" s="48">
        <v>3866.89</v>
      </c>
      <c r="P182" s="6">
        <v>0</v>
      </c>
      <c r="Q182" s="63">
        <f t="shared" si="116"/>
        <v>3866.89</v>
      </c>
      <c r="R182" s="63">
        <f t="shared" si="113"/>
        <v>3866.89</v>
      </c>
      <c r="S182" s="1">
        <v>5.47</v>
      </c>
      <c r="T182" s="64">
        <f t="shared" si="106"/>
        <v>706.92687385740408</v>
      </c>
      <c r="U182" s="22">
        <f t="shared" si="107"/>
        <v>14.138537477148082</v>
      </c>
      <c r="X182" s="2">
        <v>44733</v>
      </c>
      <c r="Y182" s="6">
        <v>202.81</v>
      </c>
      <c r="Z182" s="6">
        <v>303.67</v>
      </c>
      <c r="AA182" s="6">
        <v>201.29</v>
      </c>
      <c r="AB182" s="6">
        <v>299.11</v>
      </c>
      <c r="AC182" s="63">
        <f t="shared" si="108"/>
        <v>500.4</v>
      </c>
      <c r="AD182" s="63">
        <f t="shared" si="114"/>
        <v>500.4</v>
      </c>
      <c r="AE182" s="1">
        <v>5.47</v>
      </c>
      <c r="AF182" s="64">
        <f t="shared" si="109"/>
        <v>91.480804387568554</v>
      </c>
      <c r="AG182" s="22">
        <f t="shared" si="110"/>
        <v>1.8296160877513712</v>
      </c>
      <c r="AI182" s="2">
        <v>44733</v>
      </c>
      <c r="AJ182" s="6">
        <v>0</v>
      </c>
      <c r="AK182" s="6">
        <v>0</v>
      </c>
      <c r="AL182" s="6">
        <v>0</v>
      </c>
      <c r="AM182" s="6">
        <v>0</v>
      </c>
      <c r="AN182" s="63">
        <v>0</v>
      </c>
      <c r="AO182" s="63"/>
      <c r="AP182" s="9">
        <f t="shared" si="115"/>
        <v>0</v>
      </c>
      <c r="AQ182" s="64">
        <v>5.47</v>
      </c>
      <c r="AR182" s="22">
        <f t="shared" si="111"/>
        <v>0</v>
      </c>
    </row>
    <row r="183" spans="1:44" x14ac:dyDescent="0.25">
      <c r="A183" s="2">
        <v>44734</v>
      </c>
      <c r="B183" s="48">
        <v>464.88</v>
      </c>
      <c r="C183" s="72">
        <v>7.68</v>
      </c>
      <c r="D183" s="48">
        <v>461.39</v>
      </c>
      <c r="E183" s="48">
        <v>7.16</v>
      </c>
      <c r="F183" s="63">
        <f t="shared" si="103"/>
        <v>468.55</v>
      </c>
      <c r="G183" s="63">
        <f t="shared" si="112"/>
        <v>468.55</v>
      </c>
      <c r="H183" s="9">
        <v>5.47</v>
      </c>
      <c r="I183" s="64">
        <f t="shared" si="104"/>
        <v>85.658135283363805</v>
      </c>
      <c r="J183" s="22">
        <f t="shared" si="105"/>
        <v>1.7131627056672762</v>
      </c>
      <c r="L183" s="2">
        <v>44734</v>
      </c>
      <c r="M183" s="48">
        <v>4538.7700000000004</v>
      </c>
      <c r="N183" s="72">
        <v>5.91</v>
      </c>
      <c r="O183" s="48">
        <v>4504.7299999999996</v>
      </c>
      <c r="P183" s="48">
        <v>5.51</v>
      </c>
      <c r="Q183" s="63">
        <f t="shared" si="116"/>
        <v>4510.24</v>
      </c>
      <c r="R183" s="63">
        <f t="shared" si="113"/>
        <v>4510.24</v>
      </c>
      <c r="S183" s="1">
        <v>5.47</v>
      </c>
      <c r="T183" s="64">
        <f t="shared" si="106"/>
        <v>824.54113345521023</v>
      </c>
      <c r="U183" s="22">
        <f t="shared" si="107"/>
        <v>16.490822669104205</v>
      </c>
      <c r="X183" s="2">
        <v>44734</v>
      </c>
      <c r="Y183" s="6">
        <v>80.94</v>
      </c>
      <c r="Z183" s="66">
        <v>218.9</v>
      </c>
      <c r="AA183" s="6">
        <v>80.33</v>
      </c>
      <c r="AB183" s="6">
        <v>215.62</v>
      </c>
      <c r="AC183" s="63">
        <f t="shared" si="108"/>
        <v>295.95</v>
      </c>
      <c r="AD183" s="63">
        <f t="shared" si="114"/>
        <v>295.95</v>
      </c>
      <c r="AE183" s="1">
        <v>5.47</v>
      </c>
      <c r="AF183" s="64">
        <f t="shared" si="109"/>
        <v>54.104204753199269</v>
      </c>
      <c r="AG183" s="22">
        <f t="shared" si="110"/>
        <v>1.0820840950639854</v>
      </c>
      <c r="AI183" s="2">
        <v>44734</v>
      </c>
      <c r="AJ183" s="6"/>
      <c r="AK183" s="66"/>
      <c r="AL183" s="6">
        <v>27.14</v>
      </c>
      <c r="AM183" s="6"/>
      <c r="AN183" s="63"/>
      <c r="AO183" s="63">
        <v>26.94</v>
      </c>
      <c r="AP183" s="9">
        <f t="shared" si="115"/>
        <v>26.94</v>
      </c>
      <c r="AQ183" s="64">
        <v>5.47</v>
      </c>
      <c r="AR183" s="22">
        <f t="shared" si="111"/>
        <v>4.9250457038391229</v>
      </c>
    </row>
    <row r="184" spans="1:44" x14ac:dyDescent="0.25">
      <c r="A184" s="2">
        <v>44735</v>
      </c>
      <c r="B184" s="48">
        <v>432.62</v>
      </c>
      <c r="C184" s="49">
        <v>23.78</v>
      </c>
      <c r="D184" s="48">
        <v>429.38</v>
      </c>
      <c r="E184" s="71">
        <v>22.14</v>
      </c>
      <c r="F184" s="63">
        <f t="shared" si="103"/>
        <v>451.52</v>
      </c>
      <c r="G184" s="63">
        <f t="shared" si="112"/>
        <v>451.52</v>
      </c>
      <c r="H184" s="9">
        <v>5.47</v>
      </c>
      <c r="I184" s="64">
        <f t="shared" si="104"/>
        <v>82.544789762340031</v>
      </c>
      <c r="J184" s="22">
        <f t="shared" si="105"/>
        <v>1.6508957952468006</v>
      </c>
      <c r="L184" s="2">
        <v>44735</v>
      </c>
      <c r="M184" s="48">
        <v>5541.2</v>
      </c>
      <c r="N184" s="49">
        <v>59.51</v>
      </c>
      <c r="O184" s="48">
        <v>5499.64</v>
      </c>
      <c r="P184" s="71">
        <v>55.46</v>
      </c>
      <c r="Q184" s="63">
        <f t="shared" si="116"/>
        <v>5555.1</v>
      </c>
      <c r="R184" s="63">
        <f t="shared" si="113"/>
        <v>5555.1</v>
      </c>
      <c r="S184" s="1">
        <v>5.47</v>
      </c>
      <c r="T184" s="64">
        <f t="shared" si="106"/>
        <v>1015.5575868372945</v>
      </c>
      <c r="U184" s="22">
        <f t="shared" si="107"/>
        <v>20.311151736745892</v>
      </c>
      <c r="X184" s="2">
        <v>44735</v>
      </c>
      <c r="Y184" s="6">
        <v>322.38</v>
      </c>
      <c r="Z184" s="21">
        <v>117.83</v>
      </c>
      <c r="AA184" s="6">
        <v>319.95999999999998</v>
      </c>
      <c r="AB184" s="1">
        <v>116.06</v>
      </c>
      <c r="AC184" s="63">
        <f t="shared" si="108"/>
        <v>436.02</v>
      </c>
      <c r="AD184" s="63">
        <f t="shared" si="114"/>
        <v>436.02</v>
      </c>
      <c r="AE184" s="1">
        <v>5.47</v>
      </c>
      <c r="AF184" s="64">
        <f t="shared" si="109"/>
        <v>79.71115173674589</v>
      </c>
      <c r="AG184" s="22">
        <f t="shared" si="110"/>
        <v>1.5942230347349178</v>
      </c>
      <c r="AI184" s="2">
        <v>44735</v>
      </c>
      <c r="AJ184" s="6"/>
      <c r="AK184" s="21"/>
      <c r="AL184" s="6">
        <v>2.41</v>
      </c>
      <c r="AM184" s="1"/>
      <c r="AN184" s="63"/>
      <c r="AO184" s="63">
        <v>2.39</v>
      </c>
      <c r="AP184" s="9">
        <f t="shared" si="115"/>
        <v>2.39</v>
      </c>
      <c r="AQ184" s="64">
        <v>5.47</v>
      </c>
      <c r="AR184" s="22">
        <f t="shared" si="111"/>
        <v>0.43692870201096895</v>
      </c>
    </row>
    <row r="185" spans="1:44" x14ac:dyDescent="0.25">
      <c r="A185" s="2">
        <v>44736</v>
      </c>
      <c r="B185" s="48">
        <v>654.94000000000005</v>
      </c>
      <c r="C185" s="6">
        <v>0</v>
      </c>
      <c r="D185" s="48">
        <v>650.03</v>
      </c>
      <c r="E185" s="1">
        <v>0</v>
      </c>
      <c r="F185" s="63">
        <f t="shared" si="103"/>
        <v>650.03</v>
      </c>
      <c r="G185" s="63">
        <f t="shared" si="112"/>
        <v>650.03</v>
      </c>
      <c r="H185" s="9">
        <v>5.51</v>
      </c>
      <c r="I185" s="64">
        <f t="shared" si="104"/>
        <v>117.97277676950998</v>
      </c>
      <c r="J185" s="22">
        <f t="shared" si="105"/>
        <v>2.3594555353901998</v>
      </c>
      <c r="L185" s="2">
        <v>44736</v>
      </c>
      <c r="M185" s="48">
        <v>4447.83</v>
      </c>
      <c r="N185" s="48">
        <v>34.200000000000003</v>
      </c>
      <c r="O185" s="48">
        <v>4414.47</v>
      </c>
      <c r="P185" s="71">
        <v>31.87</v>
      </c>
      <c r="Q185" s="63">
        <f t="shared" si="116"/>
        <v>4446.34</v>
      </c>
      <c r="R185" s="63">
        <f t="shared" si="113"/>
        <v>4446.34</v>
      </c>
      <c r="S185" s="1">
        <v>5.51</v>
      </c>
      <c r="T185" s="64">
        <f t="shared" si="106"/>
        <v>806.95825771324871</v>
      </c>
      <c r="U185" s="22">
        <f t="shared" si="107"/>
        <v>16.139165154264976</v>
      </c>
      <c r="X185" s="2">
        <v>44736</v>
      </c>
      <c r="Y185" s="6">
        <v>201.05</v>
      </c>
      <c r="Z185" s="6">
        <v>107.74</v>
      </c>
      <c r="AA185" s="6">
        <v>199.54</v>
      </c>
      <c r="AB185" s="1">
        <v>106.12</v>
      </c>
      <c r="AC185" s="63">
        <f t="shared" si="108"/>
        <v>305.65999999999997</v>
      </c>
      <c r="AD185" s="63">
        <f t="shared" si="114"/>
        <v>305.65999999999997</v>
      </c>
      <c r="AE185" s="1">
        <v>5.51</v>
      </c>
      <c r="AF185" s="64">
        <f t="shared" si="109"/>
        <v>55.473684210526315</v>
      </c>
      <c r="AG185" s="22">
        <f t="shared" si="110"/>
        <v>1.1094736842105264</v>
      </c>
      <c r="AI185" s="2">
        <v>44736</v>
      </c>
      <c r="AJ185" s="6">
        <v>0</v>
      </c>
      <c r="AK185" s="6">
        <v>0</v>
      </c>
      <c r="AL185" s="6">
        <v>0</v>
      </c>
      <c r="AM185" s="1">
        <v>0</v>
      </c>
      <c r="AN185" s="63">
        <v>0</v>
      </c>
      <c r="AO185" s="63"/>
      <c r="AP185" s="9">
        <f t="shared" si="115"/>
        <v>0</v>
      </c>
      <c r="AQ185" s="64">
        <v>5.51</v>
      </c>
      <c r="AR185" s="22">
        <f t="shared" si="111"/>
        <v>0</v>
      </c>
    </row>
    <row r="186" spans="1:44" x14ac:dyDescent="0.25">
      <c r="A186" s="2">
        <v>44737</v>
      </c>
      <c r="B186" s="48">
        <v>884.18</v>
      </c>
      <c r="C186" s="48">
        <v>201.07</v>
      </c>
      <c r="D186" s="71">
        <v>877.55</v>
      </c>
      <c r="E186" s="71">
        <v>187.38</v>
      </c>
      <c r="F186" s="63">
        <f t="shared" si="103"/>
        <v>1064.9299999999998</v>
      </c>
      <c r="G186" s="63">
        <f t="shared" si="112"/>
        <v>1064.9299999999998</v>
      </c>
      <c r="H186" s="9">
        <v>5.51</v>
      </c>
      <c r="I186" s="64">
        <f t="shared" si="104"/>
        <v>193.27223230490017</v>
      </c>
      <c r="J186" s="22">
        <f t="shared" si="105"/>
        <v>3.8654446460980036</v>
      </c>
      <c r="L186" s="2">
        <v>44737</v>
      </c>
      <c r="M186" s="48">
        <v>4580.91</v>
      </c>
      <c r="N186" s="48">
        <v>33.49</v>
      </c>
      <c r="O186" s="71">
        <v>4546.55</v>
      </c>
      <c r="P186" s="71">
        <v>31.21</v>
      </c>
      <c r="Q186" s="63">
        <f t="shared" si="116"/>
        <v>4577.76</v>
      </c>
      <c r="R186" s="63">
        <f t="shared" si="113"/>
        <v>4577.76</v>
      </c>
      <c r="S186" s="1">
        <v>5.51</v>
      </c>
      <c r="T186" s="64">
        <f t="shared" si="106"/>
        <v>830.80943738656993</v>
      </c>
      <c r="U186" s="22">
        <f t="shared" si="107"/>
        <v>16.6161887477314</v>
      </c>
      <c r="X186" s="2">
        <v>44737</v>
      </c>
      <c r="Y186" s="6">
        <v>262.92</v>
      </c>
      <c r="Z186" s="6">
        <v>431.65</v>
      </c>
      <c r="AA186" s="1">
        <v>260.95</v>
      </c>
      <c r="AB186" s="1">
        <v>425.18</v>
      </c>
      <c r="AC186" s="63">
        <f t="shared" si="108"/>
        <v>686.13</v>
      </c>
      <c r="AD186" s="63">
        <f t="shared" si="114"/>
        <v>686.13</v>
      </c>
      <c r="AE186" s="1">
        <v>5.51</v>
      </c>
      <c r="AF186" s="64">
        <f t="shared" si="109"/>
        <v>124.52450090744102</v>
      </c>
      <c r="AG186" s="22">
        <f t="shared" si="110"/>
        <v>2.4904900181488205</v>
      </c>
      <c r="AI186" s="2">
        <v>44737</v>
      </c>
      <c r="AJ186" s="6">
        <v>0</v>
      </c>
      <c r="AK186" s="6">
        <v>0</v>
      </c>
      <c r="AL186" s="1">
        <v>0</v>
      </c>
      <c r="AM186" s="1">
        <v>0</v>
      </c>
      <c r="AN186" s="63">
        <v>0</v>
      </c>
      <c r="AO186" s="63"/>
      <c r="AP186" s="9">
        <f t="shared" si="115"/>
        <v>0</v>
      </c>
      <c r="AQ186" s="64">
        <v>5.51</v>
      </c>
      <c r="AR186" s="22">
        <f t="shared" si="111"/>
        <v>0</v>
      </c>
    </row>
    <row r="187" spans="1:44" x14ac:dyDescent="0.25">
      <c r="A187" s="2">
        <v>44738</v>
      </c>
      <c r="B187" s="48">
        <v>34.32</v>
      </c>
      <c r="C187" s="6">
        <v>18</v>
      </c>
      <c r="D187" s="71">
        <v>34.06</v>
      </c>
      <c r="E187" s="6">
        <v>16.77</v>
      </c>
      <c r="F187" s="63">
        <f t="shared" si="103"/>
        <v>50.83</v>
      </c>
      <c r="G187" s="63">
        <f t="shared" si="112"/>
        <v>50.83</v>
      </c>
      <c r="H187" s="9">
        <v>5.51</v>
      </c>
      <c r="I187" s="64">
        <f t="shared" si="104"/>
        <v>9.2250453720508165</v>
      </c>
      <c r="J187" s="22">
        <f t="shared" si="105"/>
        <v>0.18450090744101633</v>
      </c>
      <c r="L187" s="2">
        <v>44738</v>
      </c>
      <c r="M187" s="48">
        <v>5229.13</v>
      </c>
      <c r="N187" s="48">
        <v>16.47</v>
      </c>
      <c r="O187" s="71">
        <v>5189.91</v>
      </c>
      <c r="P187" s="48">
        <v>15.35</v>
      </c>
      <c r="Q187" s="63">
        <f t="shared" si="116"/>
        <v>5205.26</v>
      </c>
      <c r="R187" s="63">
        <f t="shared" si="113"/>
        <v>5205.26</v>
      </c>
      <c r="S187" s="1">
        <v>5.51</v>
      </c>
      <c r="T187" s="64">
        <f t="shared" si="106"/>
        <v>944.69328493647924</v>
      </c>
      <c r="U187" s="22">
        <f t="shared" si="107"/>
        <v>18.893865698729584</v>
      </c>
      <c r="X187" s="2">
        <v>44738</v>
      </c>
      <c r="Y187" s="6">
        <v>501.85</v>
      </c>
      <c r="Z187" s="6">
        <v>146.72999999999999</v>
      </c>
      <c r="AA187" s="1">
        <v>498.09</v>
      </c>
      <c r="AB187" s="6">
        <v>144.53</v>
      </c>
      <c r="AC187" s="63">
        <f t="shared" si="108"/>
        <v>642.62</v>
      </c>
      <c r="AD187" s="63">
        <f t="shared" si="114"/>
        <v>642.62</v>
      </c>
      <c r="AE187" s="1">
        <v>5.51</v>
      </c>
      <c r="AF187" s="64">
        <f t="shared" si="109"/>
        <v>116.62794918330309</v>
      </c>
      <c r="AG187" s="22">
        <f t="shared" si="110"/>
        <v>2.3325589836660616</v>
      </c>
      <c r="AI187" s="2">
        <v>44738</v>
      </c>
      <c r="AJ187" s="6"/>
      <c r="AK187" s="6"/>
      <c r="AL187" s="1">
        <v>17.41</v>
      </c>
      <c r="AM187" s="6">
        <v>0</v>
      </c>
      <c r="AN187" s="63">
        <v>0</v>
      </c>
      <c r="AO187" s="63">
        <v>17.28</v>
      </c>
      <c r="AP187" s="9">
        <f t="shared" si="115"/>
        <v>17.28</v>
      </c>
      <c r="AQ187" s="64">
        <v>5.51</v>
      </c>
      <c r="AR187" s="22">
        <f t="shared" si="111"/>
        <v>3.1361161524500911</v>
      </c>
    </row>
    <row r="188" spans="1:44" x14ac:dyDescent="0.25">
      <c r="A188" s="2">
        <v>44739</v>
      </c>
      <c r="B188" s="48">
        <v>46.58</v>
      </c>
      <c r="C188" s="21">
        <v>0</v>
      </c>
      <c r="D188" s="71">
        <v>46.23</v>
      </c>
      <c r="E188" s="1">
        <v>0</v>
      </c>
      <c r="F188" s="63">
        <f t="shared" si="103"/>
        <v>46.23</v>
      </c>
      <c r="G188" s="63">
        <f t="shared" si="112"/>
        <v>46.23</v>
      </c>
      <c r="H188" s="9">
        <v>5.51</v>
      </c>
      <c r="I188" s="64">
        <f t="shared" si="104"/>
        <v>8.3901996370235938</v>
      </c>
      <c r="J188" s="22">
        <f t="shared" si="105"/>
        <v>0.16780399274047189</v>
      </c>
      <c r="L188" s="2">
        <v>44739</v>
      </c>
      <c r="M188" s="48">
        <v>3572.43</v>
      </c>
      <c r="N188" s="49">
        <v>44.28</v>
      </c>
      <c r="O188" s="71">
        <v>3545.64</v>
      </c>
      <c r="P188" s="71">
        <v>41.26</v>
      </c>
      <c r="Q188" s="63">
        <f t="shared" si="116"/>
        <v>3586.9</v>
      </c>
      <c r="R188" s="63">
        <f t="shared" si="113"/>
        <v>3586.9</v>
      </c>
      <c r="S188" s="1">
        <v>5.51</v>
      </c>
      <c r="T188" s="64">
        <f t="shared" si="106"/>
        <v>650.98003629764071</v>
      </c>
      <c r="U188" s="22">
        <f t="shared" si="107"/>
        <v>13.019600725952815</v>
      </c>
      <c r="X188" s="2">
        <v>44739</v>
      </c>
      <c r="Y188" s="6">
        <v>111.9</v>
      </c>
      <c r="Z188" s="21">
        <v>585.42999999999995</v>
      </c>
      <c r="AA188" s="1">
        <v>111.06</v>
      </c>
      <c r="AB188" s="1">
        <v>576.65</v>
      </c>
      <c r="AC188" s="63">
        <f t="shared" si="108"/>
        <v>687.71</v>
      </c>
      <c r="AD188" s="63">
        <f t="shared" si="114"/>
        <v>687.71</v>
      </c>
      <c r="AE188" s="1">
        <v>5.51</v>
      </c>
      <c r="AF188" s="64">
        <f t="shared" si="109"/>
        <v>124.81125226860256</v>
      </c>
      <c r="AG188" s="22">
        <f t="shared" si="110"/>
        <v>2.4962250453720514</v>
      </c>
      <c r="AI188" s="2">
        <v>44739</v>
      </c>
      <c r="AJ188" s="6">
        <v>39.450000000000003</v>
      </c>
      <c r="AK188" s="21">
        <v>0</v>
      </c>
      <c r="AL188" s="1">
        <v>0</v>
      </c>
      <c r="AM188" s="1">
        <v>39.15</v>
      </c>
      <c r="AN188" s="63">
        <v>0</v>
      </c>
      <c r="AO188" s="63">
        <v>0</v>
      </c>
      <c r="AP188" s="9">
        <f t="shared" si="115"/>
        <v>39.15</v>
      </c>
      <c r="AQ188" s="64">
        <v>5.51</v>
      </c>
      <c r="AR188" s="22">
        <f t="shared" si="111"/>
        <v>7.1052631578947372</v>
      </c>
    </row>
    <row r="189" spans="1:44" x14ac:dyDescent="0.25">
      <c r="A189" s="2">
        <v>44740</v>
      </c>
      <c r="B189" s="71">
        <v>629.42999999999995</v>
      </c>
      <c r="C189" s="6">
        <v>0</v>
      </c>
      <c r="D189" s="48">
        <v>624.71</v>
      </c>
      <c r="E189" s="1">
        <v>0</v>
      </c>
      <c r="F189" s="63">
        <f t="shared" si="103"/>
        <v>624.71</v>
      </c>
      <c r="G189" s="63">
        <f t="shared" si="112"/>
        <v>624.71</v>
      </c>
      <c r="H189" s="9">
        <v>5.51</v>
      </c>
      <c r="I189" s="64">
        <f t="shared" si="104"/>
        <v>113.37749546279493</v>
      </c>
      <c r="J189" s="22">
        <f t="shared" si="105"/>
        <v>2.2675499092558984</v>
      </c>
      <c r="L189" s="2">
        <v>44740</v>
      </c>
      <c r="M189" s="71">
        <v>3694.72</v>
      </c>
      <c r="N189" s="48">
        <v>15.65</v>
      </c>
      <c r="O189" s="48">
        <v>3667.01</v>
      </c>
      <c r="P189" s="71">
        <v>14.58</v>
      </c>
      <c r="Q189" s="63">
        <f t="shared" si="116"/>
        <v>3681.59</v>
      </c>
      <c r="R189" s="63">
        <f t="shared" si="113"/>
        <v>3681.59</v>
      </c>
      <c r="S189" s="1">
        <v>5.51</v>
      </c>
      <c r="T189" s="64">
        <f t="shared" si="106"/>
        <v>668.16515426497278</v>
      </c>
      <c r="U189" s="22">
        <f t="shared" si="107"/>
        <v>13.363303085299457</v>
      </c>
      <c r="X189" s="2">
        <v>44740</v>
      </c>
      <c r="Y189" s="1">
        <v>237.88</v>
      </c>
      <c r="Z189" s="6">
        <v>502.72</v>
      </c>
      <c r="AA189" s="6">
        <v>136.1</v>
      </c>
      <c r="AB189" s="1">
        <v>495.18</v>
      </c>
      <c r="AC189" s="63">
        <f t="shared" si="108"/>
        <v>631.28</v>
      </c>
      <c r="AD189" s="63">
        <f t="shared" si="114"/>
        <v>631.28</v>
      </c>
      <c r="AE189" s="1">
        <v>5.51</v>
      </c>
      <c r="AF189" s="64">
        <f t="shared" si="109"/>
        <v>114.56987295825772</v>
      </c>
      <c r="AG189" s="22">
        <f t="shared" si="110"/>
        <v>2.2913974591651542</v>
      </c>
      <c r="AI189" s="2">
        <v>44740</v>
      </c>
      <c r="AJ189" s="1">
        <v>0</v>
      </c>
      <c r="AK189" s="6">
        <v>0</v>
      </c>
      <c r="AL189" s="6">
        <v>0</v>
      </c>
      <c r="AM189" s="1">
        <v>0</v>
      </c>
      <c r="AN189" s="63">
        <v>0</v>
      </c>
      <c r="AO189" s="63">
        <v>0</v>
      </c>
      <c r="AP189" s="9">
        <f t="shared" si="115"/>
        <v>0</v>
      </c>
      <c r="AQ189" s="64">
        <v>5.51</v>
      </c>
      <c r="AR189" s="22">
        <f t="shared" si="111"/>
        <v>0</v>
      </c>
    </row>
    <row r="190" spans="1:44" x14ac:dyDescent="0.25">
      <c r="A190" s="2">
        <v>44741</v>
      </c>
      <c r="B190" s="71">
        <v>793.41</v>
      </c>
      <c r="C190" s="49">
        <v>43.48</v>
      </c>
      <c r="D190" s="48">
        <v>787.46</v>
      </c>
      <c r="E190" s="71">
        <v>40.520000000000003</v>
      </c>
      <c r="F190" s="63">
        <f t="shared" si="103"/>
        <v>827.98</v>
      </c>
      <c r="G190" s="63">
        <f t="shared" si="112"/>
        <v>827.98</v>
      </c>
      <c r="H190" s="9">
        <v>5.53</v>
      </c>
      <c r="I190" s="64">
        <f t="shared" si="104"/>
        <v>149.72513562386979</v>
      </c>
      <c r="J190" s="22">
        <f t="shared" si="105"/>
        <v>2.994502712477396</v>
      </c>
      <c r="L190" s="2">
        <v>44741</v>
      </c>
      <c r="M190" s="48">
        <v>5029.5</v>
      </c>
      <c r="N190" s="21">
        <v>0</v>
      </c>
      <c r="O190" s="48">
        <v>4991.78</v>
      </c>
      <c r="P190" s="1">
        <v>0</v>
      </c>
      <c r="Q190" s="63">
        <f t="shared" si="116"/>
        <v>4991.78</v>
      </c>
      <c r="R190" s="63">
        <f t="shared" si="113"/>
        <v>4991.78</v>
      </c>
      <c r="S190" s="1">
        <v>5.53</v>
      </c>
      <c r="T190" s="64">
        <f t="shared" si="106"/>
        <v>902.67269439421329</v>
      </c>
      <c r="U190" s="22">
        <f t="shared" si="107"/>
        <v>18.053453887884267</v>
      </c>
      <c r="X190" s="2">
        <v>44741</v>
      </c>
      <c r="Y190" s="1">
        <v>379.76</v>
      </c>
      <c r="Z190" s="21">
        <v>479.39</v>
      </c>
      <c r="AA190" s="6">
        <v>376.91</v>
      </c>
      <c r="AB190" s="1">
        <v>472.2</v>
      </c>
      <c r="AC190" s="63">
        <f t="shared" si="108"/>
        <v>849.11</v>
      </c>
      <c r="AD190" s="63">
        <f t="shared" si="114"/>
        <v>849.11</v>
      </c>
      <c r="AE190" s="1">
        <v>5.53</v>
      </c>
      <c r="AF190" s="64">
        <f t="shared" si="109"/>
        <v>153.54611211573237</v>
      </c>
      <c r="AG190" s="22">
        <f t="shared" si="110"/>
        <v>3.0709222423146474</v>
      </c>
      <c r="AI190" s="2">
        <v>44741</v>
      </c>
      <c r="AJ190" s="1">
        <v>0</v>
      </c>
      <c r="AK190" s="21">
        <v>0</v>
      </c>
      <c r="AL190" s="6">
        <v>0</v>
      </c>
      <c r="AM190" s="1">
        <v>0</v>
      </c>
      <c r="AN190" s="63">
        <v>0</v>
      </c>
      <c r="AO190" s="63">
        <v>0</v>
      </c>
      <c r="AP190" s="9">
        <f t="shared" si="115"/>
        <v>0</v>
      </c>
      <c r="AQ190" s="64">
        <v>5.53</v>
      </c>
      <c r="AR190" s="22">
        <f t="shared" si="111"/>
        <v>0</v>
      </c>
    </row>
    <row r="191" spans="1:44" x14ac:dyDescent="0.25">
      <c r="A191" s="2">
        <v>44742</v>
      </c>
      <c r="B191" s="71">
        <v>849.22</v>
      </c>
      <c r="C191" s="72">
        <v>11.46</v>
      </c>
      <c r="D191" s="71">
        <v>842.85</v>
      </c>
      <c r="E191" s="71">
        <v>10.68</v>
      </c>
      <c r="F191" s="63">
        <f t="shared" si="103"/>
        <v>853.53</v>
      </c>
      <c r="G191" s="63">
        <f t="shared" si="112"/>
        <v>853.53</v>
      </c>
      <c r="H191" s="9">
        <v>5.53</v>
      </c>
      <c r="I191" s="64">
        <f t="shared" si="104"/>
        <v>154.34538878842676</v>
      </c>
      <c r="J191" s="22">
        <f t="shared" si="105"/>
        <v>3.0869077757685353</v>
      </c>
      <c r="L191" s="2">
        <v>44742</v>
      </c>
      <c r="M191" s="71">
        <v>5119.25</v>
      </c>
      <c r="N191" s="66">
        <v>0</v>
      </c>
      <c r="O191" s="71">
        <v>5080.8599999999997</v>
      </c>
      <c r="P191" s="1">
        <v>0</v>
      </c>
      <c r="Q191" s="53">
        <f>O191+P191</f>
        <v>5080.8599999999997</v>
      </c>
      <c r="R191" s="63">
        <f t="shared" si="113"/>
        <v>5080.8599999999997</v>
      </c>
      <c r="S191" s="1">
        <v>5.53</v>
      </c>
      <c r="T191" s="64">
        <f t="shared" si="106"/>
        <v>918.78119349005419</v>
      </c>
      <c r="U191" s="22">
        <f t="shared" si="107"/>
        <v>18.375623869801085</v>
      </c>
      <c r="X191" s="2">
        <v>44742</v>
      </c>
      <c r="Y191" s="1">
        <v>500.51</v>
      </c>
      <c r="Z191" s="66">
        <v>541.19000000000005</v>
      </c>
      <c r="AA191" s="1">
        <v>496.76</v>
      </c>
      <c r="AB191" s="1">
        <v>533.07000000000005</v>
      </c>
      <c r="AC191" s="63">
        <f t="shared" si="108"/>
        <v>1029.83</v>
      </c>
      <c r="AD191" s="63">
        <f t="shared" si="114"/>
        <v>1029.83</v>
      </c>
      <c r="AE191" s="1">
        <v>5.53</v>
      </c>
      <c r="AF191" s="64">
        <f t="shared" si="109"/>
        <v>186.2260397830018</v>
      </c>
      <c r="AG191" s="22">
        <f t="shared" si="110"/>
        <v>3.7245207956600361</v>
      </c>
      <c r="AI191" s="2">
        <v>44742</v>
      </c>
      <c r="AJ191" s="1">
        <v>118.77</v>
      </c>
      <c r="AK191" s="66">
        <v>0</v>
      </c>
      <c r="AL191" s="1"/>
      <c r="AM191" s="1">
        <v>117.88</v>
      </c>
      <c r="AN191" s="63"/>
      <c r="AO191" s="63"/>
      <c r="AP191" s="9">
        <f t="shared" si="115"/>
        <v>117.88</v>
      </c>
      <c r="AQ191" s="64">
        <v>5.53</v>
      </c>
      <c r="AR191" s="22">
        <f t="shared" si="111"/>
        <v>21.316455696202532</v>
      </c>
    </row>
    <row r="192" spans="1:44" x14ac:dyDescent="0.25">
      <c r="A192" s="2"/>
      <c r="B192" s="63"/>
      <c r="C192" s="64"/>
      <c r="D192" s="63"/>
      <c r="E192" s="63"/>
      <c r="F192" s="63">
        <f>D192+E192</f>
        <v>0</v>
      </c>
      <c r="G192" s="63">
        <f t="shared" si="112"/>
        <v>0</v>
      </c>
      <c r="H192" s="1"/>
      <c r="I192" s="64"/>
      <c r="J192" s="22"/>
      <c r="L192" s="2"/>
      <c r="M192" s="63"/>
      <c r="N192" s="64"/>
      <c r="O192" s="63"/>
      <c r="P192" s="63"/>
      <c r="Q192" s="63">
        <f>O192+P192</f>
        <v>0</v>
      </c>
      <c r="R192" s="63">
        <f t="shared" si="113"/>
        <v>0</v>
      </c>
      <c r="S192" s="1"/>
      <c r="T192" s="64"/>
      <c r="U192" s="22"/>
      <c r="X192" s="2"/>
      <c r="Y192" s="63"/>
      <c r="Z192" s="64"/>
      <c r="AA192" s="63"/>
      <c r="AB192" s="63"/>
      <c r="AC192" s="63">
        <f>AA192+AB192</f>
        <v>0</v>
      </c>
      <c r="AD192" s="63">
        <f t="shared" si="114"/>
        <v>0</v>
      </c>
      <c r="AE192" s="1"/>
      <c r="AF192" s="64"/>
      <c r="AG192" s="22"/>
      <c r="AI192" s="2"/>
      <c r="AJ192" s="63"/>
      <c r="AK192" s="64"/>
      <c r="AL192" s="63"/>
      <c r="AM192" s="63"/>
      <c r="AN192" s="63"/>
      <c r="AO192" s="63"/>
      <c r="AP192" s="9">
        <f t="shared" si="115"/>
        <v>0</v>
      </c>
      <c r="AQ192" s="64"/>
      <c r="AR192" s="22"/>
    </row>
    <row r="193" spans="1:45" x14ac:dyDescent="0.25">
      <c r="B193" s="12">
        <f>SUM(B162:B192)</f>
        <v>35104.93</v>
      </c>
      <c r="D193" s="12"/>
      <c r="F193" s="12"/>
      <c r="I193" s="39">
        <f>SUM(I162:I192)</f>
        <v>6906.380712790231</v>
      </c>
      <c r="J193" s="51">
        <f>SUM(J162:J192)</f>
        <v>138.12761425580459</v>
      </c>
      <c r="M193" s="12">
        <f>SUM(M162:M192)</f>
        <v>99456.35000000002</v>
      </c>
      <c r="O193" s="12"/>
      <c r="T193" s="39">
        <f>SUM(T162:T192)</f>
        <v>18401.143475686258</v>
      </c>
      <c r="U193" s="51">
        <f>SUM(U162:U192)</f>
        <v>368.02286951372525</v>
      </c>
      <c r="Y193" s="12"/>
      <c r="Z193" s="12"/>
      <c r="AA193" s="12">
        <f>SUM(AA162:AA192)</f>
        <v>6611.2600000000011</v>
      </c>
      <c r="AB193">
        <f>SUM(AB162:AB192)</f>
        <v>8705.3900000000012</v>
      </c>
      <c r="AF193" s="39">
        <f>SUM(AF162:AF192)</f>
        <v>2860.8565787067505</v>
      </c>
      <c r="AG193" s="51">
        <f>SUM(AG162:AG192)</f>
        <v>57.217131574135003</v>
      </c>
      <c r="AJ193" s="12">
        <f>SUM(AJ162:AJ192)</f>
        <v>654.46</v>
      </c>
      <c r="AQ193" s="39">
        <f>SUM(AQ162:AQ192)</f>
        <v>160.57</v>
      </c>
      <c r="AR193" s="51">
        <f>SUM(AR162:AR192)</f>
        <v>177.4186733932504</v>
      </c>
    </row>
    <row r="198" spans="1:45" x14ac:dyDescent="0.25">
      <c r="N198" s="14"/>
      <c r="O198" s="14"/>
      <c r="P198" s="12"/>
    </row>
    <row r="199" spans="1:45" x14ac:dyDescent="0.25">
      <c r="N199" s="14"/>
      <c r="O199" s="14"/>
    </row>
    <row r="200" spans="1:45" x14ac:dyDescent="0.25">
      <c r="D200" t="s">
        <v>53</v>
      </c>
      <c r="O200" t="s">
        <v>72</v>
      </c>
      <c r="AA200" t="s">
        <v>87</v>
      </c>
      <c r="AL200" t="s">
        <v>62</v>
      </c>
    </row>
    <row r="202" spans="1:45" ht="45" x14ac:dyDescent="0.25">
      <c r="A202" s="58" t="s">
        <v>78</v>
      </c>
      <c r="B202" s="59" t="s">
        <v>79</v>
      </c>
      <c r="C202" s="59" t="s">
        <v>80</v>
      </c>
      <c r="D202" s="60" t="s">
        <v>81</v>
      </c>
      <c r="E202" s="59" t="s">
        <v>82</v>
      </c>
      <c r="F202" s="61" t="s">
        <v>83</v>
      </c>
      <c r="G202" s="59" t="s">
        <v>84</v>
      </c>
      <c r="H202" s="59" t="s">
        <v>85</v>
      </c>
      <c r="I202" s="58" t="s">
        <v>86</v>
      </c>
      <c r="J202" s="62" t="s">
        <v>58</v>
      </c>
      <c r="L202" s="58" t="s">
        <v>78</v>
      </c>
      <c r="M202" s="59" t="s">
        <v>79</v>
      </c>
      <c r="N202" s="59" t="s">
        <v>80</v>
      </c>
      <c r="O202" s="60" t="s">
        <v>81</v>
      </c>
      <c r="P202" s="59" t="s">
        <v>82</v>
      </c>
      <c r="Q202" s="61" t="s">
        <v>83</v>
      </c>
      <c r="R202" s="59" t="s">
        <v>84</v>
      </c>
      <c r="S202" s="59" t="s">
        <v>85</v>
      </c>
      <c r="T202" s="58" t="s">
        <v>86</v>
      </c>
      <c r="U202" s="62" t="s">
        <v>58</v>
      </c>
      <c r="X202" s="58" t="s">
        <v>78</v>
      </c>
      <c r="Y202" s="59" t="s">
        <v>88</v>
      </c>
      <c r="Z202" s="59" t="s">
        <v>89</v>
      </c>
      <c r="AA202" s="60" t="s">
        <v>90</v>
      </c>
      <c r="AB202" s="59" t="s">
        <v>91</v>
      </c>
      <c r="AC202" s="61" t="s">
        <v>83</v>
      </c>
      <c r="AD202" s="59" t="s">
        <v>84</v>
      </c>
      <c r="AE202" s="59" t="s">
        <v>85</v>
      </c>
      <c r="AF202" s="58" t="s">
        <v>86</v>
      </c>
      <c r="AG202" s="62" t="s">
        <v>58</v>
      </c>
      <c r="AI202" s="58" t="s">
        <v>78</v>
      </c>
      <c r="AJ202" s="59" t="s">
        <v>92</v>
      </c>
      <c r="AK202" s="59" t="s">
        <v>80</v>
      </c>
      <c r="AL202" s="60" t="s">
        <v>94</v>
      </c>
      <c r="AM202" s="59" t="s">
        <v>95</v>
      </c>
      <c r="AN202" s="59" t="s">
        <v>93</v>
      </c>
      <c r="AO202" s="59" t="s">
        <v>96</v>
      </c>
      <c r="AP202" s="59" t="s">
        <v>84</v>
      </c>
      <c r="AQ202" s="58" t="s">
        <v>97</v>
      </c>
      <c r="AR202" s="62" t="s">
        <v>98</v>
      </c>
      <c r="AS202" s="68" t="s">
        <v>58</v>
      </c>
    </row>
    <row r="203" spans="1:45" x14ac:dyDescent="0.25">
      <c r="A203" s="2">
        <v>44743</v>
      </c>
      <c r="B203" s="9">
        <v>466.66</v>
      </c>
      <c r="C203" s="9">
        <v>417.57</v>
      </c>
      <c r="D203" s="9">
        <v>463.16</v>
      </c>
      <c r="E203" s="10">
        <v>389.13</v>
      </c>
      <c r="F203" s="63">
        <f>D203+E203</f>
        <v>852.29</v>
      </c>
      <c r="G203" s="63">
        <f>D203+E203</f>
        <v>852.29</v>
      </c>
      <c r="H203" s="9">
        <v>5.54</v>
      </c>
      <c r="I203" s="64">
        <f>G203/H203</f>
        <v>153.84296028880865</v>
      </c>
      <c r="J203" s="22">
        <f>I203*2%</f>
        <v>3.0768592057761732</v>
      </c>
      <c r="L203" s="2">
        <v>44743</v>
      </c>
      <c r="M203" s="9">
        <v>6249.38</v>
      </c>
      <c r="N203" s="9">
        <v>12</v>
      </c>
      <c r="O203" s="9">
        <v>6202.51</v>
      </c>
      <c r="P203" s="10">
        <v>11.18</v>
      </c>
      <c r="Q203" s="63">
        <f t="shared" ref="Q203:Q213" si="117">O203+P203</f>
        <v>6213.6900000000005</v>
      </c>
      <c r="R203" s="63">
        <f>O203+P203</f>
        <v>6213.6900000000005</v>
      </c>
      <c r="S203" s="9">
        <v>5.54</v>
      </c>
      <c r="T203" s="64">
        <f>R203/S203</f>
        <v>1121.6046931407943</v>
      </c>
      <c r="U203" s="22">
        <f>T203*2%</f>
        <v>22.432093862815886</v>
      </c>
      <c r="X203" s="2">
        <v>44743</v>
      </c>
      <c r="Y203" s="9">
        <v>291.14999999999998</v>
      </c>
      <c r="Z203" s="9">
        <v>486.88</v>
      </c>
      <c r="AA203" s="9">
        <v>288.97000000000003</v>
      </c>
      <c r="AB203" s="10">
        <v>479.58</v>
      </c>
      <c r="AC203" s="63">
        <f>AA203+AB203</f>
        <v>768.55</v>
      </c>
      <c r="AD203" s="63">
        <f>AA203+AB203</f>
        <v>768.55</v>
      </c>
      <c r="AE203" s="9">
        <v>5.54</v>
      </c>
      <c r="AF203" s="64">
        <f>AD203/AE203</f>
        <v>138.72743682310468</v>
      </c>
      <c r="AG203" s="22">
        <f>AF203*2%</f>
        <v>2.7745487364620938</v>
      </c>
      <c r="AI203" s="2">
        <v>44743</v>
      </c>
      <c r="AJ203" s="9">
        <v>0</v>
      </c>
      <c r="AK203" s="9">
        <v>0</v>
      </c>
      <c r="AL203" s="9">
        <v>0</v>
      </c>
      <c r="AM203" s="10">
        <v>0</v>
      </c>
      <c r="AN203" s="63">
        <v>0</v>
      </c>
      <c r="AO203" s="63">
        <v>0</v>
      </c>
      <c r="AP203" s="9">
        <f>AM203+AN203+AO203</f>
        <v>0</v>
      </c>
      <c r="AQ203" s="64">
        <v>5.54</v>
      </c>
      <c r="AR203" s="22">
        <f>AP203/AQ203</f>
        <v>0</v>
      </c>
    </row>
    <row r="204" spans="1:45" x14ac:dyDescent="0.25">
      <c r="A204" s="2">
        <v>44744</v>
      </c>
      <c r="B204" s="9">
        <v>1003.57</v>
      </c>
      <c r="C204" s="9">
        <v>41.84</v>
      </c>
      <c r="D204" s="9">
        <v>996.04</v>
      </c>
      <c r="E204" s="9">
        <v>38.99</v>
      </c>
      <c r="F204" s="63">
        <f t="shared" ref="F204:F232" si="118">D204+E204</f>
        <v>1035.03</v>
      </c>
      <c r="G204" s="63">
        <f>D204+E204</f>
        <v>1035.03</v>
      </c>
      <c r="H204" s="9">
        <v>5.56</v>
      </c>
      <c r="I204" s="64">
        <f t="shared" ref="I204:I233" si="119">G204/H204</f>
        <v>186.1564748201439</v>
      </c>
      <c r="J204" s="22">
        <f t="shared" ref="J204:J233" si="120">I204*2%</f>
        <v>3.723129496402878</v>
      </c>
      <c r="L204" s="2">
        <v>44744</v>
      </c>
      <c r="M204" s="9">
        <v>5153.5</v>
      </c>
      <c r="N204" s="9">
        <v>16.11</v>
      </c>
      <c r="O204" s="9">
        <v>5114.8500000000004</v>
      </c>
      <c r="P204" s="9">
        <v>15.01</v>
      </c>
      <c r="Q204" s="63">
        <f t="shared" si="117"/>
        <v>5129.8600000000006</v>
      </c>
      <c r="R204" s="63">
        <f>O204+P204</f>
        <v>5129.8600000000006</v>
      </c>
      <c r="S204" s="9">
        <v>5.56</v>
      </c>
      <c r="T204" s="64">
        <f t="shared" ref="T204:T233" si="121">R204/S204</f>
        <v>922.63669064748217</v>
      </c>
      <c r="U204" s="22">
        <f t="shared" ref="U204:U233" si="122">T204*2%</f>
        <v>18.452733812949642</v>
      </c>
      <c r="X204" s="2">
        <v>44744</v>
      </c>
      <c r="Y204" s="9">
        <v>357.67</v>
      </c>
      <c r="Z204" s="9">
        <v>337.87</v>
      </c>
      <c r="AA204" s="9">
        <v>354.99</v>
      </c>
      <c r="AB204" s="9">
        <v>332.8</v>
      </c>
      <c r="AC204" s="63">
        <f t="shared" ref="AC204:AC232" si="123">AA204+AB204</f>
        <v>687.79</v>
      </c>
      <c r="AD204" s="63">
        <f>AA204+AB204</f>
        <v>687.79</v>
      </c>
      <c r="AE204" s="9">
        <v>5.56</v>
      </c>
      <c r="AF204" s="64">
        <f t="shared" ref="AF204:AF233" si="124">AD204/AE204</f>
        <v>123.70323741007195</v>
      </c>
      <c r="AG204" s="22">
        <f t="shared" ref="AG204:AG233" si="125">AF204*2%</f>
        <v>2.4740647482014388</v>
      </c>
      <c r="AI204" s="2">
        <v>44744</v>
      </c>
      <c r="AJ204" s="9">
        <v>0</v>
      </c>
      <c r="AK204" s="9">
        <v>0</v>
      </c>
      <c r="AL204" s="9">
        <v>0</v>
      </c>
      <c r="AM204" s="9">
        <v>0</v>
      </c>
      <c r="AN204" s="63">
        <v>0</v>
      </c>
      <c r="AO204" s="63"/>
      <c r="AP204" s="9">
        <f>AM204+AN204+AO204</f>
        <v>0</v>
      </c>
      <c r="AQ204" s="64">
        <v>5.56</v>
      </c>
      <c r="AR204" s="22">
        <f t="shared" ref="AR204:AR207" si="126">AP204/AQ204</f>
        <v>0</v>
      </c>
    </row>
    <row r="205" spans="1:45" x14ac:dyDescent="0.25">
      <c r="A205" s="2">
        <v>44745</v>
      </c>
      <c r="B205" s="9">
        <v>5.56</v>
      </c>
      <c r="C205" s="64">
        <v>15.63</v>
      </c>
      <c r="D205" s="9">
        <v>5.52</v>
      </c>
      <c r="E205" s="10">
        <v>14.57</v>
      </c>
      <c r="F205" s="63">
        <f t="shared" si="118"/>
        <v>20.09</v>
      </c>
      <c r="G205" s="63">
        <f t="shared" ref="G205:G233" si="127">D205+E205</f>
        <v>20.09</v>
      </c>
      <c r="H205" s="9">
        <v>5.56</v>
      </c>
      <c r="I205" s="64">
        <f t="shared" si="119"/>
        <v>3.613309352517986</v>
      </c>
      <c r="J205" s="22">
        <f t="shared" si="120"/>
        <v>7.2266187050359726E-2</v>
      </c>
      <c r="L205" s="2">
        <v>44745</v>
      </c>
      <c r="M205" s="9">
        <v>4796.3999999999996</v>
      </c>
      <c r="N205" s="65">
        <v>55.74</v>
      </c>
      <c r="O205" s="9">
        <v>4760.43</v>
      </c>
      <c r="P205" s="10">
        <v>51.94</v>
      </c>
      <c r="Q205" s="63">
        <f t="shared" si="117"/>
        <v>4812.37</v>
      </c>
      <c r="R205" s="63">
        <f t="shared" ref="R205:R233" si="128">O205+P205</f>
        <v>4812.37</v>
      </c>
      <c r="S205" s="9">
        <v>5.56</v>
      </c>
      <c r="T205" s="64">
        <f t="shared" si="121"/>
        <v>865.53417266187057</v>
      </c>
      <c r="U205" s="22">
        <f t="shared" si="122"/>
        <v>17.310683453237413</v>
      </c>
      <c r="X205" s="2">
        <v>44745</v>
      </c>
      <c r="Y205" s="9">
        <v>249.78</v>
      </c>
      <c r="Z205" s="64">
        <v>362.32</v>
      </c>
      <c r="AA205" s="9">
        <v>247.91</v>
      </c>
      <c r="AB205" s="10">
        <v>356.89</v>
      </c>
      <c r="AC205" s="63">
        <f t="shared" si="123"/>
        <v>604.79999999999995</v>
      </c>
      <c r="AD205" s="63">
        <f t="shared" ref="AD205:AD233" si="129">AA205+AB205</f>
        <v>604.79999999999995</v>
      </c>
      <c r="AE205" s="9">
        <v>5.56</v>
      </c>
      <c r="AF205" s="64">
        <f t="shared" si="124"/>
        <v>108.77697841726619</v>
      </c>
      <c r="AG205" s="22">
        <f t="shared" si="125"/>
        <v>2.1755395683453238</v>
      </c>
      <c r="AI205" s="2">
        <v>44745</v>
      </c>
      <c r="AJ205" s="9">
        <v>0</v>
      </c>
      <c r="AK205" s="9">
        <v>0</v>
      </c>
      <c r="AL205" s="9">
        <v>0</v>
      </c>
      <c r="AM205" s="10">
        <v>0</v>
      </c>
      <c r="AN205" s="63">
        <v>0</v>
      </c>
      <c r="AO205" s="63">
        <v>0</v>
      </c>
      <c r="AP205" s="9">
        <f t="shared" ref="AP205:AP216" si="130">AM205+AN205+AO205</f>
        <v>0</v>
      </c>
      <c r="AQ205" s="64">
        <v>5.56</v>
      </c>
      <c r="AR205" s="22">
        <f t="shared" si="126"/>
        <v>0</v>
      </c>
    </row>
    <row r="206" spans="1:45" x14ac:dyDescent="0.25">
      <c r="A206" s="2">
        <v>44746</v>
      </c>
      <c r="B206" s="9">
        <v>123.64</v>
      </c>
      <c r="C206" s="64">
        <v>89.57</v>
      </c>
      <c r="D206" s="9">
        <v>122.71</v>
      </c>
      <c r="E206" s="10">
        <v>83.47</v>
      </c>
      <c r="F206" s="63">
        <f t="shared" si="118"/>
        <v>206.18</v>
      </c>
      <c r="G206" s="63">
        <f t="shared" si="127"/>
        <v>206.18</v>
      </c>
      <c r="H206" s="9">
        <v>5.56</v>
      </c>
      <c r="I206" s="64">
        <f t="shared" si="119"/>
        <v>37.082733812949641</v>
      </c>
      <c r="J206" s="22">
        <f t="shared" si="120"/>
        <v>0.74165467625899284</v>
      </c>
      <c r="L206" s="2">
        <v>44746</v>
      </c>
      <c r="M206" s="9">
        <v>4387.51</v>
      </c>
      <c r="N206" s="64">
        <v>0</v>
      </c>
      <c r="O206" s="9">
        <v>4354.6000000000004</v>
      </c>
      <c r="P206" s="10">
        <v>0</v>
      </c>
      <c r="Q206" s="63">
        <f t="shared" si="117"/>
        <v>4354.6000000000004</v>
      </c>
      <c r="R206" s="63">
        <f t="shared" si="128"/>
        <v>4354.6000000000004</v>
      </c>
      <c r="S206" s="9">
        <v>5.56</v>
      </c>
      <c r="T206" s="64">
        <f t="shared" si="121"/>
        <v>783.20143884892093</v>
      </c>
      <c r="U206" s="22">
        <f t="shared" si="122"/>
        <v>15.664028776978419</v>
      </c>
      <c r="X206" s="2">
        <v>44746</v>
      </c>
      <c r="Y206" s="9">
        <v>167.72</v>
      </c>
      <c r="Z206" s="64">
        <v>345.84</v>
      </c>
      <c r="AA206" s="9">
        <v>166.46</v>
      </c>
      <c r="AB206" s="10">
        <v>340.65</v>
      </c>
      <c r="AC206" s="63">
        <f t="shared" si="123"/>
        <v>507.11</v>
      </c>
      <c r="AD206" s="63">
        <f t="shared" si="129"/>
        <v>507.11</v>
      </c>
      <c r="AE206" s="9">
        <v>5.56</v>
      </c>
      <c r="AF206" s="64">
        <f t="shared" si="124"/>
        <v>91.206834532374103</v>
      </c>
      <c r="AG206" s="22">
        <f t="shared" si="125"/>
        <v>1.8241366906474821</v>
      </c>
      <c r="AI206" s="2">
        <v>44746</v>
      </c>
      <c r="AJ206" s="9">
        <v>0</v>
      </c>
      <c r="AK206" s="64">
        <v>0</v>
      </c>
      <c r="AL206" s="9">
        <v>0</v>
      </c>
      <c r="AM206" s="10">
        <v>0</v>
      </c>
      <c r="AN206" s="63">
        <v>0</v>
      </c>
      <c r="AO206" s="63"/>
      <c r="AP206" s="9">
        <f t="shared" si="130"/>
        <v>0</v>
      </c>
      <c r="AQ206" s="64">
        <v>5.56</v>
      </c>
      <c r="AR206" s="22">
        <f t="shared" si="126"/>
        <v>0</v>
      </c>
    </row>
    <row r="207" spans="1:45" x14ac:dyDescent="0.25">
      <c r="A207" s="2">
        <v>44747</v>
      </c>
      <c r="B207" s="9">
        <v>122.49</v>
      </c>
      <c r="C207" s="65">
        <v>19.399999999999999</v>
      </c>
      <c r="D207" s="9">
        <v>121.57</v>
      </c>
      <c r="E207" s="9">
        <v>18.079999999999998</v>
      </c>
      <c r="F207" s="63">
        <f t="shared" si="118"/>
        <v>139.64999999999998</v>
      </c>
      <c r="G207" s="63">
        <f t="shared" si="127"/>
        <v>139.64999999999998</v>
      </c>
      <c r="H207" s="9">
        <v>5.56</v>
      </c>
      <c r="I207" s="64">
        <f t="shared" si="119"/>
        <v>25.116906474820141</v>
      </c>
      <c r="J207" s="22">
        <f t="shared" si="120"/>
        <v>0.50233812949640277</v>
      </c>
      <c r="L207" s="2">
        <v>44747</v>
      </c>
      <c r="M207" s="9">
        <v>3308.85</v>
      </c>
      <c r="N207" s="65">
        <v>104.16</v>
      </c>
      <c r="O207" s="9">
        <v>3284.03</v>
      </c>
      <c r="P207" s="9">
        <v>97.07</v>
      </c>
      <c r="Q207" s="63">
        <f t="shared" si="117"/>
        <v>3381.1000000000004</v>
      </c>
      <c r="R207" s="63">
        <f t="shared" si="128"/>
        <v>3381.1000000000004</v>
      </c>
      <c r="S207" s="9">
        <v>5.56</v>
      </c>
      <c r="T207" s="64">
        <f t="shared" si="121"/>
        <v>608.11151079136698</v>
      </c>
      <c r="U207" s="22">
        <f t="shared" si="122"/>
        <v>12.162230215827339</v>
      </c>
      <c r="X207" s="2">
        <v>44747</v>
      </c>
      <c r="Y207" s="9">
        <v>212.65</v>
      </c>
      <c r="Z207" s="65">
        <v>430.24</v>
      </c>
      <c r="AA207" s="9">
        <v>211.06</v>
      </c>
      <c r="AB207" s="9">
        <v>423.79</v>
      </c>
      <c r="AC207" s="63">
        <f t="shared" si="123"/>
        <v>634.85</v>
      </c>
      <c r="AD207" s="63">
        <f t="shared" si="129"/>
        <v>634.85</v>
      </c>
      <c r="AE207" s="9">
        <v>5.56</v>
      </c>
      <c r="AF207" s="64">
        <f t="shared" si="124"/>
        <v>114.181654676259</v>
      </c>
      <c r="AG207" s="22">
        <f t="shared" si="125"/>
        <v>2.2836330935251801</v>
      </c>
      <c r="AI207" s="2">
        <v>44747</v>
      </c>
      <c r="AJ207" s="9">
        <v>0</v>
      </c>
      <c r="AK207" s="65">
        <v>0</v>
      </c>
      <c r="AL207" s="9">
        <v>0</v>
      </c>
      <c r="AM207" s="9">
        <v>0</v>
      </c>
      <c r="AN207" s="63">
        <v>0</v>
      </c>
      <c r="AO207" s="63">
        <v>0</v>
      </c>
      <c r="AP207" s="9">
        <f t="shared" si="130"/>
        <v>0</v>
      </c>
      <c r="AQ207" s="64">
        <v>5.56</v>
      </c>
      <c r="AR207" s="22">
        <f t="shared" si="126"/>
        <v>0</v>
      </c>
    </row>
    <row r="208" spans="1:45" x14ac:dyDescent="0.25">
      <c r="A208" s="2">
        <v>44748</v>
      </c>
      <c r="B208" s="9">
        <v>316.33</v>
      </c>
      <c r="C208" s="65">
        <v>34</v>
      </c>
      <c r="D208" s="9">
        <v>313.95999999999998</v>
      </c>
      <c r="E208" s="9">
        <v>31.68</v>
      </c>
      <c r="F208" s="63">
        <f t="shared" si="118"/>
        <v>345.64</v>
      </c>
      <c r="G208" s="63">
        <f t="shared" si="127"/>
        <v>345.64</v>
      </c>
      <c r="H208" s="9">
        <v>5.56</v>
      </c>
      <c r="I208" s="64">
        <f t="shared" si="119"/>
        <v>62.165467625899282</v>
      </c>
      <c r="J208" s="22">
        <f t="shared" si="120"/>
        <v>1.2433093525179857</v>
      </c>
      <c r="L208" s="2">
        <v>44748</v>
      </c>
      <c r="M208" s="9">
        <v>3740.85</v>
      </c>
      <c r="N208" s="65">
        <v>123.42</v>
      </c>
      <c r="O208" s="9">
        <v>3712.79</v>
      </c>
      <c r="P208" s="9">
        <v>115.01</v>
      </c>
      <c r="Q208" s="63">
        <f t="shared" si="117"/>
        <v>3827.8</v>
      </c>
      <c r="R208" s="63">
        <f t="shared" si="128"/>
        <v>3827.8</v>
      </c>
      <c r="S208" s="9">
        <v>5.56</v>
      </c>
      <c r="T208" s="64">
        <f t="shared" si="121"/>
        <v>688.45323741007201</v>
      </c>
      <c r="U208" s="22">
        <f t="shared" si="122"/>
        <v>13.769064748201441</v>
      </c>
      <c r="X208" s="2">
        <v>44748</v>
      </c>
      <c r="Y208" s="9">
        <v>137.88</v>
      </c>
      <c r="Z208" s="65">
        <v>697.04</v>
      </c>
      <c r="AA208" s="9">
        <v>136.85</v>
      </c>
      <c r="AB208" s="9">
        <v>686.58</v>
      </c>
      <c r="AC208" s="63">
        <f t="shared" si="123"/>
        <v>823.43000000000006</v>
      </c>
      <c r="AD208" s="63">
        <f t="shared" si="129"/>
        <v>823.43000000000006</v>
      </c>
      <c r="AE208" s="9">
        <v>5.56</v>
      </c>
      <c r="AF208" s="64">
        <f t="shared" si="124"/>
        <v>148.09892086330939</v>
      </c>
      <c r="AG208" s="22">
        <f t="shared" si="125"/>
        <v>2.9619784172661876</v>
      </c>
      <c r="AI208" s="2">
        <v>44748</v>
      </c>
      <c r="AJ208" s="9">
        <v>0</v>
      </c>
      <c r="AK208" s="65">
        <v>0</v>
      </c>
      <c r="AL208" s="9">
        <v>0</v>
      </c>
      <c r="AM208" s="9">
        <v>0</v>
      </c>
      <c r="AN208" s="63">
        <v>0</v>
      </c>
      <c r="AO208" s="63">
        <v>0</v>
      </c>
      <c r="AP208" s="9">
        <f t="shared" si="130"/>
        <v>0</v>
      </c>
      <c r="AQ208" s="64">
        <v>5.56</v>
      </c>
      <c r="AR208" s="22">
        <f>AP208/AQ208</f>
        <v>0</v>
      </c>
    </row>
    <row r="209" spans="1:44" x14ac:dyDescent="0.25">
      <c r="A209" s="2">
        <v>44749</v>
      </c>
      <c r="B209" s="9">
        <v>590.62</v>
      </c>
      <c r="C209" s="65">
        <v>194.56</v>
      </c>
      <c r="D209" s="9">
        <v>586.19000000000005</v>
      </c>
      <c r="E209" s="10">
        <v>181.31</v>
      </c>
      <c r="F209" s="63">
        <f t="shared" si="118"/>
        <v>767.5</v>
      </c>
      <c r="G209" s="63">
        <f t="shared" si="127"/>
        <v>767.5</v>
      </c>
      <c r="H209" s="9">
        <v>5.57</v>
      </c>
      <c r="I209" s="64">
        <f t="shared" si="119"/>
        <v>137.79174147217233</v>
      </c>
      <c r="J209" s="22">
        <f t="shared" si="120"/>
        <v>2.7558348294434469</v>
      </c>
      <c r="L209" s="2">
        <v>44749</v>
      </c>
      <c r="M209" s="9">
        <v>3860.24</v>
      </c>
      <c r="N209" s="65">
        <v>0</v>
      </c>
      <c r="O209" s="9">
        <v>3831</v>
      </c>
      <c r="P209" s="10">
        <v>0</v>
      </c>
      <c r="Q209" s="63">
        <f t="shared" si="117"/>
        <v>3831</v>
      </c>
      <c r="R209" s="63">
        <f t="shared" si="128"/>
        <v>3831</v>
      </c>
      <c r="S209" s="10">
        <v>5.57</v>
      </c>
      <c r="T209" s="64">
        <f t="shared" si="121"/>
        <v>687.79174147217236</v>
      </c>
      <c r="U209" s="22">
        <f t="shared" si="122"/>
        <v>13.755834829443447</v>
      </c>
      <c r="X209" s="2">
        <v>44749</v>
      </c>
      <c r="Y209" s="9">
        <v>241.68</v>
      </c>
      <c r="Z209" s="65">
        <v>972.21</v>
      </c>
      <c r="AA209" s="9">
        <v>239.87</v>
      </c>
      <c r="AB209" s="10">
        <v>957.63</v>
      </c>
      <c r="AC209" s="63">
        <f t="shared" si="123"/>
        <v>1197.5</v>
      </c>
      <c r="AD209" s="63">
        <f t="shared" si="129"/>
        <v>1197.5</v>
      </c>
      <c r="AE209" s="10">
        <v>5.57</v>
      </c>
      <c r="AF209" s="64">
        <f t="shared" si="124"/>
        <v>214.99102333931776</v>
      </c>
      <c r="AG209" s="22">
        <f t="shared" si="125"/>
        <v>4.2998204667863558</v>
      </c>
      <c r="AI209" s="2">
        <v>44749</v>
      </c>
      <c r="AJ209" s="9">
        <v>0</v>
      </c>
      <c r="AK209" s="65">
        <v>0</v>
      </c>
      <c r="AL209" s="9">
        <v>0</v>
      </c>
      <c r="AM209" s="10">
        <v>0</v>
      </c>
      <c r="AN209" s="63">
        <v>0</v>
      </c>
      <c r="AO209" s="63">
        <v>0</v>
      </c>
      <c r="AP209" s="9">
        <f t="shared" si="130"/>
        <v>0</v>
      </c>
      <c r="AQ209" s="64">
        <v>5.57</v>
      </c>
      <c r="AR209" s="22">
        <f t="shared" ref="AR209:AR232" si="131">AP209/AQ209</f>
        <v>0</v>
      </c>
    </row>
    <row r="210" spans="1:44" x14ac:dyDescent="0.25">
      <c r="A210" s="2">
        <v>44750</v>
      </c>
      <c r="B210" s="9">
        <v>2013.92</v>
      </c>
      <c r="C210" s="65">
        <v>197.48</v>
      </c>
      <c r="D210" s="10">
        <v>1998.82</v>
      </c>
      <c r="E210" s="9">
        <v>184.03</v>
      </c>
      <c r="F210" s="63">
        <f t="shared" si="118"/>
        <v>2182.85</v>
      </c>
      <c r="G210" s="63">
        <f t="shared" si="127"/>
        <v>2182.85</v>
      </c>
      <c r="H210" s="9">
        <v>5.57</v>
      </c>
      <c r="I210" s="64">
        <f t="shared" si="119"/>
        <v>391.89407540394967</v>
      </c>
      <c r="J210" s="22">
        <f t="shared" si="120"/>
        <v>7.8378815080789934</v>
      </c>
      <c r="L210" s="2">
        <v>44750</v>
      </c>
      <c r="M210" s="9">
        <v>3758.11</v>
      </c>
      <c r="N210" s="65">
        <v>0</v>
      </c>
      <c r="O210" s="10">
        <v>3729.92</v>
      </c>
      <c r="P210" s="9">
        <v>0</v>
      </c>
      <c r="Q210" s="63">
        <f t="shared" si="117"/>
        <v>3729.92</v>
      </c>
      <c r="R210" s="63">
        <f t="shared" si="128"/>
        <v>3729.92</v>
      </c>
      <c r="S210" s="10">
        <v>5.57</v>
      </c>
      <c r="T210" s="64">
        <f t="shared" si="121"/>
        <v>669.64452423698378</v>
      </c>
      <c r="U210" s="22">
        <f t="shared" si="122"/>
        <v>13.392890484739675</v>
      </c>
      <c r="X210" s="2">
        <v>44750</v>
      </c>
      <c r="Y210" s="9">
        <v>518.03</v>
      </c>
      <c r="Z210" s="65">
        <v>572.02</v>
      </c>
      <c r="AA210" s="10">
        <v>514.14</v>
      </c>
      <c r="AB210" s="9">
        <v>563.44000000000005</v>
      </c>
      <c r="AC210" s="63">
        <f t="shared" si="123"/>
        <v>1077.58</v>
      </c>
      <c r="AD210" s="63">
        <f t="shared" si="129"/>
        <v>1077.58</v>
      </c>
      <c r="AE210" s="10">
        <v>5.57</v>
      </c>
      <c r="AF210" s="64">
        <f t="shared" si="124"/>
        <v>193.4614003590664</v>
      </c>
      <c r="AG210" s="22">
        <f t="shared" si="125"/>
        <v>3.8692280071813281</v>
      </c>
      <c r="AI210" s="2">
        <v>44750</v>
      </c>
      <c r="AJ210" s="9">
        <v>0</v>
      </c>
      <c r="AK210" s="65">
        <v>0</v>
      </c>
      <c r="AL210" s="10">
        <v>0</v>
      </c>
      <c r="AM210" s="9">
        <v>0</v>
      </c>
      <c r="AN210" s="63">
        <v>0</v>
      </c>
      <c r="AO210" s="63">
        <v>0</v>
      </c>
      <c r="AP210" s="9">
        <f t="shared" si="130"/>
        <v>0</v>
      </c>
      <c r="AQ210" s="64">
        <v>5.57</v>
      </c>
      <c r="AR210" s="22">
        <f t="shared" si="131"/>
        <v>0</v>
      </c>
    </row>
    <row r="211" spans="1:44" x14ac:dyDescent="0.25">
      <c r="A211" s="2">
        <v>44751</v>
      </c>
      <c r="B211" s="9">
        <v>915.72</v>
      </c>
      <c r="C211" s="65">
        <v>62.03</v>
      </c>
      <c r="D211" s="9">
        <v>908.85</v>
      </c>
      <c r="E211" s="9">
        <v>57.81</v>
      </c>
      <c r="F211" s="63">
        <f t="shared" si="118"/>
        <v>966.66000000000008</v>
      </c>
      <c r="G211" s="63">
        <f t="shared" si="127"/>
        <v>966.66000000000008</v>
      </c>
      <c r="H211" s="9">
        <v>5.61</v>
      </c>
      <c r="I211" s="64">
        <f t="shared" si="119"/>
        <v>172.31016042780749</v>
      </c>
      <c r="J211" s="22">
        <f t="shared" si="120"/>
        <v>3.4462032085561498</v>
      </c>
      <c r="L211" s="2">
        <v>44751</v>
      </c>
      <c r="M211" s="9">
        <v>5663.79</v>
      </c>
      <c r="N211" s="65">
        <v>136.75</v>
      </c>
      <c r="O211" s="9">
        <v>5621.31</v>
      </c>
      <c r="P211" s="9">
        <v>127.44</v>
      </c>
      <c r="Q211" s="63">
        <f t="shared" si="117"/>
        <v>5748.75</v>
      </c>
      <c r="R211" s="63">
        <f t="shared" si="128"/>
        <v>5748.75</v>
      </c>
      <c r="S211" s="10">
        <v>5.61</v>
      </c>
      <c r="T211" s="64">
        <f t="shared" si="121"/>
        <v>1024.7326203208556</v>
      </c>
      <c r="U211" s="22">
        <f t="shared" si="122"/>
        <v>20.494652406417114</v>
      </c>
      <c r="X211" s="2">
        <v>44751</v>
      </c>
      <c r="Y211" s="9">
        <v>574.76</v>
      </c>
      <c r="Z211" s="65">
        <v>503.31</v>
      </c>
      <c r="AA211" s="9">
        <v>570.45000000000005</v>
      </c>
      <c r="AB211" s="9">
        <v>495.76</v>
      </c>
      <c r="AC211" s="63">
        <f t="shared" si="123"/>
        <v>1066.21</v>
      </c>
      <c r="AD211" s="63">
        <f t="shared" si="129"/>
        <v>1066.21</v>
      </c>
      <c r="AE211" s="10">
        <v>5.61</v>
      </c>
      <c r="AF211" s="64">
        <f t="shared" si="124"/>
        <v>190.05525846702318</v>
      </c>
      <c r="AG211" s="22">
        <f t="shared" si="125"/>
        <v>3.8011051693404636</v>
      </c>
      <c r="AI211" s="2">
        <v>44751</v>
      </c>
      <c r="AJ211" s="9">
        <v>0</v>
      </c>
      <c r="AK211" s="65">
        <v>0</v>
      </c>
      <c r="AL211" s="9">
        <v>0</v>
      </c>
      <c r="AM211" s="9">
        <v>0</v>
      </c>
      <c r="AN211" s="63">
        <v>0</v>
      </c>
      <c r="AO211" s="63">
        <v>0</v>
      </c>
      <c r="AP211" s="9">
        <f t="shared" si="130"/>
        <v>0</v>
      </c>
      <c r="AQ211" s="64">
        <v>5.61</v>
      </c>
      <c r="AR211" s="22">
        <f t="shared" si="131"/>
        <v>0</v>
      </c>
    </row>
    <row r="212" spans="1:44" x14ac:dyDescent="0.25">
      <c r="A212" s="2">
        <v>44752</v>
      </c>
      <c r="B212" s="9">
        <v>1184.43</v>
      </c>
      <c r="C212" s="65">
        <v>45.17</v>
      </c>
      <c r="D212" s="9">
        <v>1175.55</v>
      </c>
      <c r="E212" s="9">
        <v>42.09</v>
      </c>
      <c r="F212" s="63">
        <f t="shared" si="118"/>
        <v>1217.6399999999999</v>
      </c>
      <c r="G212" s="63">
        <f t="shared" si="127"/>
        <v>1217.6399999999999</v>
      </c>
      <c r="H212" s="9">
        <v>5.61</v>
      </c>
      <c r="I212" s="64">
        <f t="shared" si="119"/>
        <v>217.04812834224595</v>
      </c>
      <c r="J212" s="22">
        <f t="shared" si="120"/>
        <v>4.3409625668449188</v>
      </c>
      <c r="L212" s="2">
        <v>44752</v>
      </c>
      <c r="M212" s="9">
        <v>3676.69</v>
      </c>
      <c r="N212" s="65">
        <v>0</v>
      </c>
      <c r="O212" s="9">
        <v>3649.11</v>
      </c>
      <c r="P212" s="9">
        <v>0</v>
      </c>
      <c r="Q212" s="63">
        <f t="shared" si="117"/>
        <v>3649.11</v>
      </c>
      <c r="R212" s="63">
        <f t="shared" si="128"/>
        <v>3649.11</v>
      </c>
      <c r="S212" s="10">
        <v>5.61</v>
      </c>
      <c r="T212" s="64">
        <f t="shared" si="121"/>
        <v>650.46524064171126</v>
      </c>
      <c r="U212" s="22">
        <f t="shared" si="122"/>
        <v>13.009304812834225</v>
      </c>
      <c r="X212" s="2">
        <v>44752</v>
      </c>
      <c r="Y212" s="6">
        <v>55.96</v>
      </c>
      <c r="Z212" s="66">
        <v>273.5</v>
      </c>
      <c r="AA212" s="6">
        <v>55.54</v>
      </c>
      <c r="AB212" s="6">
        <v>269.39999999999998</v>
      </c>
      <c r="AC212" s="63">
        <f t="shared" si="123"/>
        <v>324.94</v>
      </c>
      <c r="AD212" s="63">
        <f t="shared" si="129"/>
        <v>324.94</v>
      </c>
      <c r="AE212" s="10">
        <v>5.61</v>
      </c>
      <c r="AF212" s="64">
        <f t="shared" si="124"/>
        <v>57.921568627450974</v>
      </c>
      <c r="AG212" s="22">
        <f t="shared" si="125"/>
        <v>1.1584313725490194</v>
      </c>
      <c r="AI212" s="2">
        <v>44752</v>
      </c>
      <c r="AJ212" s="6">
        <v>0</v>
      </c>
      <c r="AK212" s="66">
        <v>0</v>
      </c>
      <c r="AL212" s="6">
        <v>0</v>
      </c>
      <c r="AM212" s="6">
        <v>0</v>
      </c>
      <c r="AN212" s="63">
        <v>0</v>
      </c>
      <c r="AO212" s="63">
        <v>0</v>
      </c>
      <c r="AP212" s="9">
        <f t="shared" si="130"/>
        <v>0</v>
      </c>
      <c r="AQ212" s="64">
        <v>5.61</v>
      </c>
      <c r="AR212" s="22">
        <f t="shared" si="131"/>
        <v>0</v>
      </c>
    </row>
    <row r="213" spans="1:44" x14ac:dyDescent="0.25">
      <c r="A213" s="2">
        <v>44753</v>
      </c>
      <c r="B213" s="9">
        <v>174.77</v>
      </c>
      <c r="C213" s="9">
        <v>27.54</v>
      </c>
      <c r="D213" s="9">
        <v>173.46</v>
      </c>
      <c r="E213" s="9">
        <v>25.66</v>
      </c>
      <c r="F213" s="63">
        <f t="shared" si="118"/>
        <v>199.12</v>
      </c>
      <c r="G213" s="63">
        <f t="shared" si="127"/>
        <v>199.12</v>
      </c>
      <c r="H213" s="9">
        <v>5.61</v>
      </c>
      <c r="I213" s="64">
        <f t="shared" si="119"/>
        <v>35.493761140819963</v>
      </c>
      <c r="J213" s="22">
        <f t="shared" si="120"/>
        <v>0.70987522281639925</v>
      </c>
      <c r="L213" s="2">
        <v>44753</v>
      </c>
      <c r="M213" s="9">
        <v>5201.74</v>
      </c>
      <c r="N213" s="9">
        <v>8.9499999999999993</v>
      </c>
      <c r="O213" s="9">
        <v>5162.7299999999996</v>
      </c>
      <c r="P213" s="9">
        <v>8.34</v>
      </c>
      <c r="Q213" s="63">
        <f t="shared" si="117"/>
        <v>5171.07</v>
      </c>
      <c r="R213" s="63">
        <f t="shared" si="128"/>
        <v>5171.07</v>
      </c>
      <c r="S213" s="1">
        <v>5.61</v>
      </c>
      <c r="T213" s="64">
        <f t="shared" si="121"/>
        <v>921.75935828876993</v>
      </c>
      <c r="U213" s="22">
        <f t="shared" si="122"/>
        <v>18.4351871657754</v>
      </c>
      <c r="X213" s="2">
        <v>44753</v>
      </c>
      <c r="Y213" s="6">
        <v>392.41</v>
      </c>
      <c r="Z213" s="6">
        <v>272.07</v>
      </c>
      <c r="AA213" s="6">
        <v>389.47</v>
      </c>
      <c r="AB213" s="6">
        <v>267.99</v>
      </c>
      <c r="AC213" s="63">
        <f t="shared" si="123"/>
        <v>657.46</v>
      </c>
      <c r="AD213" s="63">
        <f t="shared" si="129"/>
        <v>657.46</v>
      </c>
      <c r="AE213" s="1">
        <v>5.61</v>
      </c>
      <c r="AF213" s="64">
        <f t="shared" si="124"/>
        <v>117.19429590017825</v>
      </c>
      <c r="AG213" s="22">
        <f t="shared" si="125"/>
        <v>2.3438859180035649</v>
      </c>
      <c r="AI213" s="2">
        <v>44753</v>
      </c>
      <c r="AJ213" s="6">
        <v>0</v>
      </c>
      <c r="AK213" s="6">
        <v>0</v>
      </c>
      <c r="AL213" s="6">
        <v>0</v>
      </c>
      <c r="AM213" s="6">
        <v>0</v>
      </c>
      <c r="AN213" s="63">
        <v>0</v>
      </c>
      <c r="AO213" s="63">
        <v>0</v>
      </c>
      <c r="AP213" s="9">
        <f t="shared" si="130"/>
        <v>0</v>
      </c>
      <c r="AQ213" s="64">
        <v>5.61</v>
      </c>
      <c r="AR213" s="22">
        <f t="shared" si="131"/>
        <v>0</v>
      </c>
    </row>
    <row r="214" spans="1:44" x14ac:dyDescent="0.25">
      <c r="A214" s="2">
        <v>44754</v>
      </c>
      <c r="B214" s="9">
        <v>400.45</v>
      </c>
      <c r="C214" s="9">
        <v>8</v>
      </c>
      <c r="D214" s="9">
        <v>397.45</v>
      </c>
      <c r="E214" s="9">
        <v>7.46</v>
      </c>
      <c r="F214" s="63">
        <f t="shared" si="118"/>
        <v>404.90999999999997</v>
      </c>
      <c r="G214" s="63">
        <f t="shared" si="127"/>
        <v>404.90999999999997</v>
      </c>
      <c r="H214" s="9">
        <v>5.62</v>
      </c>
      <c r="I214" s="64">
        <f t="shared" si="119"/>
        <v>72.048042704626326</v>
      </c>
      <c r="J214" s="22">
        <f t="shared" si="120"/>
        <v>1.4409608540925265</v>
      </c>
      <c r="L214" s="2">
        <v>44754</v>
      </c>
      <c r="M214" s="9">
        <v>3589.71</v>
      </c>
      <c r="N214" s="9">
        <v>31.85</v>
      </c>
      <c r="O214" s="9">
        <v>3562.79</v>
      </c>
      <c r="P214" s="9">
        <v>7.46</v>
      </c>
      <c r="Q214" s="63">
        <f>O214+P214</f>
        <v>3570.25</v>
      </c>
      <c r="R214" s="63">
        <f t="shared" si="128"/>
        <v>3570.25</v>
      </c>
      <c r="S214" s="1">
        <v>5.62</v>
      </c>
      <c r="T214" s="64">
        <f t="shared" si="121"/>
        <v>635.27580071174373</v>
      </c>
      <c r="U214" s="22">
        <f t="shared" si="122"/>
        <v>12.705516014234874</v>
      </c>
      <c r="X214" s="2">
        <v>44754</v>
      </c>
      <c r="Y214" s="6">
        <v>152.52000000000001</v>
      </c>
      <c r="Z214" s="6">
        <v>444.53</v>
      </c>
      <c r="AA214" s="6">
        <v>151.38</v>
      </c>
      <c r="AB214" s="6">
        <v>437.86</v>
      </c>
      <c r="AC214" s="63">
        <f t="shared" si="123"/>
        <v>589.24</v>
      </c>
      <c r="AD214" s="63">
        <f t="shared" si="129"/>
        <v>589.24</v>
      </c>
      <c r="AE214" s="1">
        <v>5.62</v>
      </c>
      <c r="AF214" s="64">
        <f t="shared" si="124"/>
        <v>104.84697508896797</v>
      </c>
      <c r="AG214" s="22">
        <f t="shared" si="125"/>
        <v>2.0969395017793593</v>
      </c>
      <c r="AI214" s="2">
        <v>44754</v>
      </c>
      <c r="AJ214" s="6">
        <v>0</v>
      </c>
      <c r="AK214" s="6">
        <v>0</v>
      </c>
      <c r="AL214" s="6">
        <v>0</v>
      </c>
      <c r="AM214" s="6">
        <v>0</v>
      </c>
      <c r="AN214" s="63">
        <v>0</v>
      </c>
      <c r="AO214" s="63"/>
      <c r="AP214" s="9">
        <f t="shared" si="130"/>
        <v>0</v>
      </c>
      <c r="AQ214" s="64">
        <v>5.62</v>
      </c>
      <c r="AR214" s="22">
        <f t="shared" si="131"/>
        <v>0</v>
      </c>
    </row>
    <row r="215" spans="1:44" x14ac:dyDescent="0.25">
      <c r="A215" s="2">
        <v>44755</v>
      </c>
      <c r="B215" s="9">
        <v>326.38</v>
      </c>
      <c r="C215" s="65">
        <v>0</v>
      </c>
      <c r="D215" s="9">
        <v>323.93</v>
      </c>
      <c r="E215" s="10">
        <v>0</v>
      </c>
      <c r="F215" s="63">
        <f t="shared" si="118"/>
        <v>323.93</v>
      </c>
      <c r="G215" s="63">
        <f t="shared" si="127"/>
        <v>323.93</v>
      </c>
      <c r="H215" s="9">
        <v>5.62</v>
      </c>
      <c r="I215" s="64">
        <f t="shared" si="119"/>
        <v>57.638790035587192</v>
      </c>
      <c r="J215" s="22">
        <f t="shared" si="120"/>
        <v>1.1527758007117439</v>
      </c>
      <c r="L215" s="2">
        <v>44755</v>
      </c>
      <c r="M215" s="9">
        <v>3729.69</v>
      </c>
      <c r="N215" s="65">
        <v>11.61</v>
      </c>
      <c r="O215" s="9">
        <v>3701.72</v>
      </c>
      <c r="P215" s="10">
        <v>10.82</v>
      </c>
      <c r="Q215" s="63">
        <f t="shared" ref="Q215:Q231" si="132">O215+P215</f>
        <v>3712.54</v>
      </c>
      <c r="R215" s="63">
        <f t="shared" si="128"/>
        <v>3712.54</v>
      </c>
      <c r="S215" s="1">
        <v>5.62</v>
      </c>
      <c r="T215" s="64">
        <f t="shared" si="121"/>
        <v>660.59430604982208</v>
      </c>
      <c r="U215" s="22">
        <f t="shared" si="122"/>
        <v>13.211886120996441</v>
      </c>
      <c r="X215" s="2">
        <v>44755</v>
      </c>
      <c r="Y215" s="6">
        <v>96.62</v>
      </c>
      <c r="Z215" s="66">
        <v>479.1</v>
      </c>
      <c r="AA215" s="6">
        <v>95.9</v>
      </c>
      <c r="AB215" s="1">
        <v>471.91</v>
      </c>
      <c r="AC215" s="63">
        <f t="shared" si="123"/>
        <v>567.81000000000006</v>
      </c>
      <c r="AD215" s="63">
        <f t="shared" si="129"/>
        <v>567.81000000000006</v>
      </c>
      <c r="AE215" s="1">
        <v>5.62</v>
      </c>
      <c r="AF215" s="64">
        <f t="shared" si="124"/>
        <v>101.0338078291815</v>
      </c>
      <c r="AG215" s="22">
        <f t="shared" si="125"/>
        <v>2.02067615658363</v>
      </c>
      <c r="AI215" s="2">
        <v>44755</v>
      </c>
      <c r="AJ215" s="6">
        <v>0</v>
      </c>
      <c r="AK215" s="66">
        <v>0</v>
      </c>
      <c r="AL215" s="6">
        <v>0</v>
      </c>
      <c r="AM215" s="1">
        <v>0</v>
      </c>
      <c r="AN215" s="63">
        <v>0</v>
      </c>
      <c r="AO215" s="63">
        <v>0</v>
      </c>
      <c r="AP215" s="9">
        <f t="shared" si="130"/>
        <v>0</v>
      </c>
      <c r="AQ215" s="64">
        <v>5.62</v>
      </c>
      <c r="AR215" s="22">
        <f t="shared" si="131"/>
        <v>0</v>
      </c>
    </row>
    <row r="216" spans="1:44" x14ac:dyDescent="0.25">
      <c r="A216" s="2">
        <v>44756</v>
      </c>
      <c r="B216" s="9">
        <v>1479.03</v>
      </c>
      <c r="C216" s="65">
        <v>176.96</v>
      </c>
      <c r="D216" s="9">
        <v>1467.94</v>
      </c>
      <c r="E216" s="9">
        <v>164.91</v>
      </c>
      <c r="F216" s="63">
        <f t="shared" si="118"/>
        <v>1632.8500000000001</v>
      </c>
      <c r="G216" s="63">
        <f t="shared" si="127"/>
        <v>1632.8500000000001</v>
      </c>
      <c r="H216" s="9">
        <v>5.68</v>
      </c>
      <c r="I216" s="64">
        <f t="shared" si="119"/>
        <v>287.4735915492958</v>
      </c>
      <c r="J216" s="22">
        <f t="shared" si="120"/>
        <v>5.7494718309859163</v>
      </c>
      <c r="L216" s="2">
        <v>44756</v>
      </c>
      <c r="M216" s="9">
        <v>4707.43</v>
      </c>
      <c r="N216" s="65">
        <v>44.62</v>
      </c>
      <c r="O216" s="9">
        <v>4672.12</v>
      </c>
      <c r="P216" s="9">
        <v>41.58</v>
      </c>
      <c r="Q216" s="63">
        <f t="shared" si="132"/>
        <v>4713.7</v>
      </c>
      <c r="R216" s="63">
        <f t="shared" si="128"/>
        <v>4713.7</v>
      </c>
      <c r="S216" s="1">
        <v>5.68</v>
      </c>
      <c r="T216" s="64">
        <f t="shared" si="121"/>
        <v>829.87676056338034</v>
      </c>
      <c r="U216" s="22">
        <f t="shared" si="122"/>
        <v>16.597535211267608</v>
      </c>
      <c r="X216" s="2">
        <v>44756</v>
      </c>
      <c r="Y216" s="6">
        <v>154.18</v>
      </c>
      <c r="Z216" s="66">
        <v>357.36</v>
      </c>
      <c r="AA216" s="6">
        <v>153.02000000000001</v>
      </c>
      <c r="AB216" s="6">
        <v>352</v>
      </c>
      <c r="AC216" s="63">
        <f t="shared" si="123"/>
        <v>505.02</v>
      </c>
      <c r="AD216" s="63">
        <f t="shared" si="129"/>
        <v>505.02</v>
      </c>
      <c r="AE216" s="1">
        <v>5.68</v>
      </c>
      <c r="AF216" s="64">
        <f t="shared" si="124"/>
        <v>88.911971830985919</v>
      </c>
      <c r="AG216" s="22">
        <f t="shared" si="125"/>
        <v>1.7782394366197185</v>
      </c>
      <c r="AI216" s="2">
        <v>44756</v>
      </c>
      <c r="AJ216" s="6">
        <v>0</v>
      </c>
      <c r="AK216" s="66">
        <v>0</v>
      </c>
      <c r="AL216" s="6">
        <v>0</v>
      </c>
      <c r="AM216" s="6">
        <v>0</v>
      </c>
      <c r="AN216" s="63">
        <v>0</v>
      </c>
      <c r="AO216" s="63"/>
      <c r="AP216" s="9">
        <f t="shared" si="130"/>
        <v>0</v>
      </c>
      <c r="AQ216" s="64">
        <v>5.68</v>
      </c>
      <c r="AR216" s="22">
        <f t="shared" si="131"/>
        <v>0</v>
      </c>
    </row>
    <row r="217" spans="1:44" x14ac:dyDescent="0.25">
      <c r="A217" s="2">
        <v>44757</v>
      </c>
      <c r="B217" s="9">
        <v>797.15</v>
      </c>
      <c r="C217" s="9">
        <v>350.72</v>
      </c>
      <c r="D217" s="9">
        <v>791.17</v>
      </c>
      <c r="E217" s="9">
        <v>326.83</v>
      </c>
      <c r="F217" s="63">
        <f t="shared" si="118"/>
        <v>1118</v>
      </c>
      <c r="G217" s="63">
        <f t="shared" si="127"/>
        <v>1118</v>
      </c>
      <c r="H217" s="9">
        <v>5.68</v>
      </c>
      <c r="I217" s="64">
        <f t="shared" si="119"/>
        <v>196.83098591549296</v>
      </c>
      <c r="J217" s="22">
        <f t="shared" si="120"/>
        <v>3.9366197183098595</v>
      </c>
      <c r="L217" s="2">
        <v>44757</v>
      </c>
      <c r="M217" s="9">
        <v>5969.03</v>
      </c>
      <c r="N217" s="9">
        <v>0</v>
      </c>
      <c r="O217" s="9">
        <v>5924.26</v>
      </c>
      <c r="P217" s="9">
        <v>0</v>
      </c>
      <c r="Q217" s="63">
        <f t="shared" si="132"/>
        <v>5924.26</v>
      </c>
      <c r="R217" s="63">
        <f t="shared" si="128"/>
        <v>5924.26</v>
      </c>
      <c r="S217" s="1">
        <v>5.68</v>
      </c>
      <c r="T217" s="64">
        <f t="shared" si="121"/>
        <v>1043.0035211267607</v>
      </c>
      <c r="U217" s="22">
        <f t="shared" si="122"/>
        <v>20.860070422535212</v>
      </c>
      <c r="X217" s="2">
        <v>44757</v>
      </c>
      <c r="Y217" s="6">
        <v>144.01</v>
      </c>
      <c r="Z217" s="6">
        <v>158.08000000000001</v>
      </c>
      <c r="AA217" s="6">
        <v>142.93</v>
      </c>
      <c r="AB217" s="6">
        <v>155.71</v>
      </c>
      <c r="AC217" s="63">
        <f t="shared" si="123"/>
        <v>298.64</v>
      </c>
      <c r="AD217" s="63">
        <f t="shared" si="129"/>
        <v>298.64</v>
      </c>
      <c r="AE217" s="1">
        <v>5.68</v>
      </c>
      <c r="AF217" s="64">
        <f t="shared" si="124"/>
        <v>52.577464788732392</v>
      </c>
      <c r="AG217" s="22">
        <f t="shared" si="125"/>
        <v>1.051549295774648</v>
      </c>
      <c r="AI217" s="2">
        <v>44757</v>
      </c>
      <c r="AJ217" s="6">
        <v>0</v>
      </c>
      <c r="AK217" s="6">
        <v>0</v>
      </c>
      <c r="AL217" s="6">
        <v>0</v>
      </c>
      <c r="AM217" s="6">
        <v>0</v>
      </c>
      <c r="AN217" s="63">
        <v>0</v>
      </c>
      <c r="AO217" s="63"/>
      <c r="AP217" s="9">
        <f>AM217+AN217+AO217</f>
        <v>0</v>
      </c>
      <c r="AQ217" s="64">
        <v>5.68</v>
      </c>
      <c r="AR217" s="22">
        <f t="shared" si="131"/>
        <v>0</v>
      </c>
    </row>
    <row r="218" spans="1:44" x14ac:dyDescent="0.25">
      <c r="A218" s="2">
        <v>44758</v>
      </c>
      <c r="B218" s="9">
        <v>344.73</v>
      </c>
      <c r="C218" s="74">
        <v>7.96</v>
      </c>
      <c r="D218" s="9">
        <v>342.14</v>
      </c>
      <c r="E218" s="9">
        <v>4.62</v>
      </c>
      <c r="F218" s="63">
        <f t="shared" si="118"/>
        <v>346.76</v>
      </c>
      <c r="G218" s="63">
        <f t="shared" si="127"/>
        <v>346.76</v>
      </c>
      <c r="H218" s="9">
        <v>5.7</v>
      </c>
      <c r="I218" s="64">
        <f t="shared" si="119"/>
        <v>60.835087719298244</v>
      </c>
      <c r="J218" s="22">
        <f t="shared" si="120"/>
        <v>1.2167017543859648</v>
      </c>
      <c r="L218" s="2">
        <v>44758</v>
      </c>
      <c r="M218" s="9">
        <v>5621.58</v>
      </c>
      <c r="N218" s="74"/>
      <c r="O218" s="9">
        <v>5579.42</v>
      </c>
      <c r="P218" s="9"/>
      <c r="Q218" s="63">
        <f t="shared" si="132"/>
        <v>5579.42</v>
      </c>
      <c r="R218" s="63">
        <f t="shared" si="128"/>
        <v>5579.42</v>
      </c>
      <c r="S218" s="1">
        <v>5.7</v>
      </c>
      <c r="T218" s="64">
        <f t="shared" si="121"/>
        <v>978.84561403508769</v>
      </c>
      <c r="U218" s="22">
        <f t="shared" si="122"/>
        <v>19.576912280701755</v>
      </c>
      <c r="X218" s="2">
        <v>44758</v>
      </c>
      <c r="Y218" s="6">
        <v>46.76</v>
      </c>
      <c r="Z218" s="67">
        <v>121.1</v>
      </c>
      <c r="AA218" s="6">
        <v>46.41</v>
      </c>
      <c r="AB218" s="6">
        <v>119.28</v>
      </c>
      <c r="AC218" s="63">
        <f t="shared" si="123"/>
        <v>165.69</v>
      </c>
      <c r="AD218" s="63">
        <f t="shared" si="129"/>
        <v>165.69</v>
      </c>
      <c r="AE218" s="1">
        <v>5.7</v>
      </c>
      <c r="AF218" s="64">
        <f t="shared" si="124"/>
        <v>29.068421052631578</v>
      </c>
      <c r="AG218" s="22">
        <f t="shared" si="125"/>
        <v>0.58136842105263153</v>
      </c>
      <c r="AI218" s="2">
        <v>44758</v>
      </c>
      <c r="AJ218" s="6">
        <v>0</v>
      </c>
      <c r="AK218" s="67">
        <v>0</v>
      </c>
      <c r="AL218" s="6">
        <v>0</v>
      </c>
      <c r="AM218" s="6">
        <v>0</v>
      </c>
      <c r="AN218" s="63">
        <v>0</v>
      </c>
      <c r="AO218" s="63"/>
      <c r="AP218" s="9">
        <f t="shared" ref="AP218:AP220" si="133">AM218+AN218+AO218</f>
        <v>0</v>
      </c>
      <c r="AQ218" s="64">
        <v>5.7</v>
      </c>
      <c r="AR218" s="22">
        <f t="shared" si="131"/>
        <v>0</v>
      </c>
    </row>
    <row r="219" spans="1:44" x14ac:dyDescent="0.25">
      <c r="A219" s="2">
        <v>44759</v>
      </c>
      <c r="B219" s="9">
        <v>2143.4499999999998</v>
      </c>
      <c r="C219" s="9">
        <v>7.7</v>
      </c>
      <c r="D219" s="9">
        <v>2127.37</v>
      </c>
      <c r="E219" s="9">
        <v>7.18</v>
      </c>
      <c r="F219" s="63">
        <f t="shared" si="118"/>
        <v>2134.5499999999997</v>
      </c>
      <c r="G219" s="63">
        <f t="shared" si="127"/>
        <v>2134.5499999999997</v>
      </c>
      <c r="H219" s="9">
        <v>5.7</v>
      </c>
      <c r="I219" s="64">
        <f t="shared" si="119"/>
        <v>374.48245614035079</v>
      </c>
      <c r="J219" s="22">
        <f t="shared" si="120"/>
        <v>7.4896491228070161</v>
      </c>
      <c r="L219" s="2">
        <v>44759</v>
      </c>
      <c r="M219" s="9">
        <v>4283.24</v>
      </c>
      <c r="N219" s="9">
        <v>60.11</v>
      </c>
      <c r="O219" s="9">
        <v>4251.1099999999997</v>
      </c>
      <c r="P219" s="9">
        <v>56.02</v>
      </c>
      <c r="Q219" s="63">
        <f t="shared" si="132"/>
        <v>4307.13</v>
      </c>
      <c r="R219" s="63">
        <f t="shared" si="128"/>
        <v>4307.13</v>
      </c>
      <c r="S219" s="1">
        <v>5.7</v>
      </c>
      <c r="T219" s="64">
        <f t="shared" si="121"/>
        <v>755.6368421052631</v>
      </c>
      <c r="U219" s="22">
        <f t="shared" si="122"/>
        <v>15.112736842105262</v>
      </c>
      <c r="X219" s="2">
        <v>44759</v>
      </c>
      <c r="Y219" s="6">
        <v>112.74</v>
      </c>
      <c r="Z219" s="6">
        <v>116.3</v>
      </c>
      <c r="AA219" s="6">
        <v>111.89</v>
      </c>
      <c r="AB219" s="6">
        <v>114.56</v>
      </c>
      <c r="AC219" s="63">
        <f t="shared" si="123"/>
        <v>226.45</v>
      </c>
      <c r="AD219" s="63">
        <f t="shared" si="129"/>
        <v>226.45</v>
      </c>
      <c r="AE219" s="1">
        <v>5.7</v>
      </c>
      <c r="AF219" s="64">
        <f t="shared" si="124"/>
        <v>39.728070175438596</v>
      </c>
      <c r="AG219" s="22">
        <f t="shared" si="125"/>
        <v>0.79456140350877191</v>
      </c>
      <c r="AI219" s="2">
        <v>44759</v>
      </c>
      <c r="AJ219" s="6">
        <v>0</v>
      </c>
      <c r="AK219" s="6">
        <v>0</v>
      </c>
      <c r="AL219" s="6">
        <v>0</v>
      </c>
      <c r="AM219" s="6">
        <v>0</v>
      </c>
      <c r="AN219" s="63">
        <v>0</v>
      </c>
      <c r="AO219" s="63"/>
      <c r="AP219" s="9">
        <f t="shared" si="133"/>
        <v>0</v>
      </c>
      <c r="AQ219" s="64">
        <v>5.7</v>
      </c>
      <c r="AR219" s="22">
        <f t="shared" si="131"/>
        <v>0</v>
      </c>
    </row>
    <row r="220" spans="1:44" x14ac:dyDescent="0.25">
      <c r="A220" s="2">
        <v>44760</v>
      </c>
      <c r="B220" s="9">
        <v>393.14</v>
      </c>
      <c r="C220" s="9">
        <v>12.29</v>
      </c>
      <c r="D220" s="9">
        <v>390.19</v>
      </c>
      <c r="E220" s="9">
        <v>11.45</v>
      </c>
      <c r="F220" s="63">
        <f t="shared" si="118"/>
        <v>401.64</v>
      </c>
      <c r="G220" s="63">
        <f t="shared" si="127"/>
        <v>401.64</v>
      </c>
      <c r="H220" s="9">
        <v>5.7</v>
      </c>
      <c r="I220" s="64">
        <f t="shared" si="119"/>
        <v>70.463157894736838</v>
      </c>
      <c r="J220" s="22">
        <f t="shared" si="120"/>
        <v>1.4092631578947368</v>
      </c>
      <c r="L220" s="2">
        <v>44760</v>
      </c>
      <c r="M220" s="9">
        <v>3899.91</v>
      </c>
      <c r="N220" s="9">
        <v>23.32</v>
      </c>
      <c r="O220" s="9">
        <v>3870.66</v>
      </c>
      <c r="P220" s="9">
        <v>21.73</v>
      </c>
      <c r="Q220" s="63">
        <f t="shared" si="132"/>
        <v>3892.39</v>
      </c>
      <c r="R220" s="63">
        <f t="shared" si="128"/>
        <v>3892.39</v>
      </c>
      <c r="S220" s="1">
        <v>5.7</v>
      </c>
      <c r="T220" s="64">
        <f t="shared" si="121"/>
        <v>682.87543859649122</v>
      </c>
      <c r="U220" s="22">
        <f t="shared" si="122"/>
        <v>13.657508771929825</v>
      </c>
      <c r="X220" s="2">
        <v>44760</v>
      </c>
      <c r="Y220" s="6">
        <v>101.13</v>
      </c>
      <c r="Z220" s="6">
        <v>255.83</v>
      </c>
      <c r="AA220" s="6">
        <v>100.37</v>
      </c>
      <c r="AB220" s="6">
        <v>251.99</v>
      </c>
      <c r="AC220" s="63">
        <f t="shared" si="123"/>
        <v>352.36</v>
      </c>
      <c r="AD220" s="63">
        <f t="shared" si="129"/>
        <v>352.36</v>
      </c>
      <c r="AE220" s="1">
        <v>5.7</v>
      </c>
      <c r="AF220" s="64">
        <f t="shared" si="124"/>
        <v>61.81754385964912</v>
      </c>
      <c r="AG220" s="22">
        <f t="shared" si="125"/>
        <v>1.2363508771929825</v>
      </c>
      <c r="AI220" s="2">
        <v>44760</v>
      </c>
      <c r="AJ220" s="6">
        <v>0</v>
      </c>
      <c r="AK220" s="6">
        <v>0</v>
      </c>
      <c r="AL220" s="6">
        <v>0</v>
      </c>
      <c r="AM220" s="6">
        <v>0</v>
      </c>
      <c r="AN220" s="63">
        <v>0</v>
      </c>
      <c r="AO220" s="63"/>
      <c r="AP220" s="9">
        <f t="shared" si="133"/>
        <v>0</v>
      </c>
      <c r="AQ220" s="64">
        <v>5.7</v>
      </c>
      <c r="AR220" s="22">
        <f t="shared" si="131"/>
        <v>0</v>
      </c>
    </row>
    <row r="221" spans="1:44" x14ac:dyDescent="0.25">
      <c r="A221" s="2">
        <v>44761</v>
      </c>
      <c r="B221" s="9">
        <v>291.16000000000003</v>
      </c>
      <c r="C221" s="9">
        <v>0</v>
      </c>
      <c r="D221" s="9">
        <v>288.98</v>
      </c>
      <c r="E221" s="9">
        <v>0</v>
      </c>
      <c r="F221" s="63">
        <f t="shared" si="118"/>
        <v>288.98</v>
      </c>
      <c r="G221" s="63">
        <f t="shared" si="127"/>
        <v>288.98</v>
      </c>
      <c r="H221" s="9">
        <v>5.7</v>
      </c>
      <c r="I221" s="64">
        <f t="shared" si="119"/>
        <v>50.698245614035088</v>
      </c>
      <c r="J221" s="22">
        <f t="shared" si="120"/>
        <v>1.0139649122807017</v>
      </c>
      <c r="L221" s="2">
        <v>44761</v>
      </c>
      <c r="M221" s="9">
        <v>3364.05</v>
      </c>
      <c r="N221" s="9">
        <v>0</v>
      </c>
      <c r="O221" s="9">
        <v>3338.82</v>
      </c>
      <c r="P221" s="9">
        <v>0</v>
      </c>
      <c r="Q221" s="63">
        <f t="shared" si="132"/>
        <v>3338.82</v>
      </c>
      <c r="R221" s="63">
        <f t="shared" si="128"/>
        <v>3338.82</v>
      </c>
      <c r="S221" s="1">
        <v>5.7</v>
      </c>
      <c r="T221" s="64">
        <f t="shared" si="121"/>
        <v>585.7578947368421</v>
      </c>
      <c r="U221" s="22">
        <f t="shared" si="122"/>
        <v>11.715157894736842</v>
      </c>
      <c r="X221" s="2">
        <v>44761</v>
      </c>
      <c r="Y221" s="6">
        <v>102.99</v>
      </c>
      <c r="Z221" s="6">
        <v>122.08</v>
      </c>
      <c r="AA221" s="6">
        <v>102.22</v>
      </c>
      <c r="AB221" s="6">
        <v>120.25</v>
      </c>
      <c r="AC221" s="63">
        <f t="shared" si="123"/>
        <v>222.47</v>
      </c>
      <c r="AD221" s="63">
        <f t="shared" si="129"/>
        <v>222.47</v>
      </c>
      <c r="AE221" s="1">
        <v>5.7</v>
      </c>
      <c r="AF221" s="64">
        <f t="shared" si="124"/>
        <v>39.029824561403508</v>
      </c>
      <c r="AG221" s="22">
        <f t="shared" si="125"/>
        <v>0.78059649122807018</v>
      </c>
      <c r="AI221" s="2">
        <v>44761</v>
      </c>
      <c r="AJ221" s="6">
        <v>0</v>
      </c>
      <c r="AK221" s="6">
        <v>0</v>
      </c>
      <c r="AL221" s="6">
        <v>0</v>
      </c>
      <c r="AM221" s="6">
        <v>0</v>
      </c>
      <c r="AN221" s="63">
        <v>0</v>
      </c>
      <c r="AO221" s="63">
        <v>0</v>
      </c>
      <c r="AP221" s="9">
        <f>AM221+AN221+AO221</f>
        <v>0</v>
      </c>
      <c r="AQ221" s="64">
        <v>5.7</v>
      </c>
      <c r="AR221" s="22">
        <f t="shared" si="131"/>
        <v>0</v>
      </c>
    </row>
    <row r="222" spans="1:44" x14ac:dyDescent="0.25">
      <c r="A222" s="2">
        <v>44762</v>
      </c>
      <c r="B222" s="9">
        <v>793.99</v>
      </c>
      <c r="C222" s="9">
        <v>0</v>
      </c>
      <c r="D222" s="9">
        <v>788.04</v>
      </c>
      <c r="E222" s="9">
        <v>0</v>
      </c>
      <c r="F222" s="63">
        <f t="shared" si="118"/>
        <v>788.04</v>
      </c>
      <c r="G222" s="63">
        <f t="shared" si="127"/>
        <v>788.04</v>
      </c>
      <c r="H222" s="9">
        <v>5.7</v>
      </c>
      <c r="I222" s="64">
        <f t="shared" si="119"/>
        <v>138.25263157894736</v>
      </c>
      <c r="J222" s="22">
        <f t="shared" si="120"/>
        <v>2.7650526315789472</v>
      </c>
      <c r="L222" s="2">
        <v>44762</v>
      </c>
      <c r="M222" s="9">
        <v>2978.51</v>
      </c>
      <c r="N222" s="9">
        <v>75.75</v>
      </c>
      <c r="O222" s="9">
        <v>2956.17</v>
      </c>
      <c r="P222" s="9">
        <v>70.59</v>
      </c>
      <c r="Q222" s="63">
        <f t="shared" si="132"/>
        <v>3026.76</v>
      </c>
      <c r="R222" s="63">
        <f t="shared" si="128"/>
        <v>3026.76</v>
      </c>
      <c r="S222" s="1">
        <v>5.7</v>
      </c>
      <c r="T222" s="64">
        <f t="shared" si="121"/>
        <v>531.01052631578955</v>
      </c>
      <c r="U222" s="22">
        <f t="shared" si="122"/>
        <v>10.620210526315791</v>
      </c>
      <c r="X222" s="2">
        <v>44762</v>
      </c>
      <c r="Y222" s="6">
        <v>62.39</v>
      </c>
      <c r="Z222" s="6">
        <v>136.68</v>
      </c>
      <c r="AA222" s="6">
        <v>61.92</v>
      </c>
      <c r="AB222" s="6">
        <v>134.63</v>
      </c>
      <c r="AC222" s="63">
        <f t="shared" si="123"/>
        <v>196.55</v>
      </c>
      <c r="AD222" s="63">
        <f t="shared" si="129"/>
        <v>196.55</v>
      </c>
      <c r="AE222" s="1">
        <v>5.7</v>
      </c>
      <c r="AF222" s="64">
        <f t="shared" si="124"/>
        <v>34.482456140350877</v>
      </c>
      <c r="AG222" s="22">
        <f t="shared" si="125"/>
        <v>0.68964912280701751</v>
      </c>
      <c r="AI222" s="2">
        <v>44762</v>
      </c>
      <c r="AJ222" s="6">
        <v>0</v>
      </c>
      <c r="AK222" s="6">
        <v>0</v>
      </c>
      <c r="AL222" s="6">
        <v>0</v>
      </c>
      <c r="AM222" s="6">
        <v>0</v>
      </c>
      <c r="AN222" s="63">
        <v>0</v>
      </c>
      <c r="AO222" s="63">
        <v>0</v>
      </c>
      <c r="AP222" s="9">
        <f t="shared" ref="AP222:AP233" si="134">AM222+AN222+AO222</f>
        <v>0</v>
      </c>
      <c r="AQ222" s="64">
        <v>5.7</v>
      </c>
      <c r="AR222" s="22">
        <f t="shared" si="131"/>
        <v>0</v>
      </c>
    </row>
    <row r="223" spans="1:44" x14ac:dyDescent="0.25">
      <c r="A223" s="2">
        <v>44763</v>
      </c>
      <c r="B223" s="9">
        <v>401.06</v>
      </c>
      <c r="C223" s="9">
        <v>195.27</v>
      </c>
      <c r="D223" s="9">
        <v>398.05</v>
      </c>
      <c r="E223" s="9">
        <v>181.97</v>
      </c>
      <c r="F223" s="63">
        <f t="shared" si="118"/>
        <v>580.02</v>
      </c>
      <c r="G223" s="63">
        <f t="shared" si="127"/>
        <v>580.02</v>
      </c>
      <c r="H223" s="9">
        <v>5.73</v>
      </c>
      <c r="I223" s="64">
        <f t="shared" si="119"/>
        <v>101.22513089005234</v>
      </c>
      <c r="J223" s="22">
        <f t="shared" si="120"/>
        <v>2.0245026178010468</v>
      </c>
      <c r="L223" s="2">
        <v>44763</v>
      </c>
      <c r="M223" s="9">
        <v>5550.73</v>
      </c>
      <c r="N223" s="9">
        <v>0</v>
      </c>
      <c r="O223" s="9">
        <v>5509.1</v>
      </c>
      <c r="P223" s="9">
        <v>0</v>
      </c>
      <c r="Q223" s="63">
        <f t="shared" si="132"/>
        <v>5509.1</v>
      </c>
      <c r="R223" s="63">
        <f t="shared" si="128"/>
        <v>5509.1</v>
      </c>
      <c r="S223" s="1">
        <v>5.73</v>
      </c>
      <c r="T223" s="64">
        <f t="shared" si="121"/>
        <v>961.4485165794066</v>
      </c>
      <c r="U223" s="22">
        <f t="shared" si="122"/>
        <v>19.228970331588133</v>
      </c>
      <c r="X223" s="2">
        <v>44763</v>
      </c>
      <c r="Y223" s="6">
        <v>235.35</v>
      </c>
      <c r="Z223" s="6">
        <v>157.09</v>
      </c>
      <c r="AA223" s="6">
        <v>233.58</v>
      </c>
      <c r="AB223" s="6">
        <v>154.72999999999999</v>
      </c>
      <c r="AC223" s="63">
        <f t="shared" si="123"/>
        <v>388.31</v>
      </c>
      <c r="AD223" s="63">
        <f t="shared" si="129"/>
        <v>388.31</v>
      </c>
      <c r="AE223" s="1">
        <v>5.73</v>
      </c>
      <c r="AF223" s="64">
        <f t="shared" si="124"/>
        <v>67.767888307155317</v>
      </c>
      <c r="AG223" s="22">
        <f t="shared" si="125"/>
        <v>1.3553577661431064</v>
      </c>
      <c r="AI223" s="2">
        <v>44763</v>
      </c>
      <c r="AJ223" s="6">
        <v>0</v>
      </c>
      <c r="AK223" s="6">
        <v>0</v>
      </c>
      <c r="AL223" s="6">
        <v>0</v>
      </c>
      <c r="AM223" s="6">
        <v>0</v>
      </c>
      <c r="AN223" s="63">
        <v>0</v>
      </c>
      <c r="AO223" s="63"/>
      <c r="AP223" s="9">
        <f t="shared" si="134"/>
        <v>0</v>
      </c>
      <c r="AQ223" s="64">
        <v>5.73</v>
      </c>
      <c r="AR223" s="22">
        <f t="shared" si="131"/>
        <v>0</v>
      </c>
    </row>
    <row r="224" spans="1:44" x14ac:dyDescent="0.25">
      <c r="A224" s="2">
        <v>44764</v>
      </c>
      <c r="B224" s="9">
        <v>557.41</v>
      </c>
      <c r="C224" s="65">
        <v>166.22</v>
      </c>
      <c r="D224" s="9">
        <v>553.23</v>
      </c>
      <c r="E224" s="9">
        <v>154.9</v>
      </c>
      <c r="F224" s="63">
        <f t="shared" si="118"/>
        <v>708.13</v>
      </c>
      <c r="G224" s="63">
        <f t="shared" si="127"/>
        <v>708.13</v>
      </c>
      <c r="H224" s="9">
        <v>5.73</v>
      </c>
      <c r="I224" s="64">
        <f t="shared" si="119"/>
        <v>123.5828970331588</v>
      </c>
      <c r="J224" s="22">
        <f t="shared" si="120"/>
        <v>2.4716579406631762</v>
      </c>
      <c r="L224" s="2">
        <v>44764</v>
      </c>
      <c r="M224" s="9">
        <v>5511.7</v>
      </c>
      <c r="N224" s="65"/>
      <c r="O224" s="9">
        <v>5470.36</v>
      </c>
      <c r="P224" s="9"/>
      <c r="Q224" s="63">
        <f t="shared" si="132"/>
        <v>5470.36</v>
      </c>
      <c r="R224" s="63">
        <f t="shared" si="128"/>
        <v>5470.36</v>
      </c>
      <c r="S224" s="1">
        <v>5.73</v>
      </c>
      <c r="T224" s="64">
        <f t="shared" si="121"/>
        <v>954.6876090750435</v>
      </c>
      <c r="U224" s="22">
        <f t="shared" si="122"/>
        <v>19.093752181500872</v>
      </c>
      <c r="X224" s="2">
        <v>44764</v>
      </c>
      <c r="Y224" s="6">
        <v>201.73</v>
      </c>
      <c r="Z224" s="66">
        <v>31.52</v>
      </c>
      <c r="AA224" s="6">
        <v>200.22</v>
      </c>
      <c r="AB224" s="6">
        <v>31.05</v>
      </c>
      <c r="AC224" s="63">
        <f t="shared" si="123"/>
        <v>231.27</v>
      </c>
      <c r="AD224" s="63">
        <f t="shared" si="129"/>
        <v>231.27</v>
      </c>
      <c r="AE224" s="1">
        <v>5.73</v>
      </c>
      <c r="AF224" s="64">
        <f t="shared" si="124"/>
        <v>40.361256544502616</v>
      </c>
      <c r="AG224" s="22">
        <f t="shared" si="125"/>
        <v>0.80722513089005232</v>
      </c>
      <c r="AI224" s="2">
        <v>44764</v>
      </c>
      <c r="AJ224" s="6">
        <v>0</v>
      </c>
      <c r="AK224" s="66"/>
      <c r="AL224" s="6">
        <v>0</v>
      </c>
      <c r="AM224" s="6">
        <v>0</v>
      </c>
      <c r="AN224" s="63">
        <v>0</v>
      </c>
      <c r="AO224" s="63">
        <v>0</v>
      </c>
      <c r="AP224" s="9">
        <f t="shared" si="134"/>
        <v>0</v>
      </c>
      <c r="AQ224" s="64">
        <v>5.73</v>
      </c>
      <c r="AR224" s="22">
        <f t="shared" si="131"/>
        <v>0</v>
      </c>
    </row>
    <row r="225" spans="1:44" x14ac:dyDescent="0.25">
      <c r="A225" s="2">
        <v>44765</v>
      </c>
      <c r="B225" s="9">
        <v>1131.42</v>
      </c>
      <c r="C225" s="64">
        <v>10.9</v>
      </c>
      <c r="D225" s="9">
        <v>1122.93</v>
      </c>
      <c r="E225" s="10">
        <v>10.16</v>
      </c>
      <c r="F225" s="63">
        <f t="shared" si="118"/>
        <v>1133.0900000000001</v>
      </c>
      <c r="G225" s="63">
        <f t="shared" si="127"/>
        <v>1133.0900000000001</v>
      </c>
      <c r="H225" s="9">
        <v>5.73</v>
      </c>
      <c r="I225" s="64">
        <f t="shared" si="119"/>
        <v>197.74694589877836</v>
      </c>
      <c r="J225" s="22">
        <f t="shared" si="120"/>
        <v>3.9549389179755674</v>
      </c>
      <c r="L225" s="2">
        <v>44765</v>
      </c>
      <c r="M225" s="9">
        <v>4960.97</v>
      </c>
      <c r="N225" s="64">
        <v>231.61</v>
      </c>
      <c r="O225" s="9">
        <v>4923.76</v>
      </c>
      <c r="P225" s="10">
        <v>215.84</v>
      </c>
      <c r="Q225" s="63">
        <f t="shared" si="132"/>
        <v>5139.6000000000004</v>
      </c>
      <c r="R225" s="63">
        <f t="shared" si="128"/>
        <v>5139.6000000000004</v>
      </c>
      <c r="S225" s="1">
        <v>5.73</v>
      </c>
      <c r="T225" s="64">
        <f t="shared" si="121"/>
        <v>896.96335078534037</v>
      </c>
      <c r="U225" s="22">
        <f t="shared" si="122"/>
        <v>17.939267015706807</v>
      </c>
      <c r="X225" s="2">
        <v>44765</v>
      </c>
      <c r="Y225" s="6">
        <v>462.31</v>
      </c>
      <c r="Z225" s="21">
        <v>239.48</v>
      </c>
      <c r="AA225" s="6">
        <v>458.84</v>
      </c>
      <c r="AB225" s="1">
        <v>235.89</v>
      </c>
      <c r="AC225" s="63">
        <f t="shared" si="123"/>
        <v>694.73</v>
      </c>
      <c r="AD225" s="63">
        <f t="shared" si="129"/>
        <v>694.73</v>
      </c>
      <c r="AE225" s="1">
        <v>5.73</v>
      </c>
      <c r="AF225" s="64">
        <f t="shared" si="124"/>
        <v>121.24432809773123</v>
      </c>
      <c r="AG225" s="22">
        <f t="shared" si="125"/>
        <v>2.4248865619546245</v>
      </c>
      <c r="AI225" s="2">
        <v>44765</v>
      </c>
      <c r="AJ225" s="6">
        <v>0</v>
      </c>
      <c r="AK225" s="21">
        <v>0</v>
      </c>
      <c r="AL225" s="6">
        <v>0</v>
      </c>
      <c r="AM225" s="1">
        <v>0</v>
      </c>
      <c r="AN225" s="63"/>
      <c r="AO225" s="63"/>
      <c r="AP225" s="9">
        <f t="shared" si="134"/>
        <v>0</v>
      </c>
      <c r="AQ225" s="64">
        <v>5.73</v>
      </c>
      <c r="AR225" s="22">
        <f t="shared" si="131"/>
        <v>0</v>
      </c>
    </row>
    <row r="226" spans="1:44" x14ac:dyDescent="0.25">
      <c r="A226" s="2">
        <v>44766</v>
      </c>
      <c r="B226" s="9">
        <v>2890.17</v>
      </c>
      <c r="C226" s="9">
        <v>215.37</v>
      </c>
      <c r="D226" s="9">
        <v>2868.49</v>
      </c>
      <c r="E226" s="10">
        <v>200.7</v>
      </c>
      <c r="F226" s="63">
        <f t="shared" si="118"/>
        <v>3069.1899999999996</v>
      </c>
      <c r="G226" s="63">
        <f t="shared" si="127"/>
        <v>3069.1899999999996</v>
      </c>
      <c r="H226" s="9">
        <v>5.73</v>
      </c>
      <c r="I226" s="64">
        <f t="shared" si="119"/>
        <v>535.6352530541011</v>
      </c>
      <c r="J226" s="22">
        <f t="shared" si="120"/>
        <v>10.712705061082023</v>
      </c>
      <c r="L226" s="2">
        <v>44766</v>
      </c>
      <c r="M226" s="9">
        <v>3859.58</v>
      </c>
      <c r="N226" s="9">
        <v>32.72</v>
      </c>
      <c r="O226" s="9">
        <v>3830.63</v>
      </c>
      <c r="P226" s="10">
        <v>30.49</v>
      </c>
      <c r="Q226" s="63">
        <f t="shared" si="132"/>
        <v>3861.12</v>
      </c>
      <c r="R226" s="63">
        <f t="shared" si="128"/>
        <v>3861.12</v>
      </c>
      <c r="S226" s="1">
        <v>5.73</v>
      </c>
      <c r="T226" s="64">
        <f t="shared" si="121"/>
        <v>673.84293193717269</v>
      </c>
      <c r="U226" s="22">
        <f t="shared" si="122"/>
        <v>13.476858638743455</v>
      </c>
      <c r="X226" s="2">
        <v>44766</v>
      </c>
      <c r="Y226" s="6">
        <v>197.12</v>
      </c>
      <c r="Z226" s="6">
        <v>92.65</v>
      </c>
      <c r="AA226" s="6">
        <v>195.64</v>
      </c>
      <c r="AB226" s="1">
        <v>91.26</v>
      </c>
      <c r="AC226" s="63">
        <f t="shared" si="123"/>
        <v>286.89999999999998</v>
      </c>
      <c r="AD226" s="63">
        <f t="shared" si="129"/>
        <v>286.89999999999998</v>
      </c>
      <c r="AE226" s="1">
        <v>5.73</v>
      </c>
      <c r="AF226" s="64">
        <f t="shared" si="124"/>
        <v>50.069808027923202</v>
      </c>
      <c r="AG226" s="22">
        <f t="shared" si="125"/>
        <v>1.001396160558464</v>
      </c>
      <c r="AI226" s="2">
        <v>44766</v>
      </c>
      <c r="AJ226" s="6">
        <v>0</v>
      </c>
      <c r="AK226" s="6">
        <v>0</v>
      </c>
      <c r="AL226" s="6">
        <v>0</v>
      </c>
      <c r="AM226" s="1">
        <v>0</v>
      </c>
      <c r="AN226" s="63">
        <v>0</v>
      </c>
      <c r="AO226" s="63"/>
      <c r="AP226" s="9">
        <f t="shared" si="134"/>
        <v>0</v>
      </c>
      <c r="AQ226" s="64">
        <v>5.73</v>
      </c>
      <c r="AR226" s="22">
        <f t="shared" si="131"/>
        <v>0</v>
      </c>
    </row>
    <row r="227" spans="1:44" x14ac:dyDescent="0.25">
      <c r="A227" s="2">
        <v>44767</v>
      </c>
      <c r="B227" s="9">
        <v>0</v>
      </c>
      <c r="C227" s="9">
        <v>0</v>
      </c>
      <c r="D227" s="10">
        <v>0</v>
      </c>
      <c r="E227" s="10">
        <v>0</v>
      </c>
      <c r="F227" s="63">
        <f t="shared" si="118"/>
        <v>0</v>
      </c>
      <c r="G227" s="63">
        <f t="shared" si="127"/>
        <v>0</v>
      </c>
      <c r="H227" s="9">
        <v>5.73</v>
      </c>
      <c r="I227" s="64">
        <f t="shared" si="119"/>
        <v>0</v>
      </c>
      <c r="J227" s="22">
        <f t="shared" si="120"/>
        <v>0</v>
      </c>
      <c r="L227" s="2">
        <v>44767</v>
      </c>
      <c r="M227" s="9">
        <v>5764.14</v>
      </c>
      <c r="N227" s="9">
        <v>105.98</v>
      </c>
      <c r="O227" s="10">
        <v>5720.91</v>
      </c>
      <c r="P227" s="10">
        <v>98.76</v>
      </c>
      <c r="Q227" s="63">
        <f t="shared" si="132"/>
        <v>5819.67</v>
      </c>
      <c r="R227" s="63">
        <f t="shared" si="128"/>
        <v>5819.67</v>
      </c>
      <c r="S227" s="1">
        <v>5.73</v>
      </c>
      <c r="T227" s="64">
        <f t="shared" si="121"/>
        <v>1015.6492146596858</v>
      </c>
      <c r="U227" s="22">
        <f t="shared" si="122"/>
        <v>20.312984293193715</v>
      </c>
      <c r="X227" s="2">
        <v>44767</v>
      </c>
      <c r="Y227" s="6">
        <v>337.73</v>
      </c>
      <c r="Z227" s="6">
        <v>327.12</v>
      </c>
      <c r="AA227" s="1">
        <v>335.2</v>
      </c>
      <c r="AB227" s="1">
        <v>322.20999999999998</v>
      </c>
      <c r="AC227" s="63">
        <f t="shared" si="123"/>
        <v>657.41</v>
      </c>
      <c r="AD227" s="63">
        <f t="shared" si="129"/>
        <v>657.41</v>
      </c>
      <c r="AE227" s="1">
        <v>5.73</v>
      </c>
      <c r="AF227" s="64">
        <f t="shared" si="124"/>
        <v>114.73123909249563</v>
      </c>
      <c r="AG227" s="22">
        <f t="shared" si="125"/>
        <v>2.2946247818499126</v>
      </c>
      <c r="AI227" s="2">
        <v>44767</v>
      </c>
      <c r="AJ227" s="6">
        <v>0</v>
      </c>
      <c r="AK227" s="6">
        <v>0</v>
      </c>
      <c r="AL227" s="1">
        <v>0</v>
      </c>
      <c r="AM227" s="1">
        <v>0</v>
      </c>
      <c r="AN227" s="63">
        <v>0</v>
      </c>
      <c r="AO227" s="63"/>
      <c r="AP227" s="9">
        <f t="shared" si="134"/>
        <v>0</v>
      </c>
      <c r="AQ227" s="64">
        <v>5.73</v>
      </c>
      <c r="AR227" s="22">
        <f t="shared" si="131"/>
        <v>0</v>
      </c>
    </row>
    <row r="228" spans="1:44" x14ac:dyDescent="0.25">
      <c r="A228" s="2">
        <v>44768</v>
      </c>
      <c r="B228" s="9">
        <v>488.32</v>
      </c>
      <c r="C228" s="9">
        <v>8.5399999999999991</v>
      </c>
      <c r="D228" s="10">
        <v>484.66</v>
      </c>
      <c r="E228" s="9">
        <v>7.96</v>
      </c>
      <c r="F228" s="63">
        <f t="shared" si="118"/>
        <v>492.62</v>
      </c>
      <c r="G228" s="63">
        <f t="shared" si="127"/>
        <v>492.62</v>
      </c>
      <c r="H228" s="9">
        <v>5.73</v>
      </c>
      <c r="I228" s="64">
        <f t="shared" si="119"/>
        <v>85.972076788830705</v>
      </c>
      <c r="J228" s="22">
        <f t="shared" si="120"/>
        <v>1.7194415357766142</v>
      </c>
      <c r="L228" s="2">
        <v>44768</v>
      </c>
      <c r="M228" s="9">
        <v>5908.02</v>
      </c>
      <c r="N228" s="9">
        <v>0</v>
      </c>
      <c r="O228" s="10">
        <v>5863.71</v>
      </c>
      <c r="P228" s="9">
        <v>0</v>
      </c>
      <c r="Q228" s="63">
        <f t="shared" si="132"/>
        <v>5863.71</v>
      </c>
      <c r="R228" s="63">
        <f t="shared" si="128"/>
        <v>5863.71</v>
      </c>
      <c r="S228" s="1">
        <v>5.73</v>
      </c>
      <c r="T228" s="64">
        <f t="shared" si="121"/>
        <v>1023.3350785340314</v>
      </c>
      <c r="U228" s="22">
        <f t="shared" si="122"/>
        <v>20.466701570680627</v>
      </c>
      <c r="X228" s="2">
        <v>44768</v>
      </c>
      <c r="Y228" s="6">
        <v>148.94999999999999</v>
      </c>
      <c r="Z228" s="6">
        <v>545.87</v>
      </c>
      <c r="AA228" s="1">
        <v>147.83000000000001</v>
      </c>
      <c r="AB228" s="6">
        <v>537.67999999999995</v>
      </c>
      <c r="AC228" s="63">
        <f t="shared" si="123"/>
        <v>685.51</v>
      </c>
      <c r="AD228" s="63">
        <f t="shared" si="129"/>
        <v>685.51</v>
      </c>
      <c r="AE228" s="1">
        <v>5.73</v>
      </c>
      <c r="AF228" s="64">
        <f t="shared" si="124"/>
        <v>119.63525305410121</v>
      </c>
      <c r="AG228" s="22">
        <f t="shared" si="125"/>
        <v>2.3927050610820242</v>
      </c>
      <c r="AI228" s="2">
        <v>44768</v>
      </c>
      <c r="AJ228" s="6">
        <v>0</v>
      </c>
      <c r="AK228" s="6">
        <v>0</v>
      </c>
      <c r="AL228" s="1">
        <v>0</v>
      </c>
      <c r="AM228" s="6">
        <v>0</v>
      </c>
      <c r="AN228" s="63">
        <v>0</v>
      </c>
      <c r="AO228" s="63"/>
      <c r="AP228" s="9">
        <f t="shared" si="134"/>
        <v>0</v>
      </c>
      <c r="AQ228" s="64">
        <v>5.73</v>
      </c>
      <c r="AR228" s="22">
        <f t="shared" si="131"/>
        <v>0</v>
      </c>
    </row>
    <row r="229" spans="1:44" x14ac:dyDescent="0.25">
      <c r="A229" s="2">
        <v>44769</v>
      </c>
      <c r="B229" s="9">
        <v>791.89</v>
      </c>
      <c r="C229" s="64"/>
      <c r="D229" s="10">
        <v>785.95</v>
      </c>
      <c r="E229" s="10"/>
      <c r="F229" s="63">
        <f t="shared" si="118"/>
        <v>785.95</v>
      </c>
      <c r="G229" s="63">
        <f t="shared" si="127"/>
        <v>785.95</v>
      </c>
      <c r="H229" s="9">
        <v>5.75</v>
      </c>
      <c r="I229" s="64">
        <f t="shared" si="119"/>
        <v>136.68695652173915</v>
      </c>
      <c r="J229" s="22">
        <f t="shared" si="120"/>
        <v>2.7337391304347829</v>
      </c>
      <c r="L229" s="2">
        <v>44769</v>
      </c>
      <c r="M229" s="9">
        <v>3332.68</v>
      </c>
      <c r="N229" s="64">
        <v>64.14</v>
      </c>
      <c r="O229" s="10">
        <v>3307.68</v>
      </c>
      <c r="P229" s="10">
        <v>59.77</v>
      </c>
      <c r="Q229" s="63">
        <f t="shared" si="132"/>
        <v>3367.45</v>
      </c>
      <c r="R229" s="63">
        <f t="shared" si="128"/>
        <v>3367.45</v>
      </c>
      <c r="S229" s="1">
        <v>5.75</v>
      </c>
      <c r="T229" s="64">
        <f t="shared" si="121"/>
        <v>585.64347826086953</v>
      </c>
      <c r="U229" s="22">
        <f t="shared" si="122"/>
        <v>11.712869565217391</v>
      </c>
      <c r="X229" s="2">
        <v>44769</v>
      </c>
      <c r="Y229" s="6">
        <v>410.75</v>
      </c>
      <c r="Z229" s="21">
        <v>749.52</v>
      </c>
      <c r="AA229" s="1">
        <v>407.67</v>
      </c>
      <c r="AB229" s="1">
        <v>738.28</v>
      </c>
      <c r="AC229" s="63">
        <f t="shared" si="123"/>
        <v>1145.95</v>
      </c>
      <c r="AD229" s="63">
        <f t="shared" si="129"/>
        <v>1145.95</v>
      </c>
      <c r="AE229" s="1">
        <v>5.75</v>
      </c>
      <c r="AF229" s="64">
        <f t="shared" si="124"/>
        <v>199.29565217391306</v>
      </c>
      <c r="AG229" s="22">
        <f t="shared" si="125"/>
        <v>3.985913043478261</v>
      </c>
      <c r="AI229" s="2">
        <v>44769</v>
      </c>
      <c r="AJ229" s="6"/>
      <c r="AK229" s="21"/>
      <c r="AL229" s="1"/>
      <c r="AM229" s="1"/>
      <c r="AN229" s="63"/>
      <c r="AO229" s="63"/>
      <c r="AP229" s="9">
        <f t="shared" si="134"/>
        <v>0</v>
      </c>
      <c r="AQ229" s="64">
        <v>5.75</v>
      </c>
      <c r="AR229" s="22">
        <f t="shared" si="131"/>
        <v>0</v>
      </c>
    </row>
    <row r="230" spans="1:44" x14ac:dyDescent="0.25">
      <c r="A230" s="2">
        <v>44770</v>
      </c>
      <c r="B230" s="10">
        <v>115.22</v>
      </c>
      <c r="C230" s="9">
        <v>106.54</v>
      </c>
      <c r="D230" s="9">
        <v>114.36</v>
      </c>
      <c r="E230" s="10">
        <v>103.88</v>
      </c>
      <c r="F230" s="63">
        <f t="shared" si="118"/>
        <v>218.24</v>
      </c>
      <c r="G230" s="63">
        <f t="shared" si="127"/>
        <v>218.24</v>
      </c>
      <c r="H230" s="9">
        <v>5.78</v>
      </c>
      <c r="I230" s="64">
        <f t="shared" si="119"/>
        <v>37.757785467128031</v>
      </c>
      <c r="J230" s="22">
        <f t="shared" si="120"/>
        <v>0.7551557093425606</v>
      </c>
      <c r="L230" s="2">
        <v>44770</v>
      </c>
      <c r="M230" s="10">
        <v>3806.58</v>
      </c>
      <c r="N230" s="9"/>
      <c r="O230" s="9">
        <f>1677.99+1358.69+741.35</f>
        <v>3778.03</v>
      </c>
      <c r="P230" s="10"/>
      <c r="Q230" s="63">
        <f t="shared" si="132"/>
        <v>3778.03</v>
      </c>
      <c r="R230" s="63">
        <f t="shared" si="128"/>
        <v>3778.03</v>
      </c>
      <c r="S230" s="1">
        <v>5.78</v>
      </c>
      <c r="T230" s="64">
        <f t="shared" si="121"/>
        <v>653.63840830449828</v>
      </c>
      <c r="U230" s="22">
        <f t="shared" si="122"/>
        <v>13.072768166089967</v>
      </c>
      <c r="X230" s="2">
        <v>44770</v>
      </c>
      <c r="Y230" s="1">
        <v>422.77</v>
      </c>
      <c r="Z230" s="6">
        <v>545.49</v>
      </c>
      <c r="AA230" s="6">
        <v>419.6</v>
      </c>
      <c r="AB230" s="1">
        <v>537.30999999999995</v>
      </c>
      <c r="AC230" s="63">
        <f t="shared" si="123"/>
        <v>956.91</v>
      </c>
      <c r="AD230" s="63">
        <f t="shared" si="129"/>
        <v>956.91</v>
      </c>
      <c r="AE230" s="1">
        <v>5.78</v>
      </c>
      <c r="AF230" s="64">
        <f t="shared" si="124"/>
        <v>165.55536332179929</v>
      </c>
      <c r="AG230" s="22">
        <f t="shared" si="125"/>
        <v>3.311107266435986</v>
      </c>
      <c r="AI230" s="2">
        <v>44770</v>
      </c>
      <c r="AJ230" s="1"/>
      <c r="AK230" s="6"/>
      <c r="AL230" s="6"/>
      <c r="AM230" s="1"/>
      <c r="AN230" s="63"/>
      <c r="AO230" s="63"/>
      <c r="AP230" s="9">
        <f t="shared" si="134"/>
        <v>0</v>
      </c>
      <c r="AQ230" s="64">
        <v>5.78</v>
      </c>
      <c r="AR230" s="22">
        <f t="shared" si="131"/>
        <v>0</v>
      </c>
    </row>
    <row r="231" spans="1:44" x14ac:dyDescent="0.25">
      <c r="A231" s="2">
        <v>44771</v>
      </c>
      <c r="B231" s="10">
        <v>1436.95</v>
      </c>
      <c r="C231" s="64">
        <v>450.54</v>
      </c>
      <c r="D231" s="9">
        <v>1426.17</v>
      </c>
      <c r="E231" s="10">
        <v>419.86</v>
      </c>
      <c r="F231" s="63">
        <f t="shared" si="118"/>
        <v>1846.0300000000002</v>
      </c>
      <c r="G231" s="63">
        <f t="shared" si="127"/>
        <v>1846.0300000000002</v>
      </c>
      <c r="H231" s="9">
        <v>5.79</v>
      </c>
      <c r="I231" s="64">
        <f t="shared" si="119"/>
        <v>318.83074265975824</v>
      </c>
      <c r="J231" s="22">
        <f t="shared" si="120"/>
        <v>6.3766148531951652</v>
      </c>
      <c r="L231" s="2">
        <v>44771</v>
      </c>
      <c r="M231" s="9">
        <v>5412.12</v>
      </c>
      <c r="N231" s="64"/>
      <c r="O231" s="9">
        <v>5371.53</v>
      </c>
      <c r="P231" s="10"/>
      <c r="Q231" s="63">
        <f t="shared" si="132"/>
        <v>5371.53</v>
      </c>
      <c r="R231" s="63">
        <f t="shared" si="128"/>
        <v>5371.53</v>
      </c>
      <c r="S231" s="1">
        <v>5.79</v>
      </c>
      <c r="T231" s="64">
        <f t="shared" si="121"/>
        <v>927.72538860103623</v>
      </c>
      <c r="U231" s="22">
        <f t="shared" si="122"/>
        <v>18.554507772020724</v>
      </c>
      <c r="X231" s="2">
        <v>44771</v>
      </c>
      <c r="Y231" s="1">
        <v>680.7</v>
      </c>
      <c r="Z231" s="21">
        <v>190.31</v>
      </c>
      <c r="AA231" s="6">
        <v>675.59</v>
      </c>
      <c r="AB231" s="1">
        <v>187.46</v>
      </c>
      <c r="AC231" s="63">
        <f t="shared" si="123"/>
        <v>863.05000000000007</v>
      </c>
      <c r="AD231" s="63">
        <f t="shared" si="129"/>
        <v>863.05000000000007</v>
      </c>
      <c r="AE231" s="1">
        <v>5.79</v>
      </c>
      <c r="AF231" s="64">
        <f t="shared" si="124"/>
        <v>149.0587219343696</v>
      </c>
      <c r="AG231" s="22">
        <f t="shared" si="125"/>
        <v>2.981174438687392</v>
      </c>
      <c r="AI231" s="2">
        <v>44771</v>
      </c>
      <c r="AJ231" s="1"/>
      <c r="AK231" s="21"/>
      <c r="AL231" s="6"/>
      <c r="AM231" s="1"/>
      <c r="AN231" s="63"/>
      <c r="AO231" s="63"/>
      <c r="AP231" s="9">
        <f t="shared" si="134"/>
        <v>0</v>
      </c>
      <c r="AQ231" s="64">
        <v>5.79</v>
      </c>
      <c r="AR231" s="22">
        <f t="shared" si="131"/>
        <v>0</v>
      </c>
    </row>
    <row r="232" spans="1:44" x14ac:dyDescent="0.25">
      <c r="A232" s="2">
        <v>44772</v>
      </c>
      <c r="B232" s="10">
        <v>729.97</v>
      </c>
      <c r="C232" s="65">
        <v>138.15</v>
      </c>
      <c r="D232" s="10">
        <v>724.5</v>
      </c>
      <c r="E232" s="10">
        <v>128.74</v>
      </c>
      <c r="F232" s="63">
        <f t="shared" si="118"/>
        <v>853.24</v>
      </c>
      <c r="G232" s="63">
        <f t="shared" si="127"/>
        <v>853.24</v>
      </c>
      <c r="H232" s="9">
        <v>5.79</v>
      </c>
      <c r="I232" s="64">
        <f t="shared" si="119"/>
        <v>147.36442141623488</v>
      </c>
      <c r="J232" s="22">
        <f t="shared" si="120"/>
        <v>2.9472884283246974</v>
      </c>
      <c r="L232" s="2">
        <v>44772</v>
      </c>
      <c r="M232" s="10">
        <v>5709.06</v>
      </c>
      <c r="N232" s="65">
        <v>555.29999999999995</v>
      </c>
      <c r="O232" s="10">
        <v>5666.24</v>
      </c>
      <c r="P232" s="10">
        <v>517.48</v>
      </c>
      <c r="Q232" s="53">
        <f>O232+P232</f>
        <v>6183.7199999999993</v>
      </c>
      <c r="R232" s="63">
        <f t="shared" si="128"/>
        <v>6183.7199999999993</v>
      </c>
      <c r="S232" s="1">
        <v>5.79</v>
      </c>
      <c r="T232" s="64">
        <f t="shared" si="121"/>
        <v>1067.9999999999998</v>
      </c>
      <c r="U232" s="22">
        <f t="shared" si="122"/>
        <v>21.359999999999996</v>
      </c>
      <c r="X232" s="2">
        <v>44772</v>
      </c>
      <c r="Y232" s="1">
        <v>465.25</v>
      </c>
      <c r="Z232" s="66">
        <v>256.38</v>
      </c>
      <c r="AA232" s="1">
        <v>461.76</v>
      </c>
      <c r="AB232" s="1">
        <v>252.53</v>
      </c>
      <c r="AC232" s="63">
        <f t="shared" si="123"/>
        <v>714.29</v>
      </c>
      <c r="AD232" s="63">
        <f t="shared" si="129"/>
        <v>714.29</v>
      </c>
      <c r="AE232" s="1">
        <v>5.79</v>
      </c>
      <c r="AF232" s="64">
        <f t="shared" si="124"/>
        <v>123.36614853195164</v>
      </c>
      <c r="AG232" s="22">
        <f t="shared" si="125"/>
        <v>2.4673229706390329</v>
      </c>
      <c r="AI232" s="2">
        <v>44772</v>
      </c>
      <c r="AJ232" s="1"/>
      <c r="AK232" s="66"/>
      <c r="AL232" s="1"/>
      <c r="AM232" s="1"/>
      <c r="AN232" s="63"/>
      <c r="AO232" s="63"/>
      <c r="AP232" s="9">
        <f t="shared" si="134"/>
        <v>0</v>
      </c>
      <c r="AQ232" s="64">
        <v>5.79</v>
      </c>
      <c r="AR232" s="22">
        <f t="shared" si="131"/>
        <v>0</v>
      </c>
    </row>
    <row r="233" spans="1:44" x14ac:dyDescent="0.25">
      <c r="A233" s="2">
        <v>44773</v>
      </c>
      <c r="B233" s="63">
        <v>942.34</v>
      </c>
      <c r="C233" s="64">
        <v>28.4</v>
      </c>
      <c r="D233" s="63">
        <v>935.27</v>
      </c>
      <c r="E233" s="63">
        <v>26.47</v>
      </c>
      <c r="F233" s="63">
        <f>D233+E233</f>
        <v>961.74</v>
      </c>
      <c r="G233" s="63">
        <f t="shared" si="127"/>
        <v>961.74</v>
      </c>
      <c r="H233" s="1">
        <v>5.79</v>
      </c>
      <c r="I233" s="64">
        <f t="shared" si="119"/>
        <v>166.1036269430052</v>
      </c>
      <c r="J233" s="22">
        <f t="shared" si="120"/>
        <v>3.322072538860104</v>
      </c>
      <c r="L233" s="2">
        <v>44773</v>
      </c>
      <c r="M233" s="63">
        <v>4708.6499999999996</v>
      </c>
      <c r="N233" s="64">
        <v>12.04</v>
      </c>
      <c r="O233" s="63">
        <v>4673.34</v>
      </c>
      <c r="P233" s="63">
        <v>11.22</v>
      </c>
      <c r="Q233" s="63">
        <f>O233+P233</f>
        <v>4684.5600000000004</v>
      </c>
      <c r="R233" s="63">
        <f t="shared" si="128"/>
        <v>4684.5600000000004</v>
      </c>
      <c r="S233" s="1">
        <v>5.79</v>
      </c>
      <c r="T233" s="64">
        <f t="shared" si="121"/>
        <v>809.07772020725395</v>
      </c>
      <c r="U233" s="22">
        <f t="shared" si="122"/>
        <v>16.181554404145079</v>
      </c>
      <c r="X233" s="2">
        <v>44773</v>
      </c>
      <c r="Y233" s="63">
        <v>384.96</v>
      </c>
      <c r="Z233" s="64">
        <v>12.04</v>
      </c>
      <c r="AA233" s="63">
        <v>382.07</v>
      </c>
      <c r="AB233" s="63">
        <v>11.22</v>
      </c>
      <c r="AC233" s="63">
        <f>AA233+AB233</f>
        <v>393.29</v>
      </c>
      <c r="AD233" s="63">
        <f t="shared" si="129"/>
        <v>393.29</v>
      </c>
      <c r="AE233" s="1">
        <v>5.79</v>
      </c>
      <c r="AF233" s="64">
        <f t="shared" si="124"/>
        <v>67.925734024179619</v>
      </c>
      <c r="AG233" s="22">
        <f t="shared" si="125"/>
        <v>1.3585146804835924</v>
      </c>
      <c r="AI233" s="2">
        <v>44773</v>
      </c>
      <c r="AJ233" s="63"/>
      <c r="AK233" s="64"/>
      <c r="AL233" s="63"/>
      <c r="AM233" s="63"/>
      <c r="AN233" s="63"/>
      <c r="AO233" s="63"/>
      <c r="AP233" s="9">
        <f t="shared" si="134"/>
        <v>0</v>
      </c>
      <c r="AQ233" s="64">
        <v>5.79</v>
      </c>
      <c r="AR233" s="22"/>
    </row>
    <row r="234" spans="1:44" x14ac:dyDescent="0.25">
      <c r="B234" s="12">
        <f>SUM(B203:B233)</f>
        <v>23371.940000000002</v>
      </c>
      <c r="D234" s="12"/>
      <c r="F234" s="12"/>
      <c r="I234" s="39">
        <f>SUM(I203:I233)</f>
        <v>4582.1445449872926</v>
      </c>
      <c r="J234" s="51">
        <f>SUM(J203:J233)</f>
        <v>91.642890899745836</v>
      </c>
      <c r="M234" s="12">
        <f>SUM(M203:M233)</f>
        <v>142464.44</v>
      </c>
      <c r="O234" s="12"/>
      <c r="T234" s="39">
        <f>SUM(T203:T233)</f>
        <v>25216.823629646515</v>
      </c>
      <c r="U234" s="51">
        <f>SUM(U203:U233)</f>
        <v>504.33647259293042</v>
      </c>
      <c r="Y234" s="12"/>
      <c r="Z234" s="12"/>
      <c r="AA234" s="12">
        <f>SUM(AA203:AA233)</f>
        <v>8059.75</v>
      </c>
      <c r="AB234">
        <f>SUM(AB203:AB233)</f>
        <v>10432.32</v>
      </c>
      <c r="AF234" s="39">
        <f>SUM(AF203:AF233)</f>
        <v>3268.8265378528863</v>
      </c>
      <c r="AG234" s="51">
        <f>SUM(AG203:AG233)</f>
        <v>65.376530757057722</v>
      </c>
      <c r="AJ234" s="12">
        <f>SUM(AJ203:AJ233)</f>
        <v>0</v>
      </c>
      <c r="AQ234" s="39">
        <f>SUM(AQ203:AQ233)</f>
        <v>175.68999999999997</v>
      </c>
      <c r="AR234" s="51">
        <f>SUM(AR203:AR233)</f>
        <v>0</v>
      </c>
    </row>
  </sheetData>
  <mergeCells count="23">
    <mergeCell ref="AB117:AD117"/>
    <mergeCell ref="B43:D43"/>
    <mergeCell ref="B80:E80"/>
    <mergeCell ref="G80:I80"/>
    <mergeCell ref="P3:R3"/>
    <mergeCell ref="M43:O43"/>
    <mergeCell ref="M80:P80"/>
    <mergeCell ref="R80:T80"/>
    <mergeCell ref="AB3:AD3"/>
    <mergeCell ref="Y43:AA43"/>
    <mergeCell ref="Y80:AB80"/>
    <mergeCell ref="AD80:AF80"/>
    <mergeCell ref="E3:G3"/>
    <mergeCell ref="AM3:AO3"/>
    <mergeCell ref="AJ43:AL43"/>
    <mergeCell ref="AJ80:AM80"/>
    <mergeCell ref="AO80:AQ80"/>
    <mergeCell ref="AM117:AO117"/>
    <mergeCell ref="BA3:BC3"/>
    <mergeCell ref="AX43:AZ43"/>
    <mergeCell ref="AX80:BA80"/>
    <mergeCell ref="BC80:BE80"/>
    <mergeCell ref="BA117:BC1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W156"/>
  <sheetViews>
    <sheetView tabSelected="1" topLeftCell="AI124" workbookViewId="0">
      <selection activeCell="AV149" sqref="AV149"/>
    </sheetView>
  </sheetViews>
  <sheetFormatPr baseColWidth="10" defaultRowHeight="15" x14ac:dyDescent="0.25"/>
  <cols>
    <col min="5" max="5" width="13.5703125" customWidth="1"/>
    <col min="6" max="6" width="12.5703125" customWidth="1"/>
    <col min="13" max="13" width="14.5703125" customWidth="1"/>
    <col min="25" max="25" width="10.5703125" customWidth="1"/>
    <col min="30" max="30" width="13.85546875" customWidth="1"/>
  </cols>
  <sheetData>
    <row r="3" spans="2:48" x14ac:dyDescent="0.25">
      <c r="E3" s="98" t="s">
        <v>55</v>
      </c>
      <c r="F3" s="98"/>
      <c r="G3" s="98"/>
      <c r="M3" s="98" t="s">
        <v>61</v>
      </c>
      <c r="N3" s="98"/>
      <c r="O3" s="98"/>
      <c r="V3" s="98" t="s">
        <v>62</v>
      </c>
      <c r="W3" s="98"/>
      <c r="X3" s="98"/>
      <c r="AD3" s="98" t="s">
        <v>63</v>
      </c>
      <c r="AE3" s="98"/>
      <c r="AF3" s="98"/>
    </row>
    <row r="5" spans="2:48" ht="30" x14ac:dyDescent="0.25">
      <c r="B5" s="4" t="s">
        <v>0</v>
      </c>
      <c r="C5" s="47" t="s">
        <v>59</v>
      </c>
      <c r="D5" s="47" t="s">
        <v>60</v>
      </c>
      <c r="E5" s="3" t="s">
        <v>42</v>
      </c>
      <c r="F5" s="3" t="s">
        <v>22</v>
      </c>
      <c r="G5" s="35" t="s">
        <v>67</v>
      </c>
      <c r="J5" s="4" t="s">
        <v>0</v>
      </c>
      <c r="K5" s="47" t="s">
        <v>59</v>
      </c>
      <c r="L5" s="47" t="s">
        <v>60</v>
      </c>
      <c r="M5" s="3" t="s">
        <v>42</v>
      </c>
      <c r="N5" s="3" t="s">
        <v>22</v>
      </c>
      <c r="O5" s="35"/>
      <c r="S5" s="4" t="s">
        <v>0</v>
      </c>
      <c r="T5" s="47" t="s">
        <v>59</v>
      </c>
      <c r="U5" s="47" t="s">
        <v>60</v>
      </c>
      <c r="V5" s="3" t="s">
        <v>3</v>
      </c>
      <c r="W5" s="3" t="s">
        <v>42</v>
      </c>
      <c r="X5" s="35" t="s">
        <v>22</v>
      </c>
      <c r="Y5" s="4" t="s">
        <v>11</v>
      </c>
      <c r="AA5" s="4" t="s">
        <v>0</v>
      </c>
      <c r="AB5" s="47" t="s">
        <v>65</v>
      </c>
      <c r="AC5" s="47" t="s">
        <v>64</v>
      </c>
      <c r="AD5" s="3" t="s">
        <v>42</v>
      </c>
      <c r="AE5" s="3"/>
      <c r="AF5" s="35"/>
      <c r="AJ5" s="4" t="s">
        <v>0</v>
      </c>
      <c r="AK5" s="47" t="s">
        <v>28</v>
      </c>
      <c r="AL5" s="47" t="s">
        <v>22</v>
      </c>
      <c r="AM5" s="3"/>
      <c r="AP5" s="4" t="s">
        <v>0</v>
      </c>
      <c r="AQ5" s="47" t="s">
        <v>66</v>
      </c>
      <c r="AR5" s="47" t="s">
        <v>22</v>
      </c>
      <c r="AS5" s="3" t="s">
        <v>68</v>
      </c>
    </row>
    <row r="6" spans="2:48" x14ac:dyDescent="0.25">
      <c r="B6" s="2">
        <v>44652</v>
      </c>
      <c r="C6" s="6">
        <v>2705.08</v>
      </c>
      <c r="D6" s="6"/>
      <c r="E6" s="6">
        <f>C6+D6</f>
        <v>2705.08</v>
      </c>
      <c r="F6" s="9">
        <v>4.42</v>
      </c>
      <c r="G6" s="7">
        <f>E6/F6</f>
        <v>612.00904977375569</v>
      </c>
      <c r="J6" s="2">
        <v>44652</v>
      </c>
      <c r="K6" s="6">
        <v>1709.02</v>
      </c>
      <c r="L6" s="6">
        <v>163.86</v>
      </c>
      <c r="M6" s="6">
        <f>K6+L6</f>
        <v>1872.88</v>
      </c>
      <c r="N6" s="9">
        <v>4.42</v>
      </c>
      <c r="O6" s="7">
        <f>M6/N6</f>
        <v>423.72850678733033</v>
      </c>
      <c r="S6" s="2">
        <v>44652</v>
      </c>
      <c r="T6" s="6">
        <v>85.22</v>
      </c>
      <c r="U6" s="6"/>
      <c r="V6" s="6"/>
      <c r="W6" s="9">
        <f>T6+U6+V6</f>
        <v>85.22</v>
      </c>
      <c r="X6" s="9">
        <v>4.42</v>
      </c>
      <c r="Y6" s="6">
        <f>W6/X6</f>
        <v>19.280542986425338</v>
      </c>
      <c r="AA6" s="2">
        <v>44652</v>
      </c>
      <c r="AB6" s="6">
        <v>57.68</v>
      </c>
      <c r="AC6" s="6">
        <v>39.72</v>
      </c>
      <c r="AD6" s="6">
        <f>AB6+AC6</f>
        <v>97.4</v>
      </c>
      <c r="AE6" s="9">
        <v>4.42</v>
      </c>
      <c r="AF6" s="7">
        <f>AD6/AE6</f>
        <v>22.036199095022624</v>
      </c>
      <c r="AJ6" s="2">
        <v>44652</v>
      </c>
      <c r="AK6" s="6"/>
      <c r="AL6" s="6"/>
      <c r="AM6" s="6"/>
      <c r="AP6" s="2">
        <v>44652</v>
      </c>
      <c r="AQ6" s="6">
        <v>300.2</v>
      </c>
      <c r="AR6" s="6">
        <v>4.38</v>
      </c>
      <c r="AS6" s="6">
        <f>AQ6/AR6</f>
        <v>68.538812785388131</v>
      </c>
      <c r="AU6" t="s">
        <v>66</v>
      </c>
      <c r="AV6" s="14">
        <v>3043.91</v>
      </c>
    </row>
    <row r="7" spans="2:48" x14ac:dyDescent="0.25">
      <c r="B7" s="2">
        <v>44653</v>
      </c>
      <c r="C7" s="6">
        <v>3486.81</v>
      </c>
      <c r="D7" s="6"/>
      <c r="E7" s="6">
        <f t="shared" ref="E7:E31" si="0">C7+D7</f>
        <v>3486.81</v>
      </c>
      <c r="F7" s="9">
        <v>4.42</v>
      </c>
      <c r="G7" s="7">
        <f t="shared" ref="G7:G34" si="1">E7/F7</f>
        <v>788.87104072398188</v>
      </c>
      <c r="J7" s="2">
        <v>44653</v>
      </c>
      <c r="K7" s="6">
        <v>3074.37</v>
      </c>
      <c r="L7" s="6">
        <v>70.930000000000007</v>
      </c>
      <c r="M7" s="6">
        <f>K7+L7</f>
        <v>3145.2999999999997</v>
      </c>
      <c r="N7" s="9">
        <v>4.42</v>
      </c>
      <c r="O7" s="7">
        <f t="shared" ref="O7:O35" si="2">M7/N7</f>
        <v>711.60633484162895</v>
      </c>
      <c r="S7" s="2">
        <v>44653</v>
      </c>
      <c r="T7" s="6">
        <v>35.619999999999997</v>
      </c>
      <c r="U7" s="6"/>
      <c r="V7" s="6">
        <v>39</v>
      </c>
      <c r="W7" s="9">
        <f t="shared" ref="W7:W36" si="3">T7+U7+V7</f>
        <v>74.62</v>
      </c>
      <c r="X7" s="9">
        <v>4.42</v>
      </c>
      <c r="Y7" s="6">
        <f t="shared" ref="Y7:Y35" si="4">W7/X7</f>
        <v>16.882352941176471</v>
      </c>
      <c r="AA7" s="2">
        <v>44653</v>
      </c>
      <c r="AB7" s="6">
        <v>289.56</v>
      </c>
      <c r="AC7" s="6">
        <v>257.94</v>
      </c>
      <c r="AD7" s="6">
        <f t="shared" ref="AD7:AD35" si="5">AB7+AC7</f>
        <v>547.5</v>
      </c>
      <c r="AE7" s="9">
        <v>4.42</v>
      </c>
      <c r="AF7" s="7">
        <f t="shared" ref="AF7:AF35" si="6">AD7/AE7</f>
        <v>123.86877828054298</v>
      </c>
      <c r="AJ7" s="2">
        <v>44653</v>
      </c>
      <c r="AK7" s="6"/>
      <c r="AL7" s="6"/>
      <c r="AM7" s="6"/>
      <c r="AP7" s="2">
        <v>44653</v>
      </c>
      <c r="AQ7" s="6">
        <v>385.5</v>
      </c>
      <c r="AR7" s="6">
        <v>4.42</v>
      </c>
      <c r="AS7" s="6">
        <f t="shared" ref="AS7:AS35" si="7">AQ7/AR7</f>
        <v>87.217194570135746</v>
      </c>
      <c r="AU7" t="s">
        <v>69</v>
      </c>
      <c r="AV7" s="14">
        <v>13983</v>
      </c>
    </row>
    <row r="8" spans="2:48" x14ac:dyDescent="0.25">
      <c r="B8" s="2">
        <v>44654</v>
      </c>
      <c r="C8" s="6">
        <v>2489.46</v>
      </c>
      <c r="D8" s="1">
        <v>20</v>
      </c>
      <c r="E8" s="6">
        <f>C8+D8</f>
        <v>2509.46</v>
      </c>
      <c r="F8" s="9">
        <v>4.42</v>
      </c>
      <c r="G8" s="7">
        <f t="shared" si="1"/>
        <v>567.75113122171945</v>
      </c>
      <c r="J8" s="2">
        <v>44654</v>
      </c>
      <c r="K8" s="6">
        <v>2257.9299999999998</v>
      </c>
      <c r="L8" s="1">
        <v>12</v>
      </c>
      <c r="M8" s="6">
        <f t="shared" ref="M8:M36" si="8">K8+L8</f>
        <v>2269.9299999999998</v>
      </c>
      <c r="N8" s="9">
        <v>4.42</v>
      </c>
      <c r="O8" s="7">
        <f t="shared" si="2"/>
        <v>513.55882352941171</v>
      </c>
      <c r="S8" s="2">
        <v>44654</v>
      </c>
      <c r="T8" s="6">
        <v>6.52</v>
      </c>
      <c r="U8" s="1"/>
      <c r="V8" s="6"/>
      <c r="W8" s="9">
        <f t="shared" si="3"/>
        <v>6.52</v>
      </c>
      <c r="X8" s="9">
        <v>4.42</v>
      </c>
      <c r="Y8" s="6">
        <f t="shared" si="4"/>
        <v>1.4751131221719456</v>
      </c>
      <c r="AA8" s="2">
        <v>44654</v>
      </c>
      <c r="AB8" s="6">
        <v>165.76</v>
      </c>
      <c r="AC8" s="1">
        <v>200.21</v>
      </c>
      <c r="AD8" s="6">
        <f t="shared" si="5"/>
        <v>365.97</v>
      </c>
      <c r="AE8" s="9">
        <v>4.42</v>
      </c>
      <c r="AF8" s="7">
        <f t="shared" si="6"/>
        <v>82.798642533936658</v>
      </c>
      <c r="AJ8" s="2">
        <v>44654</v>
      </c>
      <c r="AK8" s="6"/>
      <c r="AL8" s="1"/>
      <c r="AM8" s="6"/>
      <c r="AP8" s="2">
        <v>44654</v>
      </c>
      <c r="AQ8" s="6">
        <v>731.5</v>
      </c>
      <c r="AR8" s="1">
        <v>4.42</v>
      </c>
      <c r="AS8" s="6">
        <f t="shared" si="7"/>
        <v>165.49773755656108</v>
      </c>
      <c r="AU8" t="s">
        <v>70</v>
      </c>
      <c r="AV8">
        <v>125.24</v>
      </c>
    </row>
    <row r="9" spans="2:48" x14ac:dyDescent="0.25">
      <c r="B9" s="2">
        <v>44655</v>
      </c>
      <c r="C9" s="6">
        <v>2542.8200000000002</v>
      </c>
      <c r="D9" s="6"/>
      <c r="E9" s="6">
        <f t="shared" si="0"/>
        <v>2542.8200000000002</v>
      </c>
      <c r="F9" s="9">
        <v>4.42</v>
      </c>
      <c r="G9" s="7">
        <f t="shared" si="1"/>
        <v>575.29864253393669</v>
      </c>
      <c r="J9" s="2">
        <v>44655</v>
      </c>
      <c r="K9" s="6">
        <v>322.81</v>
      </c>
      <c r="L9" s="6"/>
      <c r="M9" s="6">
        <f t="shared" si="8"/>
        <v>322.81</v>
      </c>
      <c r="N9" s="9">
        <v>4.42</v>
      </c>
      <c r="O9" s="7">
        <f t="shared" si="2"/>
        <v>73.033936651583716</v>
      </c>
      <c r="S9" s="2">
        <v>44655</v>
      </c>
      <c r="T9" s="6"/>
      <c r="U9" s="6">
        <v>127.24</v>
      </c>
      <c r="V9" s="6"/>
      <c r="W9" s="9">
        <f t="shared" si="3"/>
        <v>127.24</v>
      </c>
      <c r="X9" s="9">
        <v>4.42</v>
      </c>
      <c r="Y9" s="6">
        <f t="shared" si="4"/>
        <v>28.787330316742082</v>
      </c>
      <c r="AA9" s="2">
        <v>44655</v>
      </c>
      <c r="AB9" s="6">
        <v>40</v>
      </c>
      <c r="AC9" s="6">
        <v>407.84</v>
      </c>
      <c r="AD9" s="6">
        <f t="shared" si="5"/>
        <v>447.84</v>
      </c>
      <c r="AE9" s="9">
        <v>4.42</v>
      </c>
      <c r="AF9" s="7">
        <f t="shared" si="6"/>
        <v>101.32126696832579</v>
      </c>
      <c r="AJ9" s="2">
        <v>44655</v>
      </c>
      <c r="AK9" s="6"/>
      <c r="AL9" s="6"/>
      <c r="AM9" s="6"/>
      <c r="AP9" s="2">
        <v>44655</v>
      </c>
      <c r="AQ9" s="6">
        <v>240.2</v>
      </c>
      <c r="AR9" s="6">
        <v>4.42</v>
      </c>
      <c r="AS9" s="6">
        <f t="shared" si="7"/>
        <v>54.343891402714931</v>
      </c>
      <c r="AU9" t="s">
        <v>71</v>
      </c>
      <c r="AV9">
        <v>256.42</v>
      </c>
    </row>
    <row r="10" spans="2:48" ht="30" x14ac:dyDescent="0.25">
      <c r="B10" s="2">
        <v>44656</v>
      </c>
      <c r="C10" s="6">
        <v>1698.6</v>
      </c>
      <c r="D10" s="1"/>
      <c r="E10" s="6">
        <f t="shared" si="0"/>
        <v>1698.6</v>
      </c>
      <c r="F10" s="9">
        <v>4.42</v>
      </c>
      <c r="G10" s="7">
        <f t="shared" si="1"/>
        <v>384.29864253393663</v>
      </c>
      <c r="J10" s="2">
        <v>44656</v>
      </c>
      <c r="K10" s="6">
        <v>1014.26</v>
      </c>
      <c r="L10" s="1">
        <v>273.13</v>
      </c>
      <c r="M10" s="6">
        <f t="shared" si="8"/>
        <v>1287.3899999999999</v>
      </c>
      <c r="N10" s="9">
        <v>4.42</v>
      </c>
      <c r="O10" s="7">
        <f t="shared" si="2"/>
        <v>291.26470588235293</v>
      </c>
      <c r="S10" s="2">
        <v>44656</v>
      </c>
      <c r="T10" s="6"/>
      <c r="U10" s="1">
        <v>35.51</v>
      </c>
      <c r="V10" s="6">
        <v>56.51</v>
      </c>
      <c r="W10" s="9">
        <f t="shared" si="3"/>
        <v>92.02</v>
      </c>
      <c r="X10" s="9">
        <v>4.42</v>
      </c>
      <c r="Y10" s="6">
        <f t="shared" si="4"/>
        <v>20.819004524886878</v>
      </c>
      <c r="AA10" s="2">
        <v>44656</v>
      </c>
      <c r="AB10" s="6">
        <v>162.82</v>
      </c>
      <c r="AC10" s="6">
        <v>461.79999999999995</v>
      </c>
      <c r="AD10" s="6">
        <f t="shared" si="5"/>
        <v>624.61999999999989</v>
      </c>
      <c r="AE10" s="9">
        <v>4.42</v>
      </c>
      <c r="AF10" s="7">
        <f t="shared" si="6"/>
        <v>141.31674208144796</v>
      </c>
      <c r="AJ10" s="2">
        <v>44656</v>
      </c>
      <c r="AK10" s="6"/>
      <c r="AL10" s="1"/>
      <c r="AM10" s="6"/>
      <c r="AP10" s="2">
        <v>44656</v>
      </c>
      <c r="AQ10" s="6">
        <v>216</v>
      </c>
      <c r="AR10" s="1">
        <v>4.42</v>
      </c>
      <c r="AS10" s="6">
        <f t="shared" si="7"/>
        <v>48.86877828054299</v>
      </c>
      <c r="AU10" s="56" t="s">
        <v>72</v>
      </c>
      <c r="AV10" s="14">
        <v>15910.22</v>
      </c>
    </row>
    <row r="11" spans="2:48" ht="30" x14ac:dyDescent="0.25">
      <c r="B11" s="2">
        <v>44657</v>
      </c>
      <c r="C11" s="6">
        <v>2137.1</v>
      </c>
      <c r="D11" s="6">
        <v>20</v>
      </c>
      <c r="E11" s="6">
        <f>C11+D11</f>
        <v>2157.1</v>
      </c>
      <c r="F11" s="9">
        <v>4.42</v>
      </c>
      <c r="G11" s="7">
        <f t="shared" si="1"/>
        <v>488.03167420814481</v>
      </c>
      <c r="J11" s="2">
        <v>44657</v>
      </c>
      <c r="K11" s="6">
        <v>351.83</v>
      </c>
      <c r="L11" s="6">
        <v>19.09</v>
      </c>
      <c r="M11" s="6">
        <f t="shared" si="8"/>
        <v>370.91999999999996</v>
      </c>
      <c r="N11" s="9">
        <v>4.42</v>
      </c>
      <c r="O11" s="7">
        <f t="shared" si="2"/>
        <v>83.918552036199088</v>
      </c>
      <c r="S11" s="2">
        <v>44657</v>
      </c>
      <c r="T11" s="6">
        <v>13.42</v>
      </c>
      <c r="U11" s="6"/>
      <c r="V11" s="6"/>
      <c r="W11" s="9">
        <f t="shared" si="3"/>
        <v>13.42</v>
      </c>
      <c r="X11" s="9">
        <v>4.42</v>
      </c>
      <c r="Y11" s="6">
        <f t="shared" si="4"/>
        <v>3.0361990950226243</v>
      </c>
      <c r="AA11" s="2">
        <v>44657</v>
      </c>
      <c r="AB11" s="6">
        <v>42.91</v>
      </c>
      <c r="AC11" s="6">
        <v>940.53</v>
      </c>
      <c r="AD11" s="6">
        <f t="shared" si="5"/>
        <v>983.43999999999994</v>
      </c>
      <c r="AE11" s="9">
        <v>4.42</v>
      </c>
      <c r="AF11" s="7">
        <f t="shared" si="6"/>
        <v>222.49773755656108</v>
      </c>
      <c r="AJ11" s="2">
        <v>44657</v>
      </c>
      <c r="AK11" s="6"/>
      <c r="AL11" s="6"/>
      <c r="AM11" s="6"/>
      <c r="AP11" s="2">
        <v>44657</v>
      </c>
      <c r="AQ11" s="6">
        <v>550.70000000000005</v>
      </c>
      <c r="AR11" s="6">
        <v>4.42</v>
      </c>
      <c r="AS11" s="6">
        <f t="shared" si="7"/>
        <v>124.59276018099548</v>
      </c>
      <c r="AU11" s="56" t="s">
        <v>32</v>
      </c>
      <c r="AV11" s="14">
        <v>12234.9</v>
      </c>
    </row>
    <row r="12" spans="2:48" ht="30" x14ac:dyDescent="0.25">
      <c r="B12" s="2">
        <v>44658</v>
      </c>
      <c r="C12" s="6">
        <v>1861.51</v>
      </c>
      <c r="D12" s="6"/>
      <c r="E12" s="6">
        <f t="shared" si="0"/>
        <v>1861.51</v>
      </c>
      <c r="F12" s="9">
        <v>4.42</v>
      </c>
      <c r="G12" s="7">
        <f t="shared" si="1"/>
        <v>421.15610859728508</v>
      </c>
      <c r="J12" s="2">
        <v>44658</v>
      </c>
      <c r="K12" s="6">
        <v>971.34</v>
      </c>
      <c r="L12" s="6">
        <v>35.75</v>
      </c>
      <c r="M12" s="6">
        <f t="shared" si="8"/>
        <v>1007.09</v>
      </c>
      <c r="N12" s="9">
        <v>4.42</v>
      </c>
      <c r="O12" s="7">
        <f t="shared" si="2"/>
        <v>227.84841628959276</v>
      </c>
      <c r="S12" s="2">
        <v>44658</v>
      </c>
      <c r="T12" s="6">
        <v>219.6</v>
      </c>
      <c r="U12" s="6"/>
      <c r="V12" s="6">
        <v>79.2</v>
      </c>
      <c r="W12" s="9">
        <f t="shared" si="3"/>
        <v>298.8</v>
      </c>
      <c r="X12" s="9">
        <v>4.42</v>
      </c>
      <c r="Y12" s="6">
        <f t="shared" si="4"/>
        <v>67.601809954751133</v>
      </c>
      <c r="AA12" s="2">
        <v>44658</v>
      </c>
      <c r="AB12" s="6">
        <v>48.49</v>
      </c>
      <c r="AC12" s="6">
        <v>423.29</v>
      </c>
      <c r="AD12" s="6">
        <f t="shared" si="5"/>
        <v>471.78000000000003</v>
      </c>
      <c r="AE12" s="9">
        <v>4.42</v>
      </c>
      <c r="AF12" s="7">
        <f t="shared" si="6"/>
        <v>106.73755656108598</v>
      </c>
      <c r="AJ12" s="2">
        <v>44658</v>
      </c>
      <c r="AK12" s="6"/>
      <c r="AL12" s="6"/>
      <c r="AM12" s="6"/>
      <c r="AP12" s="2">
        <v>44658</v>
      </c>
      <c r="AQ12" s="6">
        <v>421.5</v>
      </c>
      <c r="AR12" s="6">
        <v>4.42</v>
      </c>
      <c r="AS12" s="6">
        <f t="shared" si="7"/>
        <v>95.361990950226243</v>
      </c>
      <c r="AU12" s="56" t="s">
        <v>26</v>
      </c>
      <c r="AV12" s="14">
        <v>1089.9100000000001</v>
      </c>
    </row>
    <row r="13" spans="2:48" ht="45" x14ac:dyDescent="0.25">
      <c r="B13" s="2">
        <v>44659</v>
      </c>
      <c r="C13" s="6">
        <v>3864.24</v>
      </c>
      <c r="D13" s="6"/>
      <c r="E13" s="6">
        <f t="shared" si="0"/>
        <v>3864.24</v>
      </c>
      <c r="F13" s="9">
        <v>4.42</v>
      </c>
      <c r="G13" s="7">
        <f t="shared" si="1"/>
        <v>874.26244343891403</v>
      </c>
      <c r="J13" s="2">
        <v>44659</v>
      </c>
      <c r="K13" s="6">
        <v>942.77</v>
      </c>
      <c r="L13" s="6">
        <v>92.99</v>
      </c>
      <c r="M13" s="6">
        <f t="shared" si="8"/>
        <v>1035.76</v>
      </c>
      <c r="N13" s="9">
        <v>4.42</v>
      </c>
      <c r="O13" s="7">
        <f t="shared" si="2"/>
        <v>234.33484162895928</v>
      </c>
      <c r="S13" s="2">
        <v>44659</v>
      </c>
      <c r="T13" s="6">
        <v>0</v>
      </c>
      <c r="U13" s="6">
        <v>0</v>
      </c>
      <c r="V13" s="6">
        <v>0</v>
      </c>
      <c r="W13" s="9">
        <f t="shared" si="3"/>
        <v>0</v>
      </c>
      <c r="X13" s="9">
        <v>4.42</v>
      </c>
      <c r="Y13" s="6">
        <f t="shared" si="4"/>
        <v>0</v>
      </c>
      <c r="AA13" s="2">
        <v>44659</v>
      </c>
      <c r="AB13" s="6">
        <v>224.46</v>
      </c>
      <c r="AC13" s="6">
        <v>467.75</v>
      </c>
      <c r="AD13" s="6">
        <f t="shared" si="5"/>
        <v>692.21</v>
      </c>
      <c r="AE13" s="9">
        <v>4.42</v>
      </c>
      <c r="AF13" s="7">
        <f t="shared" si="6"/>
        <v>156.60859728506787</v>
      </c>
      <c r="AJ13" s="2">
        <v>44659</v>
      </c>
      <c r="AK13" s="6">
        <v>6.52</v>
      </c>
      <c r="AL13" s="6">
        <v>4.42</v>
      </c>
      <c r="AM13" s="6">
        <f>AK13/AL13</f>
        <v>1.4751131221719456</v>
      </c>
      <c r="AP13" s="2">
        <v>44659</v>
      </c>
      <c r="AQ13" s="6">
        <v>612.79999999999995</v>
      </c>
      <c r="AR13" s="6">
        <v>4.42</v>
      </c>
      <c r="AS13" s="6">
        <f t="shared" si="7"/>
        <v>138.64253393665157</v>
      </c>
      <c r="AU13" s="56" t="s">
        <v>73</v>
      </c>
      <c r="AV13" s="14">
        <v>1.48</v>
      </c>
    </row>
    <row r="14" spans="2:48" ht="30" x14ac:dyDescent="0.25">
      <c r="B14" s="2">
        <v>44660</v>
      </c>
      <c r="C14" s="6">
        <v>2561.06</v>
      </c>
      <c r="D14" s="6"/>
      <c r="E14" s="6">
        <f t="shared" si="0"/>
        <v>2561.06</v>
      </c>
      <c r="F14" s="9">
        <v>4.42</v>
      </c>
      <c r="G14" s="7">
        <f t="shared" si="1"/>
        <v>579.4253393665158</v>
      </c>
      <c r="J14" s="2">
        <v>44660</v>
      </c>
      <c r="K14" s="6">
        <v>2400.11</v>
      </c>
      <c r="L14" s="6">
        <v>87.02</v>
      </c>
      <c r="M14" s="6">
        <f t="shared" si="8"/>
        <v>2487.13</v>
      </c>
      <c r="N14" s="9">
        <v>4.42</v>
      </c>
      <c r="O14" s="7">
        <f t="shared" si="2"/>
        <v>562.69909502262442</v>
      </c>
      <c r="S14" s="2">
        <v>44660</v>
      </c>
      <c r="T14" s="6">
        <v>33.869999999999997</v>
      </c>
      <c r="U14" s="6"/>
      <c r="V14" s="6">
        <v>23.45</v>
      </c>
      <c r="W14" s="9">
        <f t="shared" si="3"/>
        <v>57.319999999999993</v>
      </c>
      <c r="X14" s="9">
        <v>4.42</v>
      </c>
      <c r="Y14" s="6">
        <f t="shared" si="4"/>
        <v>12.968325791855202</v>
      </c>
      <c r="AA14" s="2">
        <v>44660</v>
      </c>
      <c r="AB14" s="6">
        <v>280.87</v>
      </c>
      <c r="AC14" s="6">
        <v>285.10000000000002</v>
      </c>
      <c r="AD14" s="6">
        <f t="shared" si="5"/>
        <v>565.97</v>
      </c>
      <c r="AE14" s="9">
        <v>4.42</v>
      </c>
      <c r="AF14" s="7">
        <f t="shared" si="6"/>
        <v>128.04751131221721</v>
      </c>
      <c r="AJ14" s="2">
        <v>44660</v>
      </c>
      <c r="AK14" s="6"/>
      <c r="AL14" s="6"/>
      <c r="AM14" s="6"/>
      <c r="AP14" s="2">
        <v>44660</v>
      </c>
      <c r="AQ14" s="6">
        <v>482.6</v>
      </c>
      <c r="AR14" s="6">
        <v>4.42</v>
      </c>
      <c r="AS14" s="6">
        <f t="shared" si="7"/>
        <v>109.18552036199095</v>
      </c>
      <c r="AU14" s="56" t="s">
        <v>63</v>
      </c>
      <c r="AV14" s="14">
        <v>4465.8599999999997</v>
      </c>
    </row>
    <row r="15" spans="2:48" x14ac:dyDescent="0.25">
      <c r="B15" s="2">
        <v>44661</v>
      </c>
      <c r="C15" s="6">
        <v>2411.59</v>
      </c>
      <c r="D15" s="6"/>
      <c r="E15" s="6">
        <f t="shared" si="0"/>
        <v>2411.59</v>
      </c>
      <c r="F15" s="9">
        <v>4.42</v>
      </c>
      <c r="G15" s="7">
        <f t="shared" si="1"/>
        <v>545.60859728506796</v>
      </c>
      <c r="J15" s="2">
        <v>44661</v>
      </c>
      <c r="K15" s="6">
        <v>2473.0700000000002</v>
      </c>
      <c r="L15" s="6"/>
      <c r="M15" s="6">
        <f t="shared" si="8"/>
        <v>2473.0700000000002</v>
      </c>
      <c r="N15" s="9">
        <v>4.42</v>
      </c>
      <c r="O15" s="7">
        <f t="shared" si="2"/>
        <v>559.51809954751138</v>
      </c>
      <c r="S15" s="2">
        <v>44661</v>
      </c>
      <c r="T15" s="6">
        <v>23.59</v>
      </c>
      <c r="U15" s="6">
        <v>0</v>
      </c>
      <c r="V15" s="6">
        <v>10.57</v>
      </c>
      <c r="W15" s="9">
        <f t="shared" si="3"/>
        <v>34.159999999999997</v>
      </c>
      <c r="X15" s="9">
        <v>4.42</v>
      </c>
      <c r="Y15" s="6">
        <f t="shared" si="4"/>
        <v>7.7285067873303159</v>
      </c>
      <c r="AA15" s="2">
        <v>44661</v>
      </c>
      <c r="AB15" s="6">
        <v>556.12</v>
      </c>
      <c r="AC15" s="6">
        <v>162.18</v>
      </c>
      <c r="AD15" s="6">
        <f t="shared" si="5"/>
        <v>718.3</v>
      </c>
      <c r="AE15" s="9">
        <v>4.42</v>
      </c>
      <c r="AF15" s="7">
        <f t="shared" si="6"/>
        <v>162.51131221719456</v>
      </c>
      <c r="AJ15" s="2">
        <v>44661</v>
      </c>
      <c r="AK15" s="6"/>
      <c r="AL15" s="6"/>
      <c r="AM15" s="6"/>
      <c r="AP15" s="2">
        <v>44661</v>
      </c>
      <c r="AQ15" s="6">
        <v>611.5</v>
      </c>
      <c r="AR15" s="6">
        <v>4.42</v>
      </c>
      <c r="AS15" s="6">
        <f t="shared" si="7"/>
        <v>138.34841628959276</v>
      </c>
    </row>
    <row r="16" spans="2:48" x14ac:dyDescent="0.25">
      <c r="B16" s="2">
        <v>44662</v>
      </c>
      <c r="C16" s="6">
        <v>3333.3</v>
      </c>
      <c r="D16" s="6">
        <v>4.8600000000000003</v>
      </c>
      <c r="E16" s="6">
        <f>C16+D16</f>
        <v>3338.1600000000003</v>
      </c>
      <c r="F16" s="9">
        <v>4.42</v>
      </c>
      <c r="G16" s="7">
        <f t="shared" si="1"/>
        <v>755.23981900452497</v>
      </c>
      <c r="J16" s="2">
        <v>44662</v>
      </c>
      <c r="K16" s="6">
        <v>326.69</v>
      </c>
      <c r="L16" s="6">
        <v>7.12</v>
      </c>
      <c r="M16" s="6">
        <f t="shared" si="8"/>
        <v>333.81</v>
      </c>
      <c r="N16" s="9">
        <v>4.42</v>
      </c>
      <c r="O16" s="7">
        <f t="shared" si="2"/>
        <v>75.522624434389144</v>
      </c>
      <c r="S16" s="2">
        <v>44662</v>
      </c>
      <c r="T16" s="6"/>
      <c r="U16" s="6"/>
      <c r="V16" s="6">
        <v>10.96</v>
      </c>
      <c r="W16" s="9">
        <f t="shared" si="3"/>
        <v>10.96</v>
      </c>
      <c r="X16" s="9">
        <v>4.42</v>
      </c>
      <c r="Y16" s="6">
        <f t="shared" si="4"/>
        <v>2.4796380090497738</v>
      </c>
      <c r="AA16" s="2">
        <v>44662</v>
      </c>
      <c r="AB16" s="6">
        <v>294.27999999999997</v>
      </c>
      <c r="AC16" s="6">
        <v>290.07</v>
      </c>
      <c r="AD16" s="6">
        <f t="shared" si="5"/>
        <v>584.34999999999991</v>
      </c>
      <c r="AE16" s="9">
        <v>4.42</v>
      </c>
      <c r="AF16" s="7">
        <f t="shared" si="6"/>
        <v>132.20588235294116</v>
      </c>
      <c r="AJ16" s="2">
        <v>44662</v>
      </c>
      <c r="AK16" s="6"/>
      <c r="AL16" s="6"/>
      <c r="AM16" s="6"/>
      <c r="AP16" s="2">
        <v>44662</v>
      </c>
      <c r="AQ16" s="6">
        <v>384.55</v>
      </c>
      <c r="AR16" s="6">
        <v>4.42</v>
      </c>
      <c r="AS16" s="6">
        <f t="shared" si="7"/>
        <v>87.002262443438923</v>
      </c>
      <c r="AV16" s="51">
        <f>SUM(AV6:AV15)</f>
        <v>51110.94000000001</v>
      </c>
    </row>
    <row r="17" spans="2:45" x14ac:dyDescent="0.25">
      <c r="B17" s="2">
        <v>44663</v>
      </c>
      <c r="C17" s="6">
        <v>2954.07</v>
      </c>
      <c r="D17" s="6">
        <v>5</v>
      </c>
      <c r="E17" s="6">
        <f>C17+D17</f>
        <v>2959.07</v>
      </c>
      <c r="F17" s="9">
        <v>4.42</v>
      </c>
      <c r="G17" s="7">
        <f t="shared" si="1"/>
        <v>669.47285067873304</v>
      </c>
      <c r="J17" s="2">
        <v>44663</v>
      </c>
      <c r="K17" s="6">
        <v>1426.94</v>
      </c>
      <c r="L17" s="6">
        <v>19.940000000000001</v>
      </c>
      <c r="M17" s="6">
        <f t="shared" si="8"/>
        <v>1446.88</v>
      </c>
      <c r="N17" s="9">
        <v>4.42</v>
      </c>
      <c r="O17" s="7">
        <f t="shared" si="2"/>
        <v>327.34841628959276</v>
      </c>
      <c r="S17" s="2">
        <v>44663</v>
      </c>
      <c r="T17" s="6">
        <v>20.11</v>
      </c>
      <c r="U17" s="6">
        <v>10</v>
      </c>
      <c r="V17" s="6"/>
      <c r="W17" s="9">
        <f t="shared" si="3"/>
        <v>30.11</v>
      </c>
      <c r="X17" s="9">
        <v>4.42</v>
      </c>
      <c r="Y17" s="6">
        <f t="shared" si="4"/>
        <v>6.8122171945701355</v>
      </c>
      <c r="AA17" s="2">
        <v>44663</v>
      </c>
      <c r="AB17" s="6">
        <v>98.64</v>
      </c>
      <c r="AC17" s="6">
        <v>375.77</v>
      </c>
      <c r="AD17" s="6">
        <f t="shared" si="5"/>
        <v>474.40999999999997</v>
      </c>
      <c r="AE17" s="9">
        <v>4.42</v>
      </c>
      <c r="AF17" s="7">
        <f t="shared" si="6"/>
        <v>107.33257918552036</v>
      </c>
      <c r="AJ17" s="2">
        <v>44663</v>
      </c>
      <c r="AK17" s="6"/>
      <c r="AL17" s="6"/>
      <c r="AM17" s="6"/>
      <c r="AP17" s="2">
        <v>44663</v>
      </c>
      <c r="AQ17" s="6">
        <v>178.5</v>
      </c>
      <c r="AR17" s="6">
        <v>4.42</v>
      </c>
      <c r="AS17" s="6">
        <f t="shared" si="7"/>
        <v>40.384615384615387</v>
      </c>
    </row>
    <row r="18" spans="2:45" x14ac:dyDescent="0.25">
      <c r="B18" s="2">
        <v>44664</v>
      </c>
      <c r="C18" s="6">
        <v>3266.88</v>
      </c>
      <c r="D18" s="6">
        <v>14.79</v>
      </c>
      <c r="E18" s="6">
        <f>C18+D18</f>
        <v>3281.67</v>
      </c>
      <c r="F18" s="9">
        <v>4.4400000000000004</v>
      </c>
      <c r="G18" s="7">
        <f t="shared" si="1"/>
        <v>739.11486486486478</v>
      </c>
      <c r="J18" s="2">
        <v>44664</v>
      </c>
      <c r="K18" s="6">
        <v>2835.44</v>
      </c>
      <c r="L18" s="6">
        <v>115.1</v>
      </c>
      <c r="M18" s="6">
        <f t="shared" si="8"/>
        <v>2950.54</v>
      </c>
      <c r="N18" s="9">
        <v>4.4400000000000004</v>
      </c>
      <c r="O18" s="7">
        <f t="shared" si="2"/>
        <v>664.53603603603597</v>
      </c>
      <c r="S18" s="2">
        <v>44664</v>
      </c>
      <c r="T18" s="6">
        <v>12.31</v>
      </c>
      <c r="U18" s="6">
        <v>16.96</v>
      </c>
      <c r="V18" s="6"/>
      <c r="W18" s="9">
        <f t="shared" si="3"/>
        <v>29.270000000000003</v>
      </c>
      <c r="X18" s="9">
        <v>4.4400000000000004</v>
      </c>
      <c r="Y18" s="6">
        <f t="shared" si="4"/>
        <v>6.5923423423423424</v>
      </c>
      <c r="AA18" s="2">
        <v>44664</v>
      </c>
      <c r="AB18" s="6">
        <v>721.28</v>
      </c>
      <c r="AC18" s="6">
        <v>794.33</v>
      </c>
      <c r="AD18" s="6">
        <f t="shared" si="5"/>
        <v>1515.6100000000001</v>
      </c>
      <c r="AE18" s="9">
        <v>4.4400000000000004</v>
      </c>
      <c r="AF18" s="7">
        <f t="shared" si="6"/>
        <v>341.35360360360357</v>
      </c>
      <c r="AJ18" s="2">
        <v>44664</v>
      </c>
      <c r="AK18" s="6"/>
      <c r="AL18" s="6"/>
      <c r="AM18" s="6"/>
      <c r="AP18" s="2">
        <v>44664</v>
      </c>
      <c r="AQ18" s="6">
        <v>568</v>
      </c>
      <c r="AR18" s="6">
        <v>4.4400000000000004</v>
      </c>
      <c r="AS18" s="6">
        <f t="shared" si="7"/>
        <v>127.92792792792791</v>
      </c>
    </row>
    <row r="19" spans="2:45" x14ac:dyDescent="0.25">
      <c r="B19" s="2">
        <v>44665</v>
      </c>
      <c r="C19" s="6">
        <v>324.19</v>
      </c>
      <c r="D19" s="6"/>
      <c r="E19" s="6">
        <f t="shared" si="0"/>
        <v>324.19</v>
      </c>
      <c r="F19" s="9">
        <v>4.4400000000000004</v>
      </c>
      <c r="G19" s="7">
        <f t="shared" si="1"/>
        <v>73.015765765765764</v>
      </c>
      <c r="J19" s="2">
        <v>44665</v>
      </c>
      <c r="K19" s="6">
        <v>2781.7</v>
      </c>
      <c r="L19" s="6"/>
      <c r="M19" s="6">
        <f t="shared" si="8"/>
        <v>2781.7</v>
      </c>
      <c r="N19" s="9">
        <v>4.4400000000000004</v>
      </c>
      <c r="O19" s="7">
        <f t="shared" si="2"/>
        <v>626.50900900900888</v>
      </c>
      <c r="S19" s="2">
        <v>44665</v>
      </c>
      <c r="T19" s="6">
        <v>1677.38</v>
      </c>
      <c r="U19" s="6"/>
      <c r="V19" s="6">
        <v>8.56</v>
      </c>
      <c r="W19" s="9">
        <f>T19+U19+V19</f>
        <v>1685.94</v>
      </c>
      <c r="X19" s="9">
        <v>4.4400000000000004</v>
      </c>
      <c r="Y19" s="6">
        <f t="shared" si="4"/>
        <v>379.7162162162162</v>
      </c>
      <c r="AA19" s="2">
        <v>44665</v>
      </c>
      <c r="AB19" s="6">
        <v>28.78</v>
      </c>
      <c r="AC19" s="6">
        <v>434.28</v>
      </c>
      <c r="AD19" s="6">
        <f t="shared" si="5"/>
        <v>463.05999999999995</v>
      </c>
      <c r="AE19" s="9">
        <v>4.4400000000000004</v>
      </c>
      <c r="AF19" s="7">
        <f t="shared" si="6"/>
        <v>104.29279279279277</v>
      </c>
      <c r="AJ19" s="2">
        <v>44665</v>
      </c>
      <c r="AK19" s="6"/>
      <c r="AL19" s="6"/>
      <c r="AM19" s="6"/>
      <c r="AP19" s="2">
        <v>44665</v>
      </c>
      <c r="AQ19" s="6">
        <v>435.2</v>
      </c>
      <c r="AR19" s="6">
        <v>4.42</v>
      </c>
      <c r="AS19" s="6">
        <f t="shared" si="7"/>
        <v>98.461538461538467</v>
      </c>
    </row>
    <row r="20" spans="2:45" x14ac:dyDescent="0.25">
      <c r="B20" s="2">
        <v>44666</v>
      </c>
      <c r="C20" s="6">
        <v>315.23</v>
      </c>
      <c r="D20" s="6"/>
      <c r="E20" s="6">
        <f t="shared" si="0"/>
        <v>315.23</v>
      </c>
      <c r="F20" s="9">
        <v>4.4400000000000004</v>
      </c>
      <c r="G20" s="7">
        <f t="shared" si="1"/>
        <v>70.997747747747752</v>
      </c>
      <c r="J20" s="2">
        <v>44666</v>
      </c>
      <c r="K20" s="6">
        <v>5005.6099999999997</v>
      </c>
      <c r="L20" s="6">
        <v>101.15</v>
      </c>
      <c r="M20" s="6">
        <f t="shared" si="8"/>
        <v>5106.7599999999993</v>
      </c>
      <c r="N20" s="9">
        <v>4.4400000000000004</v>
      </c>
      <c r="O20" s="7">
        <f t="shared" si="2"/>
        <v>1150.171171171171</v>
      </c>
      <c r="S20" s="2">
        <v>44666</v>
      </c>
      <c r="T20" s="6">
        <v>1040.43</v>
      </c>
      <c r="U20" s="6">
        <v>86.7</v>
      </c>
      <c r="V20" s="9"/>
      <c r="W20" s="9">
        <f t="shared" si="3"/>
        <v>1127.1300000000001</v>
      </c>
      <c r="X20" s="9">
        <v>4.4400000000000004</v>
      </c>
      <c r="Y20" s="6">
        <f t="shared" si="4"/>
        <v>253.8581081081081</v>
      </c>
      <c r="AA20" s="2">
        <v>44666</v>
      </c>
      <c r="AB20" s="6">
        <v>125.19</v>
      </c>
      <c r="AC20" s="6">
        <v>884.21</v>
      </c>
      <c r="AD20" s="6">
        <f t="shared" si="5"/>
        <v>1009.4000000000001</v>
      </c>
      <c r="AE20" s="9">
        <v>4.4400000000000004</v>
      </c>
      <c r="AF20" s="7">
        <f t="shared" si="6"/>
        <v>227.34234234234233</v>
      </c>
      <c r="AJ20" s="2">
        <v>44666</v>
      </c>
      <c r="AK20" s="6"/>
      <c r="AL20" s="6"/>
      <c r="AM20" s="9"/>
      <c r="AP20" s="2">
        <v>44666</v>
      </c>
      <c r="AQ20" s="6">
        <v>244.3</v>
      </c>
      <c r="AR20" s="6">
        <v>4.4400000000000004</v>
      </c>
      <c r="AS20" s="6">
        <f t="shared" si="7"/>
        <v>55.022522522522522</v>
      </c>
    </row>
    <row r="21" spans="2:45" x14ac:dyDescent="0.25">
      <c r="B21" s="2">
        <v>44667</v>
      </c>
      <c r="C21" s="6">
        <v>686.54</v>
      </c>
      <c r="D21" s="6"/>
      <c r="E21" s="6">
        <f t="shared" si="0"/>
        <v>686.54</v>
      </c>
      <c r="F21" s="9">
        <v>4.4400000000000004</v>
      </c>
      <c r="G21" s="7">
        <f t="shared" si="1"/>
        <v>154.62612612612611</v>
      </c>
      <c r="J21" s="2">
        <v>44667</v>
      </c>
      <c r="K21" s="6">
        <v>2399.41</v>
      </c>
      <c r="L21" s="6">
        <v>18</v>
      </c>
      <c r="M21" s="6">
        <f t="shared" si="8"/>
        <v>2417.41</v>
      </c>
      <c r="N21" s="9">
        <v>4.4400000000000004</v>
      </c>
      <c r="O21" s="7">
        <f t="shared" si="2"/>
        <v>544.46171171171159</v>
      </c>
      <c r="S21" s="2">
        <v>44667</v>
      </c>
      <c r="T21" s="6">
        <v>410.63</v>
      </c>
      <c r="U21" s="6"/>
      <c r="V21" s="6"/>
      <c r="W21" s="9">
        <f t="shared" si="3"/>
        <v>410.63</v>
      </c>
      <c r="X21" s="9">
        <v>4.4400000000000004</v>
      </c>
      <c r="Y21" s="6">
        <f t="shared" si="4"/>
        <v>92.484234234234222</v>
      </c>
      <c r="AA21" s="2">
        <v>44667</v>
      </c>
      <c r="AB21" s="6">
        <v>236.76</v>
      </c>
      <c r="AC21" s="6">
        <v>771.28</v>
      </c>
      <c r="AD21" s="6">
        <f t="shared" si="5"/>
        <v>1008.04</v>
      </c>
      <c r="AE21" s="9">
        <v>4.4400000000000004</v>
      </c>
      <c r="AF21" s="7">
        <f t="shared" si="6"/>
        <v>227.03603603603599</v>
      </c>
      <c r="AJ21" s="2">
        <v>44667</v>
      </c>
      <c r="AK21" s="6"/>
      <c r="AL21" s="6"/>
      <c r="AM21" s="6"/>
      <c r="AP21" s="2">
        <v>44667</v>
      </c>
      <c r="AQ21" s="6">
        <v>361</v>
      </c>
      <c r="AR21" s="6">
        <v>4.4400000000000004</v>
      </c>
      <c r="AS21" s="6">
        <f t="shared" si="7"/>
        <v>81.306306306306297</v>
      </c>
    </row>
    <row r="22" spans="2:45" x14ac:dyDescent="0.25">
      <c r="B22" s="2">
        <v>44668</v>
      </c>
      <c r="C22" s="6">
        <v>1578.6</v>
      </c>
      <c r="D22" s="6"/>
      <c r="E22" s="6">
        <f t="shared" si="0"/>
        <v>1578.6</v>
      </c>
      <c r="F22" s="9">
        <v>4.4400000000000004</v>
      </c>
      <c r="G22" s="7">
        <f t="shared" si="1"/>
        <v>355.54054054054046</v>
      </c>
      <c r="J22" s="2">
        <v>44668</v>
      </c>
      <c r="K22" s="6">
        <v>1600.42</v>
      </c>
      <c r="L22" s="6">
        <v>28.21</v>
      </c>
      <c r="M22" s="6">
        <f t="shared" si="8"/>
        <v>1628.63</v>
      </c>
      <c r="N22" s="9">
        <v>4.4400000000000004</v>
      </c>
      <c r="O22" s="7">
        <f t="shared" si="2"/>
        <v>366.80855855855856</v>
      </c>
      <c r="S22" s="2">
        <v>44668</v>
      </c>
      <c r="T22" s="6">
        <v>485.09</v>
      </c>
      <c r="U22" s="6"/>
      <c r="V22" s="6"/>
      <c r="W22" s="9">
        <f t="shared" si="3"/>
        <v>485.09</v>
      </c>
      <c r="X22" s="9">
        <v>4.4400000000000004</v>
      </c>
      <c r="Y22" s="6">
        <f t="shared" si="4"/>
        <v>109.2545045045045</v>
      </c>
      <c r="AA22" s="2">
        <v>44668</v>
      </c>
      <c r="AB22" s="6">
        <v>16.34</v>
      </c>
      <c r="AC22" s="6">
        <v>324.82</v>
      </c>
      <c r="AD22" s="6">
        <f t="shared" si="5"/>
        <v>341.15999999999997</v>
      </c>
      <c r="AE22" s="9">
        <v>4.4400000000000004</v>
      </c>
      <c r="AF22" s="7">
        <f t="shared" si="6"/>
        <v>76.837837837837824</v>
      </c>
      <c r="AJ22" s="2">
        <v>44668</v>
      </c>
      <c r="AK22" s="6"/>
      <c r="AL22" s="6"/>
      <c r="AM22" s="6"/>
      <c r="AP22" s="2">
        <v>44668</v>
      </c>
      <c r="AQ22" s="6">
        <v>546</v>
      </c>
      <c r="AR22" s="6">
        <v>4.4400000000000004</v>
      </c>
      <c r="AS22" s="6">
        <f t="shared" si="7"/>
        <v>122.97297297297297</v>
      </c>
    </row>
    <row r="23" spans="2:45" x14ac:dyDescent="0.25">
      <c r="B23" s="2">
        <v>44669</v>
      </c>
      <c r="C23" s="6">
        <v>2666.59</v>
      </c>
      <c r="D23" s="6"/>
      <c r="E23" s="6">
        <f t="shared" si="0"/>
        <v>2666.59</v>
      </c>
      <c r="F23" s="9">
        <v>4.4400000000000004</v>
      </c>
      <c r="G23" s="7">
        <f t="shared" si="1"/>
        <v>600.58333333333326</v>
      </c>
      <c r="J23" s="2">
        <v>44669</v>
      </c>
      <c r="K23" s="6">
        <v>1096.79</v>
      </c>
      <c r="L23" s="6"/>
      <c r="M23" s="6">
        <f t="shared" si="8"/>
        <v>1096.79</v>
      </c>
      <c r="N23" s="9">
        <v>4.4400000000000004</v>
      </c>
      <c r="O23" s="7">
        <f t="shared" si="2"/>
        <v>247.02477477477476</v>
      </c>
      <c r="S23" s="2">
        <v>44669</v>
      </c>
      <c r="T23" s="6">
        <v>0</v>
      </c>
      <c r="U23" s="6">
        <v>0</v>
      </c>
      <c r="V23" s="6">
        <v>0</v>
      </c>
      <c r="W23" s="9">
        <f t="shared" si="3"/>
        <v>0</v>
      </c>
      <c r="X23" s="9">
        <v>4.4400000000000004</v>
      </c>
      <c r="Y23" s="6">
        <f t="shared" si="4"/>
        <v>0</v>
      </c>
      <c r="AA23" s="2">
        <v>44669</v>
      </c>
      <c r="AB23" s="6">
        <v>195.69</v>
      </c>
      <c r="AC23" s="6">
        <v>560.61</v>
      </c>
      <c r="AD23" s="6">
        <f t="shared" si="5"/>
        <v>756.3</v>
      </c>
      <c r="AE23" s="9">
        <v>4.4400000000000004</v>
      </c>
      <c r="AF23" s="7">
        <f t="shared" si="6"/>
        <v>170.33783783783781</v>
      </c>
      <c r="AJ23" s="2">
        <v>44669</v>
      </c>
      <c r="AK23" s="6"/>
      <c r="AL23" s="6"/>
      <c r="AM23" s="6"/>
      <c r="AP23" s="2">
        <v>44669</v>
      </c>
      <c r="AQ23" s="6">
        <v>755.5</v>
      </c>
      <c r="AR23" s="6">
        <v>4.4400000000000004</v>
      </c>
      <c r="AS23" s="6">
        <f t="shared" si="7"/>
        <v>170.15765765765764</v>
      </c>
    </row>
    <row r="24" spans="2:45" x14ac:dyDescent="0.25">
      <c r="B24" s="2">
        <v>44670</v>
      </c>
      <c r="C24" s="6">
        <v>1852.53</v>
      </c>
      <c r="D24" s="6"/>
      <c r="E24" s="6">
        <f t="shared" si="0"/>
        <v>1852.53</v>
      </c>
      <c r="F24" s="9">
        <v>4.4400000000000004</v>
      </c>
      <c r="G24" s="7">
        <f t="shared" si="1"/>
        <v>417.23648648648646</v>
      </c>
      <c r="J24" s="2">
        <v>44670</v>
      </c>
      <c r="K24" s="6">
        <v>1023.19</v>
      </c>
      <c r="L24" s="6">
        <v>23.49</v>
      </c>
      <c r="M24" s="6">
        <f t="shared" si="8"/>
        <v>1046.68</v>
      </c>
      <c r="N24" s="9">
        <v>4.4400000000000004</v>
      </c>
      <c r="O24" s="7">
        <f t="shared" si="2"/>
        <v>235.73873873873873</v>
      </c>
      <c r="S24" s="2">
        <v>44670</v>
      </c>
      <c r="T24" s="6">
        <v>0</v>
      </c>
      <c r="U24" s="6">
        <v>0</v>
      </c>
      <c r="V24" s="6">
        <v>0</v>
      </c>
      <c r="W24" s="9">
        <f t="shared" si="3"/>
        <v>0</v>
      </c>
      <c r="X24" s="9">
        <v>4.4400000000000004</v>
      </c>
      <c r="Y24" s="6">
        <f t="shared" si="4"/>
        <v>0</v>
      </c>
      <c r="AA24" s="2">
        <v>44670</v>
      </c>
      <c r="AB24" s="6">
        <v>102.7</v>
      </c>
      <c r="AC24" s="6">
        <v>583.92999999999995</v>
      </c>
      <c r="AD24" s="6">
        <f t="shared" si="5"/>
        <v>686.63</v>
      </c>
      <c r="AE24" s="9">
        <v>4.4400000000000004</v>
      </c>
      <c r="AF24" s="7">
        <f t="shared" si="6"/>
        <v>154.64639639639637</v>
      </c>
      <c r="AJ24" s="2">
        <v>44670</v>
      </c>
      <c r="AK24" s="6"/>
      <c r="AL24" s="6"/>
      <c r="AM24" s="6"/>
      <c r="AP24" s="2">
        <v>44670</v>
      </c>
      <c r="AQ24" s="6">
        <v>390</v>
      </c>
      <c r="AR24" s="6">
        <v>4.4400000000000004</v>
      </c>
      <c r="AS24" s="6">
        <f t="shared" si="7"/>
        <v>87.837837837837824</v>
      </c>
    </row>
    <row r="25" spans="2:45" x14ac:dyDescent="0.25">
      <c r="B25" s="2">
        <v>44671</v>
      </c>
      <c r="C25" s="6">
        <v>2468.9</v>
      </c>
      <c r="D25" s="6">
        <v>48.4</v>
      </c>
      <c r="E25" s="6">
        <f t="shared" ref="E25:E30" si="9">C25+D25</f>
        <v>2517.3000000000002</v>
      </c>
      <c r="F25" s="9">
        <v>4.4400000000000004</v>
      </c>
      <c r="G25" s="7">
        <f t="shared" si="1"/>
        <v>566.95945945945948</v>
      </c>
      <c r="J25" s="2">
        <v>44671</v>
      </c>
      <c r="K25" s="6">
        <v>2067.31</v>
      </c>
      <c r="L25" s="6">
        <v>57.78</v>
      </c>
      <c r="M25" s="6">
        <f t="shared" si="8"/>
        <v>2125.09</v>
      </c>
      <c r="N25" s="9">
        <v>4.4400000000000004</v>
      </c>
      <c r="O25" s="7">
        <f t="shared" si="2"/>
        <v>478.62387387387389</v>
      </c>
      <c r="S25" s="2">
        <v>44671</v>
      </c>
      <c r="T25" s="6">
        <v>11.82</v>
      </c>
      <c r="U25" s="6"/>
      <c r="V25" s="6"/>
      <c r="W25" s="9">
        <f t="shared" si="3"/>
        <v>11.82</v>
      </c>
      <c r="X25" s="9">
        <v>4.4400000000000004</v>
      </c>
      <c r="Y25" s="6">
        <f t="shared" si="4"/>
        <v>2.6621621621621618</v>
      </c>
      <c r="AA25" s="2">
        <v>44671</v>
      </c>
      <c r="AB25" s="6">
        <v>210</v>
      </c>
      <c r="AC25" s="6">
        <v>584.66999999999996</v>
      </c>
      <c r="AD25" s="6">
        <f t="shared" si="5"/>
        <v>794.67</v>
      </c>
      <c r="AE25" s="9">
        <v>4.4400000000000004</v>
      </c>
      <c r="AF25" s="7">
        <f t="shared" si="6"/>
        <v>178.97972972972971</v>
      </c>
      <c r="AJ25" s="2">
        <v>44671</v>
      </c>
      <c r="AK25" s="6"/>
      <c r="AL25" s="6"/>
      <c r="AM25" s="6"/>
      <c r="AP25" s="2">
        <v>44671</v>
      </c>
      <c r="AQ25" s="6">
        <v>460.5</v>
      </c>
      <c r="AR25" s="6">
        <v>4.4400000000000004</v>
      </c>
      <c r="AS25" s="6">
        <f t="shared" si="7"/>
        <v>103.71621621621621</v>
      </c>
    </row>
    <row r="26" spans="2:45" x14ac:dyDescent="0.25">
      <c r="B26" s="2">
        <v>44672</v>
      </c>
      <c r="C26" s="6">
        <v>2091.0300000000002</v>
      </c>
      <c r="D26" s="6">
        <v>39.78</v>
      </c>
      <c r="E26" s="6">
        <f t="shared" si="9"/>
        <v>2130.8100000000004</v>
      </c>
      <c r="F26" s="9">
        <v>4.4400000000000004</v>
      </c>
      <c r="G26" s="7">
        <f t="shared" si="1"/>
        <v>479.91216216216219</v>
      </c>
      <c r="J26" s="2">
        <v>44672</v>
      </c>
      <c r="K26" s="6">
        <v>1021.24</v>
      </c>
      <c r="L26" s="6">
        <v>48.39</v>
      </c>
      <c r="M26" s="6">
        <f t="shared" si="8"/>
        <v>1069.6300000000001</v>
      </c>
      <c r="N26" s="9">
        <v>4.4400000000000004</v>
      </c>
      <c r="O26" s="7">
        <f t="shared" si="2"/>
        <v>240.90765765765767</v>
      </c>
      <c r="S26" s="2">
        <v>44672</v>
      </c>
      <c r="T26" s="6"/>
      <c r="U26" s="6"/>
      <c r="V26" s="6"/>
      <c r="W26" s="9">
        <f t="shared" si="3"/>
        <v>0</v>
      </c>
      <c r="X26" s="9">
        <v>4.4400000000000004</v>
      </c>
      <c r="Y26" s="6">
        <f t="shared" si="4"/>
        <v>0</v>
      </c>
      <c r="AA26" s="2">
        <v>44672</v>
      </c>
      <c r="AB26" s="6">
        <v>166.23</v>
      </c>
      <c r="AC26" s="6">
        <v>700.67</v>
      </c>
      <c r="AD26" s="6">
        <f t="shared" si="5"/>
        <v>866.9</v>
      </c>
      <c r="AE26" s="9">
        <v>4.4400000000000004</v>
      </c>
      <c r="AF26" s="7">
        <f t="shared" si="6"/>
        <v>195.24774774774772</v>
      </c>
      <c r="AJ26" s="2">
        <v>44672</v>
      </c>
      <c r="AK26" s="6"/>
      <c r="AL26" s="6"/>
      <c r="AM26" s="6"/>
      <c r="AP26" s="2">
        <v>44672</v>
      </c>
      <c r="AQ26" s="6">
        <v>470.5</v>
      </c>
      <c r="AR26" s="6">
        <v>4.4400000000000004</v>
      </c>
      <c r="AS26" s="6">
        <f t="shared" si="7"/>
        <v>105.96846846846846</v>
      </c>
    </row>
    <row r="27" spans="2:45" x14ac:dyDescent="0.25">
      <c r="B27" s="2">
        <v>44673</v>
      </c>
      <c r="C27" s="6">
        <v>2603.1999999999998</v>
      </c>
      <c r="D27" s="6">
        <v>5.8</v>
      </c>
      <c r="E27" s="6">
        <f t="shared" si="9"/>
        <v>2609</v>
      </c>
      <c r="F27" s="9">
        <v>4.4400000000000004</v>
      </c>
      <c r="G27" s="7">
        <f t="shared" si="1"/>
        <v>587.61261261261257</v>
      </c>
      <c r="J27" s="2">
        <v>44673</v>
      </c>
      <c r="K27" s="6">
        <v>1570.57</v>
      </c>
      <c r="L27" s="6">
        <v>36.06</v>
      </c>
      <c r="M27" s="6">
        <f t="shared" si="8"/>
        <v>1606.6299999999999</v>
      </c>
      <c r="N27" s="9">
        <v>4.4400000000000004</v>
      </c>
      <c r="O27" s="7">
        <f t="shared" si="2"/>
        <v>361.85360360360352</v>
      </c>
      <c r="S27" s="2">
        <v>44673</v>
      </c>
      <c r="T27" s="6"/>
      <c r="U27" s="6"/>
      <c r="V27" s="6"/>
      <c r="W27" s="9">
        <f t="shared" si="3"/>
        <v>0</v>
      </c>
      <c r="X27" s="9">
        <v>4.4400000000000004</v>
      </c>
      <c r="Y27" s="6">
        <f t="shared" si="4"/>
        <v>0</v>
      </c>
      <c r="AA27" s="2">
        <v>44673</v>
      </c>
      <c r="AB27" s="6">
        <v>242.25</v>
      </c>
      <c r="AC27" s="6">
        <v>484.53</v>
      </c>
      <c r="AD27" s="6">
        <f t="shared" si="5"/>
        <v>726.78</v>
      </c>
      <c r="AE27" s="9">
        <v>4.4400000000000004</v>
      </c>
      <c r="AF27" s="7">
        <f t="shared" si="6"/>
        <v>163.68918918918916</v>
      </c>
      <c r="AJ27" s="2">
        <v>44673</v>
      </c>
      <c r="AK27" s="6"/>
      <c r="AL27" s="6"/>
      <c r="AM27" s="6"/>
      <c r="AP27" s="2">
        <v>44673</v>
      </c>
      <c r="AQ27" s="6">
        <v>316.5</v>
      </c>
      <c r="AR27" s="6">
        <v>4.4400000000000004</v>
      </c>
      <c r="AS27" s="6">
        <f t="shared" si="7"/>
        <v>71.283783783783775</v>
      </c>
    </row>
    <row r="28" spans="2:45" x14ac:dyDescent="0.25">
      <c r="B28" s="2">
        <v>44674</v>
      </c>
      <c r="C28" s="6">
        <v>1979.88</v>
      </c>
      <c r="D28" s="6"/>
      <c r="E28" s="6">
        <f t="shared" si="9"/>
        <v>1979.88</v>
      </c>
      <c r="F28" s="9">
        <v>4.4400000000000004</v>
      </c>
      <c r="G28" s="7">
        <f t="shared" si="1"/>
        <v>445.91891891891891</v>
      </c>
      <c r="J28" s="2">
        <v>44674</v>
      </c>
      <c r="K28" s="6">
        <v>2062.5</v>
      </c>
      <c r="L28" s="6">
        <v>10.119999999999999</v>
      </c>
      <c r="M28" s="6">
        <f t="shared" si="8"/>
        <v>2072.62</v>
      </c>
      <c r="N28" s="9">
        <v>4.4400000000000004</v>
      </c>
      <c r="O28" s="7">
        <f t="shared" si="2"/>
        <v>466.80630630630623</v>
      </c>
      <c r="S28" s="2">
        <v>44674</v>
      </c>
      <c r="T28" s="6">
        <v>109.17</v>
      </c>
      <c r="U28" s="6"/>
      <c r="V28" s="6"/>
      <c r="W28" s="9">
        <f t="shared" si="3"/>
        <v>109.17</v>
      </c>
      <c r="X28" s="9">
        <v>4.4400000000000004</v>
      </c>
      <c r="Y28" s="6">
        <f t="shared" si="4"/>
        <v>24.587837837837835</v>
      </c>
      <c r="AA28" s="2">
        <v>44674</v>
      </c>
      <c r="AB28" s="6">
        <v>479.39</v>
      </c>
      <c r="AC28" s="6">
        <v>469.67</v>
      </c>
      <c r="AD28" s="6">
        <f t="shared" si="5"/>
        <v>949.06</v>
      </c>
      <c r="AE28" s="9">
        <v>4.4400000000000004</v>
      </c>
      <c r="AF28" s="7">
        <f t="shared" si="6"/>
        <v>213.75225225225222</v>
      </c>
      <c r="AJ28" s="2">
        <v>44674</v>
      </c>
      <c r="AK28" s="6"/>
      <c r="AL28" s="6"/>
      <c r="AM28" s="6"/>
      <c r="AP28" s="2">
        <v>44674</v>
      </c>
      <c r="AQ28" s="6">
        <v>640.70000000000005</v>
      </c>
      <c r="AR28" s="6">
        <v>4.4400000000000004</v>
      </c>
      <c r="AS28" s="6">
        <f t="shared" si="7"/>
        <v>144.30180180180179</v>
      </c>
    </row>
    <row r="29" spans="2:45" x14ac:dyDescent="0.25">
      <c r="B29" s="2">
        <v>44675</v>
      </c>
      <c r="C29" s="6">
        <v>1890.52</v>
      </c>
      <c r="D29" s="6"/>
      <c r="E29" s="6">
        <f t="shared" si="9"/>
        <v>1890.52</v>
      </c>
      <c r="F29" s="9">
        <v>4.4400000000000004</v>
      </c>
      <c r="G29" s="7">
        <f t="shared" si="1"/>
        <v>425.79279279279274</v>
      </c>
      <c r="J29" s="2">
        <v>44675</v>
      </c>
      <c r="K29" s="6">
        <v>1748.83</v>
      </c>
      <c r="L29" s="6">
        <v>149.77000000000001</v>
      </c>
      <c r="M29" s="6">
        <f t="shared" si="8"/>
        <v>1898.6</v>
      </c>
      <c r="N29" s="9">
        <v>4.4400000000000004</v>
      </c>
      <c r="O29" s="7">
        <f t="shared" si="2"/>
        <v>427.61261261261257</v>
      </c>
      <c r="S29" s="2">
        <v>44675</v>
      </c>
      <c r="T29" s="6">
        <v>0</v>
      </c>
      <c r="U29" s="6">
        <v>0</v>
      </c>
      <c r="V29" s="6">
        <v>0</v>
      </c>
      <c r="W29" s="9">
        <f t="shared" si="3"/>
        <v>0</v>
      </c>
      <c r="X29" s="9">
        <v>4.4400000000000004</v>
      </c>
      <c r="Y29" s="6">
        <f t="shared" si="4"/>
        <v>0</v>
      </c>
      <c r="AA29" s="2">
        <v>44675</v>
      </c>
      <c r="AB29" s="6">
        <v>159.56</v>
      </c>
      <c r="AC29" s="6">
        <v>488.21</v>
      </c>
      <c r="AD29" s="6">
        <f t="shared" si="5"/>
        <v>647.77</v>
      </c>
      <c r="AE29" s="9">
        <v>4.4400000000000004</v>
      </c>
      <c r="AF29" s="7">
        <f t="shared" si="6"/>
        <v>145.89414414414412</v>
      </c>
      <c r="AJ29" s="2">
        <v>44675</v>
      </c>
      <c r="AK29" s="6"/>
      <c r="AL29" s="6"/>
      <c r="AM29" s="6"/>
      <c r="AP29" s="2">
        <v>44675</v>
      </c>
      <c r="AQ29" s="6">
        <v>830</v>
      </c>
      <c r="AR29" s="6">
        <v>4.4400000000000004</v>
      </c>
      <c r="AS29" s="6">
        <f t="shared" si="7"/>
        <v>186.93693693693692</v>
      </c>
    </row>
    <row r="30" spans="2:45" x14ac:dyDescent="0.25">
      <c r="B30" s="2">
        <v>44676</v>
      </c>
      <c r="C30" s="6">
        <v>2628.71</v>
      </c>
      <c r="D30" s="6">
        <v>16.5</v>
      </c>
      <c r="E30" s="6">
        <f t="shared" si="9"/>
        <v>2645.21</v>
      </c>
      <c r="F30" s="9">
        <v>4.4400000000000004</v>
      </c>
      <c r="G30" s="7">
        <f t="shared" si="1"/>
        <v>595.76801801801798</v>
      </c>
      <c r="J30" s="2">
        <v>44676</v>
      </c>
      <c r="K30" s="6">
        <v>1039.44</v>
      </c>
      <c r="L30" s="6">
        <v>18.47</v>
      </c>
      <c r="M30" s="6">
        <f t="shared" si="8"/>
        <v>1057.9100000000001</v>
      </c>
      <c r="N30" s="9">
        <v>4.4400000000000004</v>
      </c>
      <c r="O30" s="7">
        <f t="shared" si="2"/>
        <v>238.26801801801801</v>
      </c>
      <c r="S30" s="2">
        <v>44676</v>
      </c>
      <c r="T30" s="6">
        <v>40.08</v>
      </c>
      <c r="U30" s="6"/>
      <c r="V30" s="6"/>
      <c r="W30" s="9">
        <f t="shared" si="3"/>
        <v>40.08</v>
      </c>
      <c r="X30" s="9">
        <v>4.4400000000000004</v>
      </c>
      <c r="Y30" s="6">
        <f t="shared" si="4"/>
        <v>9.0270270270270263</v>
      </c>
      <c r="AA30" s="2">
        <v>44676</v>
      </c>
      <c r="AB30" s="6">
        <v>160.07</v>
      </c>
      <c r="AC30" s="6">
        <v>674.77</v>
      </c>
      <c r="AD30" s="6">
        <f t="shared" si="5"/>
        <v>834.83999999999992</v>
      </c>
      <c r="AE30" s="9">
        <v>4.4400000000000004</v>
      </c>
      <c r="AF30" s="7">
        <f t="shared" si="6"/>
        <v>188.027027027027</v>
      </c>
      <c r="AJ30" s="2">
        <v>44676</v>
      </c>
      <c r="AK30" s="6"/>
      <c r="AL30" s="6"/>
      <c r="AM30" s="6"/>
      <c r="AP30" s="2">
        <v>44676</v>
      </c>
      <c r="AQ30" s="6">
        <v>399.1</v>
      </c>
      <c r="AR30" s="6">
        <v>4.4400000000000004</v>
      </c>
      <c r="AS30" s="6">
        <f t="shared" si="7"/>
        <v>89.887387387387378</v>
      </c>
    </row>
    <row r="31" spans="2:45" x14ac:dyDescent="0.25">
      <c r="B31" s="2">
        <v>44677</v>
      </c>
      <c r="C31" s="6">
        <v>2007.19</v>
      </c>
      <c r="D31" s="1"/>
      <c r="E31" s="6">
        <f t="shared" si="0"/>
        <v>2007.19</v>
      </c>
      <c r="F31" s="9">
        <v>4.4400000000000004</v>
      </c>
      <c r="G31" s="7">
        <f t="shared" si="1"/>
        <v>452.06981981981977</v>
      </c>
      <c r="J31" s="2">
        <v>44677</v>
      </c>
      <c r="K31" s="6">
        <v>1669.14</v>
      </c>
      <c r="L31" s="1">
        <v>30.64</v>
      </c>
      <c r="M31" s="6">
        <f t="shared" si="8"/>
        <v>1699.7800000000002</v>
      </c>
      <c r="N31" s="9">
        <v>4.4400000000000004</v>
      </c>
      <c r="O31" s="7">
        <f t="shared" si="2"/>
        <v>382.83333333333337</v>
      </c>
      <c r="S31" s="2">
        <v>44677</v>
      </c>
      <c r="T31" s="6"/>
      <c r="U31" s="1">
        <v>18.420000000000002</v>
      </c>
      <c r="V31" s="6"/>
      <c r="W31" s="9">
        <f t="shared" si="3"/>
        <v>18.420000000000002</v>
      </c>
      <c r="X31" s="9">
        <v>4.4400000000000004</v>
      </c>
      <c r="Y31" s="6">
        <f t="shared" si="4"/>
        <v>4.1486486486486482</v>
      </c>
      <c r="AA31" s="2">
        <v>44677</v>
      </c>
      <c r="AB31" s="6">
        <v>174.69</v>
      </c>
      <c r="AC31" s="1">
        <v>394.71</v>
      </c>
      <c r="AD31" s="6">
        <f t="shared" si="5"/>
        <v>569.4</v>
      </c>
      <c r="AE31" s="9">
        <v>4.4400000000000004</v>
      </c>
      <c r="AF31" s="7">
        <f t="shared" si="6"/>
        <v>128.24324324324323</v>
      </c>
      <c r="AJ31" s="2">
        <v>44677</v>
      </c>
      <c r="AK31" s="6"/>
      <c r="AL31" s="1"/>
      <c r="AM31" s="6"/>
      <c r="AP31" s="2">
        <v>44677</v>
      </c>
      <c r="AQ31" s="6">
        <v>224</v>
      </c>
      <c r="AR31" s="1">
        <v>4.4400000000000004</v>
      </c>
      <c r="AS31" s="6">
        <f t="shared" si="7"/>
        <v>50.450450450450447</v>
      </c>
    </row>
    <row r="32" spans="2:45" x14ac:dyDescent="0.25">
      <c r="B32" s="2">
        <v>44678</v>
      </c>
      <c r="C32" s="6">
        <v>2426.5700000000002</v>
      </c>
      <c r="D32" s="1">
        <v>50.77</v>
      </c>
      <c r="E32" s="6">
        <f>C32+D32</f>
        <v>2477.34</v>
      </c>
      <c r="F32" s="9">
        <v>4.45</v>
      </c>
      <c r="G32" s="7">
        <f t="shared" si="1"/>
        <v>556.70561797752805</v>
      </c>
      <c r="J32" s="2">
        <v>44678</v>
      </c>
      <c r="K32" s="6">
        <v>692.55</v>
      </c>
      <c r="L32" s="1">
        <v>84.42</v>
      </c>
      <c r="M32" s="6">
        <f t="shared" si="8"/>
        <v>776.96999999999991</v>
      </c>
      <c r="N32" s="9">
        <v>4.45</v>
      </c>
      <c r="O32" s="7">
        <f t="shared" si="2"/>
        <v>174.59999999999997</v>
      </c>
      <c r="S32" s="2">
        <v>44678</v>
      </c>
      <c r="T32" s="6"/>
      <c r="U32" s="1"/>
      <c r="V32" s="6"/>
      <c r="W32" s="9">
        <f t="shared" si="3"/>
        <v>0</v>
      </c>
      <c r="X32" s="9">
        <v>4.45</v>
      </c>
      <c r="Y32" s="6">
        <f t="shared" si="4"/>
        <v>0</v>
      </c>
      <c r="AA32" s="2">
        <v>44678</v>
      </c>
      <c r="AB32" s="6">
        <v>56.8</v>
      </c>
      <c r="AC32" s="1">
        <v>268</v>
      </c>
      <c r="AD32" s="6">
        <f t="shared" si="5"/>
        <v>324.8</v>
      </c>
      <c r="AE32" s="9">
        <v>4.45</v>
      </c>
      <c r="AF32" s="7">
        <f t="shared" si="6"/>
        <v>72.988764044943821</v>
      </c>
      <c r="AJ32" s="2">
        <v>44678</v>
      </c>
      <c r="AK32" s="6"/>
      <c r="AL32" s="1"/>
      <c r="AM32" s="6"/>
      <c r="AP32" s="2">
        <v>44678</v>
      </c>
      <c r="AQ32" s="6">
        <v>333.5</v>
      </c>
      <c r="AR32" s="1">
        <v>4.45</v>
      </c>
      <c r="AS32" s="6">
        <f t="shared" si="7"/>
        <v>74.943820224719104</v>
      </c>
    </row>
    <row r="33" spans="2:48" x14ac:dyDescent="0.25">
      <c r="B33" s="2">
        <v>44679</v>
      </c>
      <c r="C33" s="6">
        <v>2163.37</v>
      </c>
      <c r="D33" s="6">
        <v>87.06</v>
      </c>
      <c r="E33" s="6">
        <f>C33+D33</f>
        <v>2250.4299999999998</v>
      </c>
      <c r="F33" s="9">
        <v>4.47</v>
      </c>
      <c r="G33" s="7">
        <f t="shared" si="1"/>
        <v>503.45190156599551</v>
      </c>
      <c r="J33" s="2">
        <v>44679</v>
      </c>
      <c r="K33" s="6">
        <v>1590.74</v>
      </c>
      <c r="L33" s="6">
        <v>98.38</v>
      </c>
      <c r="M33" s="6">
        <f t="shared" si="8"/>
        <v>1689.12</v>
      </c>
      <c r="N33" s="9">
        <v>4.47</v>
      </c>
      <c r="O33" s="7">
        <f t="shared" si="2"/>
        <v>377.87919463087246</v>
      </c>
      <c r="S33" s="2">
        <v>44679</v>
      </c>
      <c r="T33" s="6"/>
      <c r="U33" s="6"/>
      <c r="V33" s="6"/>
      <c r="W33" s="9">
        <f t="shared" si="3"/>
        <v>0</v>
      </c>
      <c r="X33" s="9">
        <v>4.47</v>
      </c>
      <c r="Y33" s="6">
        <f t="shared" si="4"/>
        <v>0</v>
      </c>
      <c r="AA33" s="2">
        <v>44679</v>
      </c>
      <c r="AB33" s="6">
        <v>179.97</v>
      </c>
      <c r="AC33" s="6">
        <v>511.2</v>
      </c>
      <c r="AD33" s="6">
        <f t="shared" si="5"/>
        <v>691.17</v>
      </c>
      <c r="AE33" s="9">
        <v>4.47</v>
      </c>
      <c r="AF33" s="7">
        <f t="shared" si="6"/>
        <v>154.62416107382549</v>
      </c>
      <c r="AJ33" s="2">
        <v>44679</v>
      </c>
      <c r="AK33" s="6"/>
      <c r="AL33" s="6"/>
      <c r="AM33" s="6"/>
      <c r="AP33" s="2">
        <v>44679</v>
      </c>
      <c r="AQ33" s="6">
        <v>519</v>
      </c>
      <c r="AR33" s="6">
        <v>4.49</v>
      </c>
      <c r="AS33" s="6">
        <f t="shared" si="7"/>
        <v>115.59020044543429</v>
      </c>
    </row>
    <row r="34" spans="2:48" x14ac:dyDescent="0.25">
      <c r="B34" s="2">
        <v>44680</v>
      </c>
      <c r="C34" s="6">
        <v>3641.83</v>
      </c>
      <c r="D34" s="6"/>
      <c r="E34" s="6">
        <f>C34+D34</f>
        <v>3641.83</v>
      </c>
      <c r="F34" s="9">
        <v>4.49</v>
      </c>
      <c r="G34" s="7">
        <f t="shared" si="1"/>
        <v>811.097995545657</v>
      </c>
      <c r="J34" s="2">
        <v>44680</v>
      </c>
      <c r="K34" s="6">
        <v>2545.6999999999998</v>
      </c>
      <c r="L34" s="6">
        <v>43.88</v>
      </c>
      <c r="M34" s="6">
        <f t="shared" si="8"/>
        <v>2589.58</v>
      </c>
      <c r="N34" s="9">
        <v>4.49</v>
      </c>
      <c r="O34" s="7">
        <f t="shared" si="2"/>
        <v>576.74387527839644</v>
      </c>
      <c r="S34" s="2">
        <v>44680</v>
      </c>
      <c r="T34" s="6">
        <v>4.53</v>
      </c>
      <c r="U34" s="6"/>
      <c r="V34" s="6"/>
      <c r="W34" s="9">
        <f t="shared" si="3"/>
        <v>4.53</v>
      </c>
      <c r="X34" s="9">
        <v>4.49</v>
      </c>
      <c r="Y34" s="6">
        <f t="shared" si="4"/>
        <v>1.0089086859688197</v>
      </c>
      <c r="AA34" s="2">
        <v>44680</v>
      </c>
      <c r="AB34" s="6">
        <v>303.27999999999997</v>
      </c>
      <c r="AC34" s="6">
        <v>328.38</v>
      </c>
      <c r="AD34" s="6">
        <f t="shared" si="5"/>
        <v>631.66</v>
      </c>
      <c r="AE34" s="9">
        <v>4.49</v>
      </c>
      <c r="AF34" s="7">
        <f t="shared" si="6"/>
        <v>140.68151447661469</v>
      </c>
      <c r="AJ34" s="2">
        <v>44680</v>
      </c>
      <c r="AK34" s="6"/>
      <c r="AL34" s="6"/>
      <c r="AM34" s="6"/>
      <c r="AP34" s="2">
        <v>44680</v>
      </c>
      <c r="AQ34" s="6">
        <v>546</v>
      </c>
      <c r="AR34" s="6">
        <v>4.49</v>
      </c>
      <c r="AS34" s="6">
        <f t="shared" si="7"/>
        <v>121.60356347438753</v>
      </c>
    </row>
    <row r="35" spans="2:48" x14ac:dyDescent="0.25">
      <c r="B35" s="2">
        <v>44681</v>
      </c>
      <c r="C35" s="6">
        <v>3655.76</v>
      </c>
      <c r="D35" s="6"/>
      <c r="E35" s="6">
        <f>C35+D35</f>
        <v>3655.76</v>
      </c>
      <c r="F35" s="9">
        <v>4.5</v>
      </c>
      <c r="G35" s="7">
        <f>E35/F35</f>
        <v>812.39111111111117</v>
      </c>
      <c r="J35" s="2">
        <v>44681</v>
      </c>
      <c r="K35" s="6">
        <v>2593.3200000000002</v>
      </c>
      <c r="L35" s="6">
        <v>57.8</v>
      </c>
      <c r="M35" s="6">
        <f t="shared" si="8"/>
        <v>2651.1200000000003</v>
      </c>
      <c r="N35" s="9">
        <v>4.5</v>
      </c>
      <c r="O35" s="7">
        <f t="shared" si="2"/>
        <v>589.13777777777784</v>
      </c>
      <c r="S35" s="2">
        <v>44681</v>
      </c>
      <c r="T35" s="6">
        <v>20.47</v>
      </c>
      <c r="U35" s="6">
        <v>63.67</v>
      </c>
      <c r="V35" s="6"/>
      <c r="W35" s="9">
        <f t="shared" si="3"/>
        <v>84.14</v>
      </c>
      <c r="X35" s="9">
        <v>4.5</v>
      </c>
      <c r="Y35" s="6">
        <f t="shared" si="4"/>
        <v>18.697777777777777</v>
      </c>
      <c r="AA35" s="2">
        <v>44681</v>
      </c>
      <c r="AB35" s="6">
        <v>304.64</v>
      </c>
      <c r="AC35" s="6">
        <v>121.08</v>
      </c>
      <c r="AD35" s="6">
        <f t="shared" si="5"/>
        <v>425.71999999999997</v>
      </c>
      <c r="AE35" s="9">
        <v>4.5</v>
      </c>
      <c r="AF35" s="7">
        <f t="shared" si="6"/>
        <v>94.604444444444439</v>
      </c>
      <c r="AJ35" s="2">
        <v>44681</v>
      </c>
      <c r="AK35" s="6"/>
      <c r="AL35" s="6"/>
      <c r="AM35" s="6"/>
      <c r="AP35" s="2">
        <v>44681</v>
      </c>
      <c r="AQ35" s="6">
        <v>349</v>
      </c>
      <c r="AR35" s="6">
        <v>4.5</v>
      </c>
      <c r="AS35" s="6">
        <f t="shared" si="7"/>
        <v>77.555555555555557</v>
      </c>
    </row>
    <row r="36" spans="2:48" x14ac:dyDescent="0.25">
      <c r="B36" s="2"/>
      <c r="C36" s="6"/>
      <c r="D36" s="6"/>
      <c r="E36" s="6">
        <f t="shared" ref="E36" si="10">C36+D36</f>
        <v>0</v>
      </c>
      <c r="F36" s="9"/>
      <c r="G36" s="7"/>
      <c r="J36" s="2"/>
      <c r="K36" s="6"/>
      <c r="L36" s="6"/>
      <c r="M36" s="6">
        <f t="shared" si="8"/>
        <v>0</v>
      </c>
      <c r="N36" s="9"/>
      <c r="O36" s="7"/>
      <c r="S36" s="2"/>
      <c r="T36" s="6"/>
      <c r="U36" s="6"/>
      <c r="V36" s="6"/>
      <c r="W36" s="9">
        <f t="shared" si="3"/>
        <v>0</v>
      </c>
      <c r="X36" s="9">
        <f t="shared" ref="X36" si="11">U36+V36</f>
        <v>0</v>
      </c>
      <c r="Y36" s="1"/>
      <c r="AA36" s="2"/>
      <c r="AB36" s="6"/>
      <c r="AC36" s="6"/>
      <c r="AD36" s="6"/>
      <c r="AE36" s="9">
        <f t="shared" ref="AE36" si="12">AB36+AC36</f>
        <v>0</v>
      </c>
      <c r="AF36" s="7"/>
      <c r="AJ36" s="2"/>
      <c r="AK36" s="6"/>
      <c r="AL36" s="6"/>
      <c r="AM36" s="6"/>
      <c r="AP36" s="2"/>
      <c r="AQ36" s="6"/>
      <c r="AR36" s="6"/>
      <c r="AS36" s="6"/>
    </row>
    <row r="37" spans="2:48" x14ac:dyDescent="0.25">
      <c r="E37" s="12">
        <f>SUM(E6:E36)</f>
        <v>70606.12</v>
      </c>
      <c r="F37" s="12"/>
      <c r="G37" s="51">
        <f>SUM(G6:G36)</f>
        <v>15910.220614215457</v>
      </c>
      <c r="O37" s="51">
        <f>SUM(O6:O36)</f>
        <v>12234.898606033626</v>
      </c>
      <c r="Y37" s="51">
        <f>SUM(Y6:Y36)</f>
        <v>1089.9088082688097</v>
      </c>
      <c r="AF37" s="51">
        <f>SUM(AF6:AF36)</f>
        <v>4465.8618696498734</v>
      </c>
      <c r="AS37" s="51">
        <f>SUM(AS6:AS36)</f>
        <v>3043.9094625747593</v>
      </c>
    </row>
    <row r="41" spans="2:48" x14ac:dyDescent="0.25">
      <c r="E41" s="98" t="s">
        <v>74</v>
      </c>
      <c r="F41" s="98"/>
      <c r="G41" s="98"/>
      <c r="M41" s="98" t="s">
        <v>75</v>
      </c>
      <c r="N41" s="98"/>
      <c r="O41" s="98"/>
      <c r="V41" s="98" t="s">
        <v>62</v>
      </c>
      <c r="W41" s="98"/>
      <c r="X41" s="98"/>
      <c r="AD41" s="98" t="s">
        <v>63</v>
      </c>
      <c r="AE41" s="98"/>
      <c r="AF41" s="98"/>
    </row>
    <row r="43" spans="2:48" ht="30" x14ac:dyDescent="0.25">
      <c r="B43" s="4" t="s">
        <v>0</v>
      </c>
      <c r="C43" s="47" t="s">
        <v>59</v>
      </c>
      <c r="D43" s="47" t="s">
        <v>60</v>
      </c>
      <c r="E43" s="3" t="s">
        <v>42</v>
      </c>
      <c r="F43" s="3" t="s">
        <v>22</v>
      </c>
      <c r="G43" s="35" t="s">
        <v>67</v>
      </c>
      <c r="J43" s="4" t="s">
        <v>0</v>
      </c>
      <c r="K43" s="47" t="s">
        <v>59</v>
      </c>
      <c r="L43" s="47" t="s">
        <v>60</v>
      </c>
      <c r="M43" s="3" t="s">
        <v>42</v>
      </c>
      <c r="N43" s="3" t="s">
        <v>22</v>
      </c>
      <c r="O43" s="35"/>
      <c r="S43" s="4" t="s">
        <v>0</v>
      </c>
      <c r="T43" s="47" t="s">
        <v>59</v>
      </c>
      <c r="U43" s="47" t="s">
        <v>60</v>
      </c>
      <c r="V43" s="3" t="s">
        <v>3</v>
      </c>
      <c r="W43" s="3" t="s">
        <v>42</v>
      </c>
      <c r="X43" s="35" t="s">
        <v>22</v>
      </c>
      <c r="Y43" s="4" t="s">
        <v>11</v>
      </c>
      <c r="AA43" s="4" t="s">
        <v>0</v>
      </c>
      <c r="AB43" s="47" t="s">
        <v>65</v>
      </c>
      <c r="AC43" s="47" t="s">
        <v>64</v>
      </c>
      <c r="AD43" s="3" t="s">
        <v>42</v>
      </c>
      <c r="AE43" s="3"/>
      <c r="AF43" s="35"/>
      <c r="AJ43" s="4" t="s">
        <v>0</v>
      </c>
      <c r="AK43" s="47" t="s">
        <v>28</v>
      </c>
      <c r="AL43" s="47" t="s">
        <v>22</v>
      </c>
      <c r="AM43" s="3"/>
      <c r="AP43" s="4" t="s">
        <v>0</v>
      </c>
      <c r="AQ43" s="47" t="s">
        <v>66</v>
      </c>
      <c r="AR43" s="47" t="s">
        <v>22</v>
      </c>
      <c r="AS43" s="3" t="s">
        <v>68</v>
      </c>
    </row>
    <row r="44" spans="2:48" x14ac:dyDescent="0.25">
      <c r="B44" s="2">
        <v>44682</v>
      </c>
      <c r="C44" s="6">
        <v>4709.29</v>
      </c>
      <c r="D44" s="6">
        <v>132.72999999999999</v>
      </c>
      <c r="E44" s="6">
        <f>C44+D44</f>
        <v>4842.0199999999995</v>
      </c>
      <c r="F44" s="9">
        <v>4.5</v>
      </c>
      <c r="G44" s="7">
        <f>E44/F44</f>
        <v>1076.0044444444443</v>
      </c>
      <c r="J44" s="2">
        <v>44682</v>
      </c>
      <c r="K44" s="6">
        <v>793.05</v>
      </c>
      <c r="L44" s="6">
        <v>12.74</v>
      </c>
      <c r="M44" s="6">
        <f>K44+L44</f>
        <v>805.79</v>
      </c>
      <c r="N44" s="9">
        <v>4.5</v>
      </c>
      <c r="O44" s="7">
        <f>M44/N44</f>
        <v>179.06444444444443</v>
      </c>
      <c r="S44" s="2">
        <v>44682</v>
      </c>
      <c r="T44" s="6">
        <v>171.51</v>
      </c>
      <c r="U44" s="6">
        <v>41.4</v>
      </c>
      <c r="V44" s="6"/>
      <c r="W44" s="9">
        <f>T44+U44+V44</f>
        <v>212.91</v>
      </c>
      <c r="X44" s="9">
        <v>4.5</v>
      </c>
      <c r="Y44" s="6">
        <f>W44/X44</f>
        <v>47.313333333333333</v>
      </c>
      <c r="AA44" s="2">
        <v>44682</v>
      </c>
      <c r="AB44" s="6">
        <v>438.6</v>
      </c>
      <c r="AC44" s="6">
        <v>145.11000000000001</v>
      </c>
      <c r="AD44" s="6">
        <f>AB44+AC44</f>
        <v>583.71</v>
      </c>
      <c r="AE44" s="9">
        <v>4.5</v>
      </c>
      <c r="AF44" s="7">
        <f>AD44/AE44</f>
        <v>129.71333333333334</v>
      </c>
      <c r="AJ44" s="2">
        <v>44682</v>
      </c>
      <c r="AK44" s="6"/>
      <c r="AL44" s="6"/>
      <c r="AM44" s="6"/>
      <c r="AP44" s="2">
        <v>44682</v>
      </c>
      <c r="AQ44" s="6">
        <v>725</v>
      </c>
      <c r="AR44" s="6">
        <v>4.5</v>
      </c>
      <c r="AS44" s="6">
        <f>AQ44/AR44</f>
        <v>161.11111111111111</v>
      </c>
    </row>
    <row r="45" spans="2:48" x14ac:dyDescent="0.25">
      <c r="B45" s="2">
        <v>44683</v>
      </c>
      <c r="C45" s="6">
        <v>2610.61</v>
      </c>
      <c r="D45" s="6"/>
      <c r="E45" s="6">
        <f t="shared" ref="E45" si="13">C45+D45</f>
        <v>2610.61</v>
      </c>
      <c r="F45" s="9">
        <v>4.5</v>
      </c>
      <c r="G45" s="7">
        <f t="shared" ref="G45:G72" si="14">E45/F45</f>
        <v>580.13555555555558</v>
      </c>
      <c r="J45" s="2">
        <v>44683</v>
      </c>
      <c r="K45" s="6">
        <v>505.66</v>
      </c>
      <c r="L45" s="6"/>
      <c r="M45" s="6">
        <f>K45+L45</f>
        <v>505.66</v>
      </c>
      <c r="N45" s="9">
        <v>4.5</v>
      </c>
      <c r="O45" s="7">
        <f t="shared" ref="O45:O74" si="15">M45/N45</f>
        <v>112.36888888888889</v>
      </c>
      <c r="S45" s="2">
        <v>44683</v>
      </c>
      <c r="T45" s="6"/>
      <c r="U45" s="6"/>
      <c r="V45" s="6">
        <v>84.67</v>
      </c>
      <c r="W45" s="9">
        <f t="shared" ref="W45:W56" si="16">T45+U45+V45</f>
        <v>84.67</v>
      </c>
      <c r="X45" s="9">
        <v>4.5</v>
      </c>
      <c r="Y45" s="6">
        <f t="shared" ref="Y45:Y74" si="17">W45/X45</f>
        <v>18.815555555555555</v>
      </c>
      <c r="AA45" s="2">
        <v>44683</v>
      </c>
      <c r="AB45" s="6">
        <v>327.64999999999998</v>
      </c>
      <c r="AC45" s="6">
        <v>533.27</v>
      </c>
      <c r="AD45" s="6">
        <f t="shared" ref="AD45:AD73" si="18">AB45+AC45</f>
        <v>860.92</v>
      </c>
      <c r="AE45" s="9">
        <v>4.5</v>
      </c>
      <c r="AF45" s="7">
        <f t="shared" ref="AF45:AF73" si="19">AD45/AE45</f>
        <v>191.31555555555553</v>
      </c>
      <c r="AJ45" s="2">
        <v>44683</v>
      </c>
      <c r="AK45" s="6"/>
      <c r="AL45" s="6"/>
      <c r="AM45" s="6"/>
      <c r="AP45" s="2">
        <v>44683</v>
      </c>
      <c r="AQ45" s="6">
        <v>285.5</v>
      </c>
      <c r="AR45" s="6">
        <v>4.5</v>
      </c>
      <c r="AS45" s="6">
        <f t="shared" ref="AS45:AS74" si="20">AQ45/AR45</f>
        <v>63.444444444444443</v>
      </c>
    </row>
    <row r="46" spans="2:48" x14ac:dyDescent="0.25">
      <c r="B46" s="2">
        <v>44684</v>
      </c>
      <c r="C46" s="6">
        <v>2216.81</v>
      </c>
      <c r="D46" s="1">
        <v>24.82</v>
      </c>
      <c r="E46" s="6">
        <f>C46+D46</f>
        <v>2241.63</v>
      </c>
      <c r="F46" s="9">
        <v>4.51</v>
      </c>
      <c r="G46" s="7">
        <f t="shared" si="14"/>
        <v>497.03547671840357</v>
      </c>
      <c r="J46" s="2">
        <v>44684</v>
      </c>
      <c r="K46" s="6">
        <v>1241.68</v>
      </c>
      <c r="L46" s="1">
        <v>54.25</v>
      </c>
      <c r="M46" s="6">
        <f t="shared" ref="M46:M74" si="21">K46+L46</f>
        <v>1295.93</v>
      </c>
      <c r="N46" s="9">
        <v>4.51</v>
      </c>
      <c r="O46" s="7">
        <f t="shared" si="15"/>
        <v>287.34589800443462</v>
      </c>
      <c r="S46" s="2">
        <v>44684</v>
      </c>
      <c r="T46" s="6">
        <v>0</v>
      </c>
      <c r="U46" s="1">
        <v>0</v>
      </c>
      <c r="V46" s="6">
        <v>0</v>
      </c>
      <c r="W46" s="9">
        <f t="shared" si="16"/>
        <v>0</v>
      </c>
      <c r="X46" s="9">
        <v>4.51</v>
      </c>
      <c r="Y46" s="6">
        <f t="shared" si="17"/>
        <v>0</v>
      </c>
      <c r="AA46" s="2">
        <v>44684</v>
      </c>
      <c r="AB46" s="6">
        <v>284.19</v>
      </c>
      <c r="AC46" s="1">
        <v>339.98</v>
      </c>
      <c r="AD46" s="6">
        <f t="shared" si="18"/>
        <v>624.17000000000007</v>
      </c>
      <c r="AE46" s="9">
        <v>4.51</v>
      </c>
      <c r="AF46" s="7">
        <f t="shared" si="19"/>
        <v>138.3968957871397</v>
      </c>
      <c r="AJ46" s="2">
        <v>44684</v>
      </c>
      <c r="AK46" s="6"/>
      <c r="AL46" s="1"/>
      <c r="AM46" s="6"/>
      <c r="AP46" s="2">
        <v>44684</v>
      </c>
      <c r="AQ46" s="6">
        <v>596.6</v>
      </c>
      <c r="AR46" s="1">
        <v>4.51</v>
      </c>
      <c r="AS46" s="6">
        <f t="shared" si="20"/>
        <v>132.28381374722838</v>
      </c>
      <c r="AV46" s="14">
        <v>3395.5302873487735</v>
      </c>
    </row>
    <row r="47" spans="2:48" x14ac:dyDescent="0.25">
      <c r="B47" s="2">
        <v>44685</v>
      </c>
      <c r="C47" s="6">
        <v>2367.16</v>
      </c>
      <c r="D47" s="6"/>
      <c r="E47" s="6">
        <f t="shared" ref="E47:E48" si="22">C47+D47</f>
        <v>2367.16</v>
      </c>
      <c r="F47" s="9">
        <v>4.55</v>
      </c>
      <c r="G47" s="7">
        <f t="shared" si="14"/>
        <v>520.2549450549451</v>
      </c>
      <c r="J47" s="2">
        <v>44685</v>
      </c>
      <c r="K47" s="6">
        <v>1034.7</v>
      </c>
      <c r="L47" s="6"/>
      <c r="M47" s="6">
        <f t="shared" si="21"/>
        <v>1034.7</v>
      </c>
      <c r="N47" s="9">
        <v>4.55</v>
      </c>
      <c r="O47" s="7">
        <f t="shared" si="15"/>
        <v>227.40659340659343</v>
      </c>
      <c r="S47" s="2">
        <v>44685</v>
      </c>
      <c r="T47" s="6">
        <v>0</v>
      </c>
      <c r="U47" s="6">
        <v>0</v>
      </c>
      <c r="V47" s="6">
        <v>24.06</v>
      </c>
      <c r="W47" s="9">
        <f t="shared" si="16"/>
        <v>24.06</v>
      </c>
      <c r="X47" s="9">
        <v>4.55</v>
      </c>
      <c r="Y47" s="6">
        <f t="shared" si="17"/>
        <v>5.2879120879120878</v>
      </c>
      <c r="AA47" s="2">
        <v>44685</v>
      </c>
      <c r="AB47" s="6">
        <v>154.55000000000001</v>
      </c>
      <c r="AC47" s="6">
        <v>750.21</v>
      </c>
      <c r="AD47" s="6">
        <f t="shared" si="18"/>
        <v>904.76</v>
      </c>
      <c r="AE47" s="9">
        <v>4.55</v>
      </c>
      <c r="AF47" s="7">
        <f t="shared" si="19"/>
        <v>198.84835164835167</v>
      </c>
      <c r="AJ47" s="2">
        <v>44685</v>
      </c>
      <c r="AK47" s="6"/>
      <c r="AL47" s="6"/>
      <c r="AM47" s="6"/>
      <c r="AP47" s="2">
        <v>44685</v>
      </c>
      <c r="AQ47" s="6">
        <v>469.5</v>
      </c>
      <c r="AR47" s="6">
        <v>4.55</v>
      </c>
      <c r="AS47" s="6">
        <f t="shared" si="20"/>
        <v>103.1868131868132</v>
      </c>
      <c r="AV47" s="14">
        <v>13750</v>
      </c>
    </row>
    <row r="48" spans="2:48" x14ac:dyDescent="0.25">
      <c r="B48" s="2">
        <v>44686</v>
      </c>
      <c r="C48" s="6">
        <v>1683.82</v>
      </c>
      <c r="D48" s="1">
        <v>19.850000000000001</v>
      </c>
      <c r="E48" s="6">
        <f t="shared" si="22"/>
        <v>1703.6699999999998</v>
      </c>
      <c r="F48" s="9">
        <v>4.5599999999999996</v>
      </c>
      <c r="G48" s="7">
        <f t="shared" si="14"/>
        <v>373.61184210526318</v>
      </c>
      <c r="J48" s="2">
        <v>44686</v>
      </c>
      <c r="K48" s="6">
        <v>1164.56</v>
      </c>
      <c r="L48" s="1">
        <v>71</v>
      </c>
      <c r="M48" s="6">
        <f t="shared" si="21"/>
        <v>1235.56</v>
      </c>
      <c r="N48" s="9">
        <v>4.5599999999999996</v>
      </c>
      <c r="O48" s="7">
        <f t="shared" si="15"/>
        <v>270.95614035087721</v>
      </c>
      <c r="S48" s="2">
        <v>44686</v>
      </c>
      <c r="T48" s="6">
        <v>30.86</v>
      </c>
      <c r="U48" s="1"/>
      <c r="V48" s="6">
        <v>57.49</v>
      </c>
      <c r="W48" s="9">
        <f t="shared" si="16"/>
        <v>88.35</v>
      </c>
      <c r="X48" s="9">
        <v>4.5599999999999996</v>
      </c>
      <c r="Y48" s="6">
        <f t="shared" si="17"/>
        <v>19.375</v>
      </c>
      <c r="AA48" s="2">
        <v>44686</v>
      </c>
      <c r="AB48" s="6">
        <v>171.81</v>
      </c>
      <c r="AC48" s="6">
        <v>764.37</v>
      </c>
      <c r="AD48" s="6">
        <f t="shared" si="18"/>
        <v>936.18000000000006</v>
      </c>
      <c r="AE48" s="9">
        <v>4.5599999999999996</v>
      </c>
      <c r="AF48" s="7">
        <f t="shared" si="19"/>
        <v>205.3026315789474</v>
      </c>
      <c r="AJ48" s="2">
        <v>44686</v>
      </c>
      <c r="AK48" s="6"/>
      <c r="AL48" s="1"/>
      <c r="AM48" s="6"/>
      <c r="AP48" s="2">
        <v>44686</v>
      </c>
      <c r="AQ48" s="6">
        <v>421.5</v>
      </c>
      <c r="AR48" s="1">
        <v>4.5599999999999996</v>
      </c>
      <c r="AS48" s="6">
        <f t="shared" si="20"/>
        <v>92.434210526315795</v>
      </c>
      <c r="AV48">
        <v>106.89</v>
      </c>
    </row>
    <row r="49" spans="2:49" x14ac:dyDescent="0.25">
      <c r="B49" s="2">
        <v>44687</v>
      </c>
      <c r="C49" s="6">
        <v>2316.23</v>
      </c>
      <c r="D49" s="6">
        <v>33.619999999999997</v>
      </c>
      <c r="E49" s="6">
        <f>C49+D49</f>
        <v>2349.85</v>
      </c>
      <c r="F49" s="9">
        <v>4.58</v>
      </c>
      <c r="G49" s="7">
        <f t="shared" si="14"/>
        <v>513.06768558951967</v>
      </c>
      <c r="J49" s="2">
        <v>44687</v>
      </c>
      <c r="K49" s="6">
        <v>1442.89</v>
      </c>
      <c r="L49" s="6">
        <v>28.81</v>
      </c>
      <c r="M49" s="6">
        <f t="shared" si="21"/>
        <v>1471.7</v>
      </c>
      <c r="N49" s="9">
        <v>4.58</v>
      </c>
      <c r="O49" s="7">
        <f t="shared" si="15"/>
        <v>321.33187772925766</v>
      </c>
      <c r="S49" s="2">
        <v>44687</v>
      </c>
      <c r="T49" s="6">
        <v>10.64</v>
      </c>
      <c r="U49" s="6">
        <v>40.32</v>
      </c>
      <c r="V49" s="6">
        <v>9.7100000000000009</v>
      </c>
      <c r="W49" s="9">
        <f t="shared" si="16"/>
        <v>60.67</v>
      </c>
      <c r="X49" s="9">
        <v>4.58</v>
      </c>
      <c r="Y49" s="6">
        <f t="shared" si="17"/>
        <v>13.246724890829695</v>
      </c>
      <c r="AA49" s="2">
        <v>44687</v>
      </c>
      <c r="AB49" s="6">
        <v>98.76</v>
      </c>
      <c r="AC49" s="6">
        <v>1184.2</v>
      </c>
      <c r="AD49" s="6">
        <f t="shared" si="18"/>
        <v>1282.96</v>
      </c>
      <c r="AE49" s="9">
        <v>4.58</v>
      </c>
      <c r="AF49" s="7">
        <f t="shared" si="19"/>
        <v>280.12227074235807</v>
      </c>
      <c r="AJ49" s="2">
        <v>44687</v>
      </c>
      <c r="AK49" s="6"/>
      <c r="AL49" s="6"/>
      <c r="AM49" s="6"/>
      <c r="AP49" s="2">
        <v>44687</v>
      </c>
      <c r="AQ49" s="6">
        <v>363.7</v>
      </c>
      <c r="AR49" s="6">
        <v>4.58</v>
      </c>
      <c r="AS49" s="6">
        <f t="shared" si="20"/>
        <v>79.410480349344979</v>
      </c>
      <c r="AV49">
        <v>212.78</v>
      </c>
    </row>
    <row r="50" spans="2:49" x14ac:dyDescent="0.25">
      <c r="B50" s="2">
        <v>44688</v>
      </c>
      <c r="C50" s="6">
        <v>3359.58</v>
      </c>
      <c r="D50" s="6">
        <v>21.65</v>
      </c>
      <c r="E50" s="6">
        <f t="shared" ref="E50:E53" si="23">C50+D50</f>
        <v>3381.23</v>
      </c>
      <c r="F50" s="9">
        <v>4.58</v>
      </c>
      <c r="G50" s="7">
        <f t="shared" si="14"/>
        <v>738.25982532751095</v>
      </c>
      <c r="J50" s="2">
        <v>44688</v>
      </c>
      <c r="K50" s="6">
        <v>1855.58</v>
      </c>
      <c r="L50" s="6">
        <v>52.62</v>
      </c>
      <c r="M50" s="6">
        <f t="shared" si="21"/>
        <v>1908.1999999999998</v>
      </c>
      <c r="N50" s="9">
        <v>4.58</v>
      </c>
      <c r="O50" s="7">
        <f t="shared" si="15"/>
        <v>416.63755458515277</v>
      </c>
      <c r="S50" s="2">
        <v>44688</v>
      </c>
      <c r="T50" s="6">
        <v>4.67</v>
      </c>
      <c r="U50" s="6">
        <v>0</v>
      </c>
      <c r="V50" s="6">
        <v>43.36</v>
      </c>
      <c r="W50" s="9">
        <f t="shared" si="16"/>
        <v>48.03</v>
      </c>
      <c r="X50" s="9">
        <v>4.58</v>
      </c>
      <c r="Y50" s="6">
        <f t="shared" si="17"/>
        <v>10.486899563318778</v>
      </c>
      <c r="AA50" s="2">
        <v>44688</v>
      </c>
      <c r="AB50" s="6">
        <v>327.22000000000003</v>
      </c>
      <c r="AC50" s="6">
        <v>1234.3699999999999</v>
      </c>
      <c r="AD50" s="6">
        <f t="shared" si="18"/>
        <v>1561.59</v>
      </c>
      <c r="AE50" s="9">
        <v>4.58</v>
      </c>
      <c r="AF50" s="7">
        <f t="shared" si="19"/>
        <v>340.95851528384276</v>
      </c>
      <c r="AJ50" s="2">
        <v>44688</v>
      </c>
      <c r="AK50" s="6"/>
      <c r="AL50" s="6"/>
      <c r="AM50" s="6"/>
      <c r="AP50" s="2">
        <v>44688</v>
      </c>
      <c r="AQ50" s="6">
        <v>310</v>
      </c>
      <c r="AR50" s="6">
        <v>4.58</v>
      </c>
      <c r="AS50" s="6">
        <f t="shared" si="20"/>
        <v>67.685589519650648</v>
      </c>
      <c r="AV50" s="14">
        <v>10961.67</v>
      </c>
    </row>
    <row r="51" spans="2:49" x14ac:dyDescent="0.25">
      <c r="B51" s="2">
        <v>44689</v>
      </c>
      <c r="C51" s="6">
        <v>3164.39</v>
      </c>
      <c r="D51" s="6"/>
      <c r="E51" s="6">
        <f t="shared" si="23"/>
        <v>3164.39</v>
      </c>
      <c r="F51" s="9">
        <v>4.58</v>
      </c>
      <c r="G51" s="7">
        <f t="shared" si="14"/>
        <v>690.91484716157197</v>
      </c>
      <c r="J51" s="2">
        <v>44689</v>
      </c>
      <c r="K51" s="6">
        <v>1963.89</v>
      </c>
      <c r="L51" s="6">
        <v>161.02000000000001</v>
      </c>
      <c r="M51" s="6">
        <f t="shared" si="21"/>
        <v>2124.9100000000003</v>
      </c>
      <c r="N51" s="9">
        <v>4.58</v>
      </c>
      <c r="O51" s="7">
        <f t="shared" si="15"/>
        <v>463.95414847161578</v>
      </c>
      <c r="S51" s="2">
        <v>44689</v>
      </c>
      <c r="T51" s="6">
        <v>78.8</v>
      </c>
      <c r="U51" s="6">
        <v>80.64</v>
      </c>
      <c r="V51" s="6">
        <v>21.56</v>
      </c>
      <c r="W51" s="9">
        <f t="shared" si="16"/>
        <v>181</v>
      </c>
      <c r="X51" s="9">
        <v>4.58</v>
      </c>
      <c r="Y51" s="6">
        <f t="shared" si="17"/>
        <v>39.519650655021834</v>
      </c>
      <c r="AA51" s="2">
        <v>44689</v>
      </c>
      <c r="AB51" s="6">
        <v>214.01</v>
      </c>
      <c r="AC51" s="6">
        <v>486.54</v>
      </c>
      <c r="AD51" s="6">
        <f t="shared" si="18"/>
        <v>700.55</v>
      </c>
      <c r="AE51" s="9">
        <v>4.58</v>
      </c>
      <c r="AF51" s="7">
        <f t="shared" si="19"/>
        <v>152.95851528384279</v>
      </c>
      <c r="AJ51" s="2">
        <v>44689</v>
      </c>
      <c r="AK51" s="6"/>
      <c r="AL51" s="6"/>
      <c r="AM51" s="6"/>
      <c r="AP51" s="2">
        <v>44689</v>
      </c>
      <c r="AQ51" s="6">
        <v>715.5</v>
      </c>
      <c r="AR51" s="6">
        <v>4.58</v>
      </c>
      <c r="AS51" s="6">
        <f t="shared" si="20"/>
        <v>156.22270742358077</v>
      </c>
      <c r="AV51" s="14">
        <v>16893.8</v>
      </c>
    </row>
    <row r="52" spans="2:49" x14ac:dyDescent="0.25">
      <c r="B52" s="2">
        <v>44690</v>
      </c>
      <c r="C52" s="6">
        <v>2075.86</v>
      </c>
      <c r="D52" s="6"/>
      <c r="E52" s="6">
        <f t="shared" si="23"/>
        <v>2075.86</v>
      </c>
      <c r="F52" s="9">
        <v>4.58</v>
      </c>
      <c r="G52" s="7">
        <f t="shared" si="14"/>
        <v>453.24454148471619</v>
      </c>
      <c r="J52" s="2">
        <v>44690</v>
      </c>
      <c r="K52" s="6">
        <v>898.14</v>
      </c>
      <c r="L52" s="6">
        <v>93.89</v>
      </c>
      <c r="M52" s="6">
        <f t="shared" si="21"/>
        <v>992.03</v>
      </c>
      <c r="N52" s="9">
        <v>4.58</v>
      </c>
      <c r="O52" s="7">
        <f t="shared" si="15"/>
        <v>216.6004366812227</v>
      </c>
      <c r="S52" s="2">
        <v>44690</v>
      </c>
      <c r="T52" s="6">
        <v>0</v>
      </c>
      <c r="U52" s="6">
        <v>0</v>
      </c>
      <c r="V52" s="6">
        <v>0</v>
      </c>
      <c r="W52" s="9">
        <f t="shared" si="16"/>
        <v>0</v>
      </c>
      <c r="X52" s="9">
        <v>4.58</v>
      </c>
      <c r="Y52" s="6">
        <f t="shared" si="17"/>
        <v>0</v>
      </c>
      <c r="AA52" s="2">
        <v>44690</v>
      </c>
      <c r="AB52" s="6">
        <v>256.36</v>
      </c>
      <c r="AC52" s="6">
        <v>648.46</v>
      </c>
      <c r="AD52" s="6">
        <f t="shared" si="18"/>
        <v>904.82</v>
      </c>
      <c r="AE52" s="9">
        <v>4.58</v>
      </c>
      <c r="AF52" s="7">
        <f t="shared" si="19"/>
        <v>197.55895196506552</v>
      </c>
      <c r="AJ52" s="2">
        <v>44690</v>
      </c>
      <c r="AK52" s="6"/>
      <c r="AL52" s="6"/>
      <c r="AM52" s="6"/>
      <c r="AP52" s="2">
        <v>44690</v>
      </c>
      <c r="AQ52" s="6">
        <v>385</v>
      </c>
      <c r="AR52" s="6">
        <v>4.58</v>
      </c>
      <c r="AS52" s="6">
        <f t="shared" si="20"/>
        <v>84.061135371179034</v>
      </c>
      <c r="AV52" s="14">
        <v>325.47000000000003</v>
      </c>
    </row>
    <row r="53" spans="2:49" x14ac:dyDescent="0.25">
      <c r="B53" s="2">
        <v>44691</v>
      </c>
      <c r="C53" s="6">
        <v>1249</v>
      </c>
      <c r="D53" s="6"/>
      <c r="E53" s="6">
        <f t="shared" si="23"/>
        <v>1249</v>
      </c>
      <c r="F53" s="9">
        <v>4.58</v>
      </c>
      <c r="G53" s="7">
        <f t="shared" si="14"/>
        <v>272.70742358078604</v>
      </c>
      <c r="J53" s="2">
        <v>44691</v>
      </c>
      <c r="K53" s="6">
        <v>3041.77</v>
      </c>
      <c r="L53" s="6">
        <v>32.229999999999997</v>
      </c>
      <c r="M53" s="6">
        <f t="shared" si="21"/>
        <v>3074</v>
      </c>
      <c r="N53" s="9">
        <v>4.58</v>
      </c>
      <c r="O53" s="7">
        <f t="shared" si="15"/>
        <v>671.17903930131001</v>
      </c>
      <c r="S53" s="2">
        <v>44691</v>
      </c>
      <c r="T53" s="6">
        <v>0</v>
      </c>
      <c r="U53" s="6">
        <v>0</v>
      </c>
      <c r="V53" s="6">
        <v>0</v>
      </c>
      <c r="W53" s="9">
        <f t="shared" si="16"/>
        <v>0</v>
      </c>
      <c r="X53" s="9">
        <v>4.58</v>
      </c>
      <c r="Y53" s="6">
        <f t="shared" si="17"/>
        <v>0</v>
      </c>
      <c r="AA53" s="2">
        <v>44691</v>
      </c>
      <c r="AB53" s="6">
        <v>345.86</v>
      </c>
      <c r="AC53" s="6">
        <v>632.91999999999996</v>
      </c>
      <c r="AD53" s="6">
        <f t="shared" si="18"/>
        <v>978.78</v>
      </c>
      <c r="AE53" s="9">
        <v>4.58</v>
      </c>
      <c r="AF53" s="7">
        <f t="shared" si="19"/>
        <v>213.70742358078601</v>
      </c>
      <c r="AJ53" s="2">
        <v>44691</v>
      </c>
      <c r="AK53" s="6"/>
      <c r="AL53" s="6"/>
      <c r="AM53" s="6"/>
      <c r="AP53" s="2">
        <v>44691</v>
      </c>
      <c r="AQ53" s="6">
        <v>436</v>
      </c>
      <c r="AR53" s="6">
        <v>4.58</v>
      </c>
      <c r="AS53" s="6">
        <f t="shared" si="20"/>
        <v>95.196506550218345</v>
      </c>
      <c r="AV53" s="14">
        <v>4180.9399999999996</v>
      </c>
    </row>
    <row r="54" spans="2:49" x14ac:dyDescent="0.25">
      <c r="B54" s="2">
        <v>44692</v>
      </c>
      <c r="C54" s="6">
        <v>2195.69</v>
      </c>
      <c r="D54" s="6"/>
      <c r="E54" s="6">
        <f>C54+D54</f>
        <v>2195.69</v>
      </c>
      <c r="F54" s="9">
        <v>4.6399999999999997</v>
      </c>
      <c r="G54" s="7">
        <f t="shared" si="14"/>
        <v>473.20905172413796</v>
      </c>
      <c r="J54" s="2">
        <v>44692</v>
      </c>
      <c r="K54" s="6">
        <v>1618.24</v>
      </c>
      <c r="L54" s="6">
        <v>35.24</v>
      </c>
      <c r="M54" s="6">
        <f t="shared" si="21"/>
        <v>1653.48</v>
      </c>
      <c r="N54" s="9">
        <v>4.6399999999999997</v>
      </c>
      <c r="O54" s="7">
        <f t="shared" si="15"/>
        <v>356.35344827586209</v>
      </c>
      <c r="S54" s="2">
        <v>44692</v>
      </c>
      <c r="T54" s="6">
        <v>33.380000000000003</v>
      </c>
      <c r="U54" s="6">
        <v>0</v>
      </c>
      <c r="V54" s="6">
        <v>0</v>
      </c>
      <c r="W54" s="9">
        <f t="shared" si="16"/>
        <v>33.380000000000003</v>
      </c>
      <c r="X54" s="9">
        <v>4.6399999999999997</v>
      </c>
      <c r="Y54" s="6">
        <f t="shared" si="17"/>
        <v>7.1939655172413808</v>
      </c>
      <c r="AA54" s="2">
        <v>44692</v>
      </c>
      <c r="AB54" s="6">
        <v>400.28</v>
      </c>
      <c r="AC54" s="6">
        <v>724.04</v>
      </c>
      <c r="AD54" s="6">
        <f t="shared" si="18"/>
        <v>1124.32</v>
      </c>
      <c r="AE54" s="9">
        <v>4.6399999999999997</v>
      </c>
      <c r="AF54" s="7">
        <f t="shared" si="19"/>
        <v>242.31034482758622</v>
      </c>
      <c r="AJ54" s="2">
        <v>44692</v>
      </c>
      <c r="AK54" s="6"/>
      <c r="AL54" s="6"/>
      <c r="AM54" s="6"/>
      <c r="AP54" s="2">
        <v>44692</v>
      </c>
      <c r="AQ54" s="6">
        <v>753</v>
      </c>
      <c r="AR54" s="6">
        <v>4.6399999999999997</v>
      </c>
      <c r="AS54" s="6">
        <f t="shared" si="20"/>
        <v>162.2844827586207</v>
      </c>
    </row>
    <row r="55" spans="2:49" x14ac:dyDescent="0.25">
      <c r="B55" s="2">
        <v>44693</v>
      </c>
      <c r="C55" s="6">
        <v>1654.84</v>
      </c>
      <c r="D55" s="6"/>
      <c r="E55" s="6">
        <f>C55+D55</f>
        <v>1654.84</v>
      </c>
      <c r="F55" s="9">
        <v>4.72</v>
      </c>
      <c r="G55" s="7">
        <f t="shared" si="14"/>
        <v>350.60169491525426</v>
      </c>
      <c r="J55" s="2">
        <v>44693</v>
      </c>
      <c r="K55" s="6">
        <v>2314.42</v>
      </c>
      <c r="L55" s="6">
        <v>2</v>
      </c>
      <c r="M55" s="6">
        <f t="shared" si="21"/>
        <v>2316.42</v>
      </c>
      <c r="N55" s="9">
        <v>4.72</v>
      </c>
      <c r="O55" s="7">
        <f t="shared" si="15"/>
        <v>490.7669491525424</v>
      </c>
      <c r="S55" s="2">
        <v>44693</v>
      </c>
      <c r="T55" s="6">
        <v>0</v>
      </c>
      <c r="U55" s="6">
        <v>0</v>
      </c>
      <c r="V55" s="6">
        <v>0</v>
      </c>
      <c r="W55" s="9">
        <f t="shared" si="16"/>
        <v>0</v>
      </c>
      <c r="X55" s="9">
        <v>4.72</v>
      </c>
      <c r="Y55" s="6">
        <f t="shared" si="17"/>
        <v>0</v>
      </c>
      <c r="AA55" s="2">
        <v>44693</v>
      </c>
      <c r="AB55" s="6">
        <v>303.24</v>
      </c>
      <c r="AC55" s="6">
        <v>365.55</v>
      </c>
      <c r="AD55" s="6">
        <f t="shared" si="18"/>
        <v>668.79</v>
      </c>
      <c r="AE55" s="9">
        <v>4.72</v>
      </c>
      <c r="AF55" s="7">
        <f t="shared" si="19"/>
        <v>141.69279661016949</v>
      </c>
      <c r="AJ55" s="2">
        <v>44693</v>
      </c>
      <c r="AK55" s="6"/>
      <c r="AL55" s="6"/>
      <c r="AM55" s="6"/>
      <c r="AP55" s="2">
        <v>44693</v>
      </c>
      <c r="AQ55" s="6">
        <v>510</v>
      </c>
      <c r="AR55" s="6">
        <v>4.72</v>
      </c>
      <c r="AS55" s="6">
        <f t="shared" si="20"/>
        <v>108.05084745762713</v>
      </c>
      <c r="AV55" s="12">
        <f>SUM(AV46:AV54)</f>
        <v>49827.08028734877</v>
      </c>
    </row>
    <row r="56" spans="2:49" x14ac:dyDescent="0.25">
      <c r="B56" s="2">
        <v>44694</v>
      </c>
      <c r="C56" s="6">
        <v>2846.26</v>
      </c>
      <c r="D56" s="6">
        <v>16.940000000000001</v>
      </c>
      <c r="E56" s="6">
        <f>C56+D56</f>
        <v>2863.2000000000003</v>
      </c>
      <c r="F56" s="9">
        <v>4.72</v>
      </c>
      <c r="G56" s="7">
        <f t="shared" si="14"/>
        <v>606.61016949152554</v>
      </c>
      <c r="J56" s="2">
        <v>44694</v>
      </c>
      <c r="K56" s="6">
        <v>3177.05</v>
      </c>
      <c r="L56" s="6">
        <v>18.309999999999999</v>
      </c>
      <c r="M56" s="6">
        <f t="shared" si="21"/>
        <v>3195.36</v>
      </c>
      <c r="N56" s="9">
        <v>4.72</v>
      </c>
      <c r="O56" s="7">
        <f t="shared" si="15"/>
        <v>676.98305084745766</v>
      </c>
      <c r="S56" s="2">
        <v>44694</v>
      </c>
      <c r="T56" s="6">
        <v>0</v>
      </c>
      <c r="U56" s="6">
        <v>0</v>
      </c>
      <c r="V56" s="6">
        <v>6.48</v>
      </c>
      <c r="W56" s="9">
        <f t="shared" si="16"/>
        <v>6.48</v>
      </c>
      <c r="X56" s="9">
        <v>4.72</v>
      </c>
      <c r="Y56" s="6">
        <f t="shared" si="17"/>
        <v>1.3728813559322035</v>
      </c>
      <c r="AA56" s="2">
        <v>44694</v>
      </c>
      <c r="AB56" s="6">
        <v>220.03</v>
      </c>
      <c r="AC56" s="6">
        <v>324.94</v>
      </c>
      <c r="AD56" s="6">
        <f t="shared" si="18"/>
        <v>544.97</v>
      </c>
      <c r="AE56" s="9">
        <v>4.72</v>
      </c>
      <c r="AF56" s="7">
        <f t="shared" si="19"/>
        <v>115.45974576271188</v>
      </c>
      <c r="AJ56" s="2">
        <v>44694</v>
      </c>
      <c r="AK56" s="6"/>
      <c r="AL56" s="6"/>
      <c r="AM56" s="6"/>
      <c r="AP56" s="2">
        <v>44694</v>
      </c>
      <c r="AQ56" s="6">
        <v>544</v>
      </c>
      <c r="AR56" s="6">
        <v>4.72</v>
      </c>
      <c r="AS56" s="6">
        <f t="shared" si="20"/>
        <v>115.2542372881356</v>
      </c>
      <c r="AV56" s="12"/>
      <c r="AW56" s="12"/>
    </row>
    <row r="57" spans="2:49" x14ac:dyDescent="0.25">
      <c r="B57" s="2">
        <v>44695</v>
      </c>
      <c r="C57" s="6">
        <v>2826.95</v>
      </c>
      <c r="D57" s="6"/>
      <c r="E57" s="6">
        <f t="shared" ref="E57:E62" si="24">C57+D57</f>
        <v>2826.95</v>
      </c>
      <c r="F57" s="9">
        <v>4.7699999999999996</v>
      </c>
      <c r="G57" s="7">
        <f t="shared" si="14"/>
        <v>592.65199161425573</v>
      </c>
      <c r="J57" s="2">
        <v>44695</v>
      </c>
      <c r="K57" s="6">
        <v>3784</v>
      </c>
      <c r="L57" s="6">
        <v>31.76</v>
      </c>
      <c r="M57" s="6">
        <f t="shared" si="21"/>
        <v>3815.76</v>
      </c>
      <c r="N57" s="9">
        <v>4.7699999999999996</v>
      </c>
      <c r="O57" s="7">
        <f t="shared" si="15"/>
        <v>799.94968553459137</v>
      </c>
      <c r="S57" s="2">
        <v>44695</v>
      </c>
      <c r="T57" s="6">
        <v>18.02</v>
      </c>
      <c r="U57" s="6">
        <v>0</v>
      </c>
      <c r="V57" s="6">
        <v>0</v>
      </c>
      <c r="W57" s="9">
        <f>T57+U57+V57</f>
        <v>18.02</v>
      </c>
      <c r="X57" s="9">
        <v>4.7699999999999996</v>
      </c>
      <c r="Y57" s="6">
        <f t="shared" si="17"/>
        <v>3.7777777777777781</v>
      </c>
      <c r="AA57" s="2">
        <v>44695</v>
      </c>
      <c r="AB57" s="6">
        <v>373.97</v>
      </c>
      <c r="AC57" s="6">
        <v>170.9</v>
      </c>
      <c r="AD57" s="6">
        <f t="shared" si="18"/>
        <v>544.87</v>
      </c>
      <c r="AE57" s="9">
        <v>4.7699999999999996</v>
      </c>
      <c r="AF57" s="7">
        <f t="shared" si="19"/>
        <v>114.22851153039834</v>
      </c>
      <c r="AJ57" s="2">
        <v>44695</v>
      </c>
      <c r="AK57" s="6"/>
      <c r="AL57" s="6"/>
      <c r="AM57" s="6"/>
      <c r="AP57" s="2">
        <v>44695</v>
      </c>
      <c r="AQ57" s="6">
        <v>518.6</v>
      </c>
      <c r="AR57" s="6">
        <v>4.7699999999999996</v>
      </c>
      <c r="AS57" s="6">
        <f t="shared" si="20"/>
        <v>108.72117400419289</v>
      </c>
    </row>
    <row r="58" spans="2:49" x14ac:dyDescent="0.25">
      <c r="B58" s="2">
        <v>44696</v>
      </c>
      <c r="C58" s="6">
        <v>3098.97</v>
      </c>
      <c r="D58" s="6">
        <v>30.22</v>
      </c>
      <c r="E58" s="6">
        <f t="shared" si="24"/>
        <v>3129.1899999999996</v>
      </c>
      <c r="F58" s="9">
        <v>4.7699999999999996</v>
      </c>
      <c r="G58" s="7">
        <f t="shared" si="14"/>
        <v>656.01467505241089</v>
      </c>
      <c r="J58" s="2">
        <v>44696</v>
      </c>
      <c r="K58" s="6">
        <v>2313.56</v>
      </c>
      <c r="L58" s="6">
        <v>10.86</v>
      </c>
      <c r="M58" s="6">
        <f t="shared" si="21"/>
        <v>2324.42</v>
      </c>
      <c r="N58" s="9">
        <v>4.7699999999999996</v>
      </c>
      <c r="O58" s="7">
        <f t="shared" si="15"/>
        <v>487.29979035639417</v>
      </c>
      <c r="S58" s="2">
        <v>44696</v>
      </c>
      <c r="T58" s="6"/>
      <c r="U58" s="6">
        <v>42.68</v>
      </c>
      <c r="V58" s="9"/>
      <c r="W58" s="9">
        <f t="shared" ref="W58:W74" si="25">T58+U58+V58</f>
        <v>42.68</v>
      </c>
      <c r="X58" s="9">
        <v>4.7699999999999996</v>
      </c>
      <c r="Y58" s="6">
        <f t="shared" si="17"/>
        <v>8.9475890985324948</v>
      </c>
      <c r="AA58" s="2">
        <v>44696</v>
      </c>
      <c r="AB58" s="6">
        <v>289.89999999999998</v>
      </c>
      <c r="AC58" s="6">
        <v>108.78</v>
      </c>
      <c r="AD58" s="6">
        <f t="shared" si="18"/>
        <v>398.67999999999995</v>
      </c>
      <c r="AE58" s="9">
        <v>4.7699999999999996</v>
      </c>
      <c r="AF58" s="7">
        <f t="shared" si="19"/>
        <v>83.580712788259959</v>
      </c>
      <c r="AJ58" s="2">
        <v>44696</v>
      </c>
      <c r="AK58" s="6"/>
      <c r="AL58" s="6"/>
      <c r="AM58" s="9"/>
      <c r="AP58" s="2">
        <v>44696</v>
      </c>
      <c r="AQ58" s="6">
        <v>780</v>
      </c>
      <c r="AR58" s="6">
        <v>4.7699999999999996</v>
      </c>
      <c r="AS58" s="6">
        <f t="shared" si="20"/>
        <v>163.52201257861637</v>
      </c>
    </row>
    <row r="59" spans="2:49" x14ac:dyDescent="0.25">
      <c r="B59" s="2">
        <v>44697</v>
      </c>
      <c r="C59" s="6">
        <v>2618.31</v>
      </c>
      <c r="D59" s="6"/>
      <c r="E59" s="6">
        <f t="shared" si="24"/>
        <v>2618.31</v>
      </c>
      <c r="F59" s="9">
        <v>4.7699999999999996</v>
      </c>
      <c r="G59" s="7">
        <f t="shared" si="14"/>
        <v>548.91194968553464</v>
      </c>
      <c r="J59" s="2">
        <v>44697</v>
      </c>
      <c r="K59" s="6">
        <v>903.22</v>
      </c>
      <c r="L59" s="6">
        <v>30.86</v>
      </c>
      <c r="M59" s="6">
        <f t="shared" si="21"/>
        <v>934.08</v>
      </c>
      <c r="N59" s="9">
        <v>4.7699999999999996</v>
      </c>
      <c r="O59" s="7">
        <f t="shared" si="15"/>
        <v>195.82389937106922</v>
      </c>
      <c r="S59" s="2">
        <v>44697</v>
      </c>
      <c r="T59" s="6">
        <v>0</v>
      </c>
      <c r="U59" s="6">
        <v>0</v>
      </c>
      <c r="V59" s="6">
        <v>90.07</v>
      </c>
      <c r="W59" s="9">
        <f t="shared" si="25"/>
        <v>90.07</v>
      </c>
      <c r="X59" s="9">
        <v>4.7699999999999996</v>
      </c>
      <c r="Y59" s="6">
        <f t="shared" si="17"/>
        <v>18.882599580712789</v>
      </c>
      <c r="AA59" s="2">
        <v>44697</v>
      </c>
      <c r="AB59" s="6">
        <v>176.76</v>
      </c>
      <c r="AC59" s="6">
        <v>7.93</v>
      </c>
      <c r="AD59" s="6">
        <f t="shared" si="18"/>
        <v>184.69</v>
      </c>
      <c r="AE59" s="9">
        <v>4.7699999999999996</v>
      </c>
      <c r="AF59" s="7">
        <f t="shared" si="19"/>
        <v>38.719077568134175</v>
      </c>
      <c r="AJ59" s="2">
        <v>44697</v>
      </c>
      <c r="AK59" s="6"/>
      <c r="AL59" s="6"/>
      <c r="AM59" s="6"/>
      <c r="AP59" s="2">
        <v>44697</v>
      </c>
      <c r="AQ59" s="6">
        <v>623</v>
      </c>
      <c r="AR59" s="6">
        <v>4.7699999999999996</v>
      </c>
      <c r="AS59" s="6">
        <f t="shared" si="20"/>
        <v>130.60796645702308</v>
      </c>
    </row>
    <row r="60" spans="2:49" x14ac:dyDescent="0.25">
      <c r="B60" s="2">
        <v>44698</v>
      </c>
      <c r="C60" s="6">
        <v>1493.73</v>
      </c>
      <c r="D60" s="6">
        <v>17.25</v>
      </c>
      <c r="E60" s="6">
        <f t="shared" si="24"/>
        <v>1510.98</v>
      </c>
      <c r="F60" s="9">
        <v>4.8</v>
      </c>
      <c r="G60" s="7">
        <f t="shared" si="14"/>
        <v>314.78750000000002</v>
      </c>
      <c r="J60" s="2">
        <v>44698</v>
      </c>
      <c r="K60" s="6">
        <v>1554.88</v>
      </c>
      <c r="L60" s="6"/>
      <c r="M60" s="6">
        <f t="shared" si="21"/>
        <v>1554.88</v>
      </c>
      <c r="N60" s="9">
        <v>4.8</v>
      </c>
      <c r="O60" s="7">
        <f t="shared" si="15"/>
        <v>323.93333333333339</v>
      </c>
      <c r="S60" s="2">
        <v>44698</v>
      </c>
      <c r="T60" s="6">
        <v>208.09</v>
      </c>
      <c r="U60" s="6">
        <v>0</v>
      </c>
      <c r="V60" s="6">
        <v>0</v>
      </c>
      <c r="W60" s="9">
        <f t="shared" si="25"/>
        <v>208.09</v>
      </c>
      <c r="X60" s="9">
        <v>4.8</v>
      </c>
      <c r="Y60" s="6">
        <f t="shared" si="17"/>
        <v>43.352083333333333</v>
      </c>
      <c r="AA60" s="2">
        <v>44698</v>
      </c>
      <c r="AB60" s="6">
        <v>191.57</v>
      </c>
      <c r="AC60" s="6">
        <v>328.46</v>
      </c>
      <c r="AD60" s="6">
        <f t="shared" si="18"/>
        <v>520.03</v>
      </c>
      <c r="AE60" s="9">
        <v>4.8</v>
      </c>
      <c r="AF60" s="7">
        <f t="shared" si="19"/>
        <v>108.33958333333334</v>
      </c>
      <c r="AJ60" s="2">
        <v>44698</v>
      </c>
      <c r="AK60" s="6"/>
      <c r="AL60" s="6"/>
      <c r="AM60" s="6"/>
      <c r="AP60" s="2">
        <v>44698</v>
      </c>
      <c r="AQ60" s="6">
        <v>635</v>
      </c>
      <c r="AR60" s="6">
        <v>4.8</v>
      </c>
      <c r="AS60" s="6">
        <f t="shared" si="20"/>
        <v>132.29166666666669</v>
      </c>
    </row>
    <row r="61" spans="2:49" x14ac:dyDescent="0.25">
      <c r="B61" s="2">
        <v>44699</v>
      </c>
      <c r="C61" s="6">
        <v>1867.31</v>
      </c>
      <c r="D61" s="6">
        <v>85.39</v>
      </c>
      <c r="E61" s="6">
        <f t="shared" si="24"/>
        <v>1952.7</v>
      </c>
      <c r="F61" s="9">
        <v>4.8</v>
      </c>
      <c r="G61" s="7">
        <f t="shared" si="14"/>
        <v>406.8125</v>
      </c>
      <c r="J61" s="2">
        <v>44699</v>
      </c>
      <c r="K61" s="6">
        <v>1352.79</v>
      </c>
      <c r="L61" s="6">
        <v>65.25</v>
      </c>
      <c r="M61" s="6">
        <f t="shared" si="21"/>
        <v>1418.04</v>
      </c>
      <c r="N61" s="9">
        <v>4.8</v>
      </c>
      <c r="O61" s="7">
        <f t="shared" si="15"/>
        <v>295.42500000000001</v>
      </c>
      <c r="S61" s="2">
        <v>44699</v>
      </c>
      <c r="T61" s="6">
        <v>0</v>
      </c>
      <c r="U61" s="6">
        <v>0</v>
      </c>
      <c r="V61" s="6">
        <v>2.68</v>
      </c>
      <c r="W61" s="9">
        <f t="shared" si="25"/>
        <v>2.68</v>
      </c>
      <c r="X61" s="9">
        <v>4.8</v>
      </c>
      <c r="Y61" s="6">
        <f t="shared" si="17"/>
        <v>0.55833333333333335</v>
      </c>
      <c r="AA61" s="2">
        <v>44699</v>
      </c>
      <c r="AB61" s="6">
        <v>114.36</v>
      </c>
      <c r="AC61" s="6">
        <v>109</v>
      </c>
      <c r="AD61" s="6">
        <f t="shared" si="18"/>
        <v>223.36</v>
      </c>
      <c r="AE61" s="9">
        <v>4.8</v>
      </c>
      <c r="AF61" s="7">
        <f t="shared" si="19"/>
        <v>46.533333333333339</v>
      </c>
      <c r="AJ61" s="2">
        <v>44699</v>
      </c>
      <c r="AK61" s="6"/>
      <c r="AL61" s="6"/>
      <c r="AM61" s="6"/>
      <c r="AP61" s="2">
        <v>44699</v>
      </c>
      <c r="AQ61" s="6">
        <v>275.39999999999998</v>
      </c>
      <c r="AR61" s="6">
        <v>4.8</v>
      </c>
      <c r="AS61" s="6">
        <f t="shared" si="20"/>
        <v>57.375</v>
      </c>
    </row>
    <row r="62" spans="2:49" x14ac:dyDescent="0.25">
      <c r="B62" s="2">
        <v>44700</v>
      </c>
      <c r="C62" s="6">
        <v>3146.75</v>
      </c>
      <c r="D62" s="6"/>
      <c r="E62" s="6">
        <f t="shared" si="24"/>
        <v>3146.75</v>
      </c>
      <c r="F62" s="9">
        <v>4.9000000000000004</v>
      </c>
      <c r="G62" s="7">
        <f t="shared" si="14"/>
        <v>642.19387755102036</v>
      </c>
      <c r="J62" s="2">
        <v>44700</v>
      </c>
      <c r="K62" s="6">
        <v>839.51</v>
      </c>
      <c r="L62" s="6">
        <v>206.27</v>
      </c>
      <c r="M62" s="6">
        <f t="shared" si="21"/>
        <v>1045.78</v>
      </c>
      <c r="N62" s="9">
        <v>4.9000000000000004</v>
      </c>
      <c r="O62" s="7">
        <f t="shared" si="15"/>
        <v>213.42448979591833</v>
      </c>
      <c r="S62" s="2">
        <v>44700</v>
      </c>
      <c r="T62" s="6">
        <v>45.75</v>
      </c>
      <c r="U62" s="6"/>
      <c r="V62" s="6">
        <v>20.47</v>
      </c>
      <c r="W62" s="9">
        <f t="shared" si="25"/>
        <v>66.22</v>
      </c>
      <c r="X62" s="9">
        <v>4.9000000000000004</v>
      </c>
      <c r="Y62" s="6">
        <f t="shared" si="17"/>
        <v>13.514285714285712</v>
      </c>
      <c r="AA62" s="2">
        <v>44700</v>
      </c>
      <c r="AB62" s="6">
        <v>23.04</v>
      </c>
      <c r="AC62" s="6">
        <v>51.43</v>
      </c>
      <c r="AD62" s="6">
        <f t="shared" si="18"/>
        <v>74.47</v>
      </c>
      <c r="AE62" s="9">
        <v>4.9000000000000004</v>
      </c>
      <c r="AF62" s="7">
        <f t="shared" si="19"/>
        <v>15.197959183673468</v>
      </c>
      <c r="AJ62" s="2">
        <v>44700</v>
      </c>
      <c r="AK62" s="6"/>
      <c r="AL62" s="6"/>
      <c r="AM62" s="6"/>
      <c r="AP62" s="2">
        <v>44700</v>
      </c>
      <c r="AQ62" s="6">
        <v>604.70000000000005</v>
      </c>
      <c r="AR62" s="6">
        <v>4.9000000000000004</v>
      </c>
      <c r="AS62" s="6">
        <f t="shared" si="20"/>
        <v>123.40816326530613</v>
      </c>
    </row>
    <row r="63" spans="2:49" x14ac:dyDescent="0.25">
      <c r="B63" s="2">
        <v>44701</v>
      </c>
      <c r="C63" s="6">
        <v>4520.93</v>
      </c>
      <c r="D63" s="6"/>
      <c r="E63" s="6">
        <f t="shared" ref="E63:E68" si="26">C63+D63</f>
        <v>4520.93</v>
      </c>
      <c r="F63" s="9">
        <v>4.9000000000000004</v>
      </c>
      <c r="G63" s="7">
        <f t="shared" si="14"/>
        <v>922.63877551020403</v>
      </c>
      <c r="J63" s="2">
        <v>44701</v>
      </c>
      <c r="K63" s="6">
        <v>1413.46</v>
      </c>
      <c r="L63" s="6">
        <v>65.55</v>
      </c>
      <c r="M63" s="6">
        <f t="shared" si="21"/>
        <v>1479.01</v>
      </c>
      <c r="N63" s="9">
        <v>4.9000000000000004</v>
      </c>
      <c r="O63" s="7">
        <f t="shared" si="15"/>
        <v>301.83877551020407</v>
      </c>
      <c r="S63" s="2">
        <v>44701</v>
      </c>
      <c r="T63" s="6">
        <v>0</v>
      </c>
      <c r="U63" s="6">
        <v>0</v>
      </c>
      <c r="V63" s="6">
        <v>0</v>
      </c>
      <c r="W63" s="9">
        <f t="shared" si="25"/>
        <v>0</v>
      </c>
      <c r="X63" s="9">
        <v>4.9000000000000004</v>
      </c>
      <c r="Y63" s="6">
        <f t="shared" si="17"/>
        <v>0</v>
      </c>
      <c r="AA63" s="2">
        <v>44701</v>
      </c>
      <c r="AB63" s="6">
        <v>261.43</v>
      </c>
      <c r="AC63" s="6">
        <v>317.02999999999997</v>
      </c>
      <c r="AD63" s="6">
        <f t="shared" si="18"/>
        <v>578.46</v>
      </c>
      <c r="AE63" s="9">
        <v>4.9000000000000004</v>
      </c>
      <c r="AF63" s="7">
        <f t="shared" si="19"/>
        <v>118.0530612244898</v>
      </c>
      <c r="AJ63" s="2">
        <v>44701</v>
      </c>
      <c r="AK63" s="6"/>
      <c r="AL63" s="6"/>
      <c r="AM63" s="6"/>
      <c r="AP63" s="2">
        <v>44701</v>
      </c>
      <c r="AQ63" s="6">
        <v>887.2</v>
      </c>
      <c r="AR63" s="6">
        <v>4.9000000000000004</v>
      </c>
      <c r="AS63" s="6">
        <f t="shared" si="20"/>
        <v>181.0612244897959</v>
      </c>
    </row>
    <row r="64" spans="2:49" x14ac:dyDescent="0.25">
      <c r="B64" s="2">
        <v>44702</v>
      </c>
      <c r="C64" s="6">
        <v>2527.1999999999998</v>
      </c>
      <c r="D64" s="6">
        <v>27.41</v>
      </c>
      <c r="E64" s="6">
        <f t="shared" si="26"/>
        <v>2554.6099999999997</v>
      </c>
      <c r="F64" s="9">
        <v>4.95</v>
      </c>
      <c r="G64" s="7">
        <f t="shared" si="14"/>
        <v>516.08282828282825</v>
      </c>
      <c r="J64" s="2">
        <v>44702</v>
      </c>
      <c r="K64" s="6">
        <v>1968.16</v>
      </c>
      <c r="L64" s="6">
        <v>35.299999999999997</v>
      </c>
      <c r="M64" s="6">
        <f t="shared" si="21"/>
        <v>2003.46</v>
      </c>
      <c r="N64" s="9">
        <v>4.95</v>
      </c>
      <c r="O64" s="7">
        <f t="shared" si="15"/>
        <v>404.73939393939395</v>
      </c>
      <c r="S64" s="2">
        <v>44702</v>
      </c>
      <c r="T64" s="6">
        <v>6.68</v>
      </c>
      <c r="U64" s="6">
        <v>0</v>
      </c>
      <c r="V64" s="6">
        <v>0</v>
      </c>
      <c r="W64" s="9">
        <f t="shared" si="25"/>
        <v>6.68</v>
      </c>
      <c r="X64" s="9">
        <v>4.95</v>
      </c>
      <c r="Y64" s="6">
        <f t="shared" si="17"/>
        <v>1.3494949494949493</v>
      </c>
      <c r="AA64" s="2">
        <v>44702</v>
      </c>
      <c r="AB64" s="6">
        <v>224.69</v>
      </c>
      <c r="AC64" s="6">
        <v>205.77</v>
      </c>
      <c r="AD64" s="6">
        <f t="shared" si="18"/>
        <v>430.46000000000004</v>
      </c>
      <c r="AE64" s="9">
        <v>4.95</v>
      </c>
      <c r="AF64" s="7">
        <f t="shared" si="19"/>
        <v>86.961616161616163</v>
      </c>
      <c r="AJ64" s="2">
        <v>44702</v>
      </c>
      <c r="AK64" s="6"/>
      <c r="AL64" s="6"/>
      <c r="AM64" s="6"/>
      <c r="AP64" s="2">
        <v>44702</v>
      </c>
      <c r="AQ64" s="6">
        <v>460</v>
      </c>
      <c r="AR64" s="6">
        <v>4.95</v>
      </c>
      <c r="AS64" s="6">
        <f t="shared" si="20"/>
        <v>92.929292929292927</v>
      </c>
    </row>
    <row r="65" spans="2:45" x14ac:dyDescent="0.25">
      <c r="B65" s="2">
        <v>44703</v>
      </c>
      <c r="C65" s="6">
        <v>2254.92</v>
      </c>
      <c r="D65" s="6"/>
      <c r="E65" s="6">
        <f t="shared" si="26"/>
        <v>2254.92</v>
      </c>
      <c r="F65" s="9">
        <v>4.95</v>
      </c>
      <c r="G65" s="7">
        <f t="shared" si="14"/>
        <v>455.53939393939396</v>
      </c>
      <c r="J65" s="2">
        <v>44703</v>
      </c>
      <c r="K65" s="6">
        <v>2191.5100000000002</v>
      </c>
      <c r="L65" s="6">
        <v>0</v>
      </c>
      <c r="M65" s="6">
        <f t="shared" si="21"/>
        <v>2191.5100000000002</v>
      </c>
      <c r="N65" s="9">
        <v>4.95</v>
      </c>
      <c r="O65" s="7">
        <f t="shared" si="15"/>
        <v>442.72929292929297</v>
      </c>
      <c r="S65" s="2">
        <v>44703</v>
      </c>
      <c r="T65" s="6">
        <v>0</v>
      </c>
      <c r="U65" s="6">
        <v>0</v>
      </c>
      <c r="V65" s="6">
        <v>0</v>
      </c>
      <c r="W65" s="9">
        <f t="shared" si="25"/>
        <v>0</v>
      </c>
      <c r="X65" s="9">
        <v>4.95</v>
      </c>
      <c r="Y65" s="6">
        <f t="shared" si="17"/>
        <v>0</v>
      </c>
      <c r="AA65" s="2">
        <v>44703</v>
      </c>
      <c r="AB65" s="6">
        <v>55.47</v>
      </c>
      <c r="AC65" s="6">
        <v>51.22</v>
      </c>
      <c r="AD65" s="6">
        <f t="shared" si="18"/>
        <v>106.69</v>
      </c>
      <c r="AE65" s="9">
        <v>4.95</v>
      </c>
      <c r="AF65" s="7">
        <f t="shared" si="19"/>
        <v>21.553535353535352</v>
      </c>
      <c r="AJ65" s="2">
        <v>44703</v>
      </c>
      <c r="AK65" s="6"/>
      <c r="AL65" s="6"/>
      <c r="AM65" s="6"/>
      <c r="AP65" s="2">
        <v>44703</v>
      </c>
      <c r="AQ65" s="6">
        <v>668.7</v>
      </c>
      <c r="AR65" s="6">
        <v>4.95</v>
      </c>
      <c r="AS65" s="6">
        <f t="shared" si="20"/>
        <v>135.09090909090909</v>
      </c>
    </row>
    <row r="66" spans="2:45" x14ac:dyDescent="0.25">
      <c r="B66" s="2">
        <v>44704</v>
      </c>
      <c r="C66" s="6">
        <v>3319.46</v>
      </c>
      <c r="D66" s="6"/>
      <c r="E66" s="6">
        <f t="shared" si="26"/>
        <v>3319.46</v>
      </c>
      <c r="F66" s="9">
        <v>4.95</v>
      </c>
      <c r="G66" s="7">
        <f t="shared" si="14"/>
        <v>670.59797979797975</v>
      </c>
      <c r="J66" s="2">
        <v>44704</v>
      </c>
      <c r="K66" s="6">
        <v>56.2</v>
      </c>
      <c r="L66" s="6">
        <v>33.33</v>
      </c>
      <c r="M66" s="6">
        <f t="shared" si="21"/>
        <v>89.53</v>
      </c>
      <c r="N66" s="9">
        <v>4.95</v>
      </c>
      <c r="O66" s="7">
        <f t="shared" si="15"/>
        <v>18.086868686868687</v>
      </c>
      <c r="S66" s="2">
        <v>44704</v>
      </c>
      <c r="T66" s="6">
        <v>11.6</v>
      </c>
      <c r="U66" s="6">
        <v>0</v>
      </c>
      <c r="V66" s="6">
        <v>0</v>
      </c>
      <c r="W66" s="9">
        <f t="shared" si="25"/>
        <v>11.6</v>
      </c>
      <c r="X66" s="9">
        <v>4.95</v>
      </c>
      <c r="Y66" s="6">
        <f t="shared" si="17"/>
        <v>2.3434343434343434</v>
      </c>
      <c r="AA66" s="2">
        <v>44704</v>
      </c>
      <c r="AB66" s="6">
        <v>172.32</v>
      </c>
      <c r="AC66" s="6">
        <v>436.84</v>
      </c>
      <c r="AD66" s="6">
        <f t="shared" si="18"/>
        <v>609.16</v>
      </c>
      <c r="AE66" s="9">
        <v>4.95</v>
      </c>
      <c r="AF66" s="7">
        <f t="shared" si="19"/>
        <v>123.06262626262625</v>
      </c>
      <c r="AJ66" s="2">
        <v>44704</v>
      </c>
      <c r="AK66" s="6"/>
      <c r="AL66" s="6"/>
      <c r="AM66" s="6"/>
      <c r="AP66" s="2">
        <v>44704</v>
      </c>
      <c r="AQ66" s="6">
        <v>604.5</v>
      </c>
      <c r="AR66" s="6">
        <v>4.95</v>
      </c>
      <c r="AS66" s="6">
        <f t="shared" si="20"/>
        <v>122.12121212121211</v>
      </c>
    </row>
    <row r="67" spans="2:45" x14ac:dyDescent="0.25">
      <c r="B67" s="2">
        <v>44705</v>
      </c>
      <c r="C67" s="6">
        <v>2022.94</v>
      </c>
      <c r="D67" s="6"/>
      <c r="E67" s="6">
        <f t="shared" si="26"/>
        <v>2022.94</v>
      </c>
      <c r="F67" s="9">
        <v>4.95</v>
      </c>
      <c r="G67" s="7">
        <f t="shared" si="14"/>
        <v>408.67474747474745</v>
      </c>
      <c r="J67" s="2">
        <v>44705</v>
      </c>
      <c r="K67" s="6">
        <v>1144.73</v>
      </c>
      <c r="L67" s="6">
        <v>56.35</v>
      </c>
      <c r="M67" s="6">
        <f t="shared" si="21"/>
        <v>1201.08</v>
      </c>
      <c r="N67" s="9">
        <v>4.95</v>
      </c>
      <c r="O67" s="7">
        <f t="shared" si="15"/>
        <v>242.64242424242423</v>
      </c>
      <c r="S67" s="2">
        <v>44705</v>
      </c>
      <c r="T67" s="6"/>
      <c r="U67" s="6"/>
      <c r="V67" s="6">
        <v>20.29</v>
      </c>
      <c r="W67" s="9">
        <f t="shared" si="25"/>
        <v>20.29</v>
      </c>
      <c r="X67" s="9">
        <v>4.95</v>
      </c>
      <c r="Y67" s="6">
        <f t="shared" si="17"/>
        <v>4.098989898989899</v>
      </c>
      <c r="AA67" s="2">
        <v>44705</v>
      </c>
      <c r="AB67" s="6">
        <v>297.74</v>
      </c>
      <c r="AC67" s="6">
        <v>520.34</v>
      </c>
      <c r="AD67" s="6">
        <f t="shared" si="18"/>
        <v>818.08</v>
      </c>
      <c r="AE67" s="9">
        <v>4.95</v>
      </c>
      <c r="AF67" s="7">
        <f t="shared" si="19"/>
        <v>165.26868686868687</v>
      </c>
      <c r="AJ67" s="2">
        <v>44705</v>
      </c>
      <c r="AK67" s="6"/>
      <c r="AL67" s="6"/>
      <c r="AM67" s="6"/>
      <c r="AP67" s="2">
        <v>44705</v>
      </c>
      <c r="AQ67" s="6">
        <v>781.5</v>
      </c>
      <c r="AR67" s="6">
        <v>4.95</v>
      </c>
      <c r="AS67" s="6">
        <f t="shared" si="20"/>
        <v>157.87878787878788</v>
      </c>
    </row>
    <row r="68" spans="2:45" x14ac:dyDescent="0.25">
      <c r="B68" s="2">
        <v>44706</v>
      </c>
      <c r="C68" s="6">
        <v>2421.23</v>
      </c>
      <c r="D68" s="6">
        <v>6.25</v>
      </c>
      <c r="E68" s="6">
        <f t="shared" si="26"/>
        <v>2427.48</v>
      </c>
      <c r="F68" s="9">
        <v>5.01</v>
      </c>
      <c r="G68" s="7">
        <f t="shared" si="14"/>
        <v>484.52694610778445</v>
      </c>
      <c r="J68" s="2">
        <v>44706</v>
      </c>
      <c r="K68" s="6">
        <v>466.83</v>
      </c>
      <c r="L68" s="6">
        <v>13.78</v>
      </c>
      <c r="M68" s="6">
        <f t="shared" si="21"/>
        <v>480.60999999999996</v>
      </c>
      <c r="N68" s="9">
        <v>5.01</v>
      </c>
      <c r="O68" s="7">
        <f t="shared" si="15"/>
        <v>95.930139720558884</v>
      </c>
      <c r="S68" s="2">
        <v>44706</v>
      </c>
      <c r="T68" s="6">
        <v>0</v>
      </c>
      <c r="U68" s="6">
        <v>0</v>
      </c>
      <c r="V68" s="6">
        <v>0</v>
      </c>
      <c r="W68" s="9">
        <f t="shared" si="25"/>
        <v>0</v>
      </c>
      <c r="X68" s="9">
        <v>5.01</v>
      </c>
      <c r="Y68" s="6">
        <f t="shared" si="17"/>
        <v>0</v>
      </c>
      <c r="AA68" s="2">
        <v>44706</v>
      </c>
      <c r="AB68" s="6">
        <v>225.47</v>
      </c>
      <c r="AC68" s="6">
        <v>420.88</v>
      </c>
      <c r="AD68" s="6">
        <f t="shared" si="18"/>
        <v>646.35</v>
      </c>
      <c r="AE68" s="9">
        <v>5.01</v>
      </c>
      <c r="AF68" s="7">
        <f t="shared" si="19"/>
        <v>129.0119760479042</v>
      </c>
      <c r="AJ68" s="2">
        <v>44706</v>
      </c>
      <c r="AK68" s="6"/>
      <c r="AL68" s="6"/>
      <c r="AM68" s="6"/>
      <c r="AP68" s="2">
        <v>44706</v>
      </c>
      <c r="AQ68" s="6">
        <v>279.5</v>
      </c>
      <c r="AR68" s="6">
        <v>5.01</v>
      </c>
      <c r="AS68" s="6">
        <f t="shared" si="20"/>
        <v>55.788423153692619</v>
      </c>
    </row>
    <row r="69" spans="2:45" x14ac:dyDescent="0.25">
      <c r="B69" s="2">
        <v>44707</v>
      </c>
      <c r="C69" s="6">
        <v>3024.41</v>
      </c>
      <c r="D69" s="1"/>
      <c r="E69" s="6">
        <f t="shared" ref="E69" si="27">C69+D69</f>
        <v>3024.41</v>
      </c>
      <c r="F69" s="9">
        <v>5.01</v>
      </c>
      <c r="G69" s="7">
        <f t="shared" si="14"/>
        <v>603.67465069860282</v>
      </c>
      <c r="J69" s="2">
        <v>44707</v>
      </c>
      <c r="K69" s="6">
        <v>1124.8599999999999</v>
      </c>
      <c r="L69" s="1">
        <v>39.82</v>
      </c>
      <c r="M69" s="6">
        <f t="shared" si="21"/>
        <v>1164.6799999999998</v>
      </c>
      <c r="N69" s="9">
        <v>5.01</v>
      </c>
      <c r="O69" s="7">
        <f t="shared" si="15"/>
        <v>232.47105788423153</v>
      </c>
      <c r="S69" s="2">
        <v>44707</v>
      </c>
      <c r="T69" s="6">
        <v>0</v>
      </c>
      <c r="U69" s="1">
        <v>0</v>
      </c>
      <c r="V69" s="6">
        <v>0</v>
      </c>
      <c r="W69" s="9">
        <f t="shared" si="25"/>
        <v>0</v>
      </c>
      <c r="X69" s="9">
        <v>5.01</v>
      </c>
      <c r="Y69" s="6">
        <f t="shared" si="17"/>
        <v>0</v>
      </c>
      <c r="AA69" s="2">
        <v>44707</v>
      </c>
      <c r="AB69" s="6">
        <v>205.28</v>
      </c>
      <c r="AC69" s="1">
        <v>315.55</v>
      </c>
      <c r="AD69" s="6">
        <f t="shared" si="18"/>
        <v>520.83000000000004</v>
      </c>
      <c r="AE69" s="9">
        <v>5.01</v>
      </c>
      <c r="AF69" s="7">
        <f t="shared" si="19"/>
        <v>103.95808383233535</v>
      </c>
      <c r="AJ69" s="2">
        <v>44707</v>
      </c>
      <c r="AK69" s="6"/>
      <c r="AL69" s="1"/>
      <c r="AM69" s="6"/>
      <c r="AP69" s="2">
        <v>44707</v>
      </c>
      <c r="AQ69" s="6">
        <v>378</v>
      </c>
      <c r="AR69" s="1">
        <v>5.01</v>
      </c>
      <c r="AS69" s="6">
        <f t="shared" si="20"/>
        <v>75.449101796407192</v>
      </c>
    </row>
    <row r="70" spans="2:45" x14ac:dyDescent="0.25">
      <c r="B70" s="2">
        <v>44708</v>
      </c>
      <c r="C70" s="6">
        <v>3622.7</v>
      </c>
      <c r="D70" s="1">
        <v>21.58</v>
      </c>
      <c r="E70" s="6">
        <f>C70+D70</f>
        <v>3644.2799999999997</v>
      </c>
      <c r="F70" s="9">
        <v>5.03</v>
      </c>
      <c r="G70" s="7">
        <f t="shared" si="14"/>
        <v>724.50894632206746</v>
      </c>
      <c r="J70" s="2">
        <v>44708</v>
      </c>
      <c r="K70" s="6">
        <v>1155.2</v>
      </c>
      <c r="L70" s="6">
        <v>12.1</v>
      </c>
      <c r="M70" s="6">
        <f t="shared" si="21"/>
        <v>1167.3</v>
      </c>
      <c r="N70" s="9">
        <v>5.03</v>
      </c>
      <c r="O70" s="7">
        <f t="shared" si="15"/>
        <v>232.06759443339959</v>
      </c>
      <c r="S70" s="2">
        <v>44708</v>
      </c>
      <c r="T70" s="6">
        <v>219.18</v>
      </c>
      <c r="U70" s="1">
        <v>0</v>
      </c>
      <c r="V70" s="6">
        <v>0</v>
      </c>
      <c r="W70" s="9">
        <f t="shared" si="25"/>
        <v>219.18</v>
      </c>
      <c r="X70" s="9">
        <v>5.03</v>
      </c>
      <c r="Y70" s="6">
        <f t="shared" si="17"/>
        <v>43.57455268389662</v>
      </c>
      <c r="AA70" s="2">
        <v>44708</v>
      </c>
      <c r="AB70" s="6">
        <v>251.6</v>
      </c>
      <c r="AC70" s="1">
        <v>223.21</v>
      </c>
      <c r="AD70" s="6">
        <f t="shared" si="18"/>
        <v>474.81</v>
      </c>
      <c r="AE70" s="9">
        <v>5.03</v>
      </c>
      <c r="AF70" s="7">
        <f t="shared" si="19"/>
        <v>94.395626242544722</v>
      </c>
      <c r="AJ70" s="2">
        <v>44708</v>
      </c>
      <c r="AK70" s="6"/>
      <c r="AL70" s="1"/>
      <c r="AM70" s="6"/>
      <c r="AP70" s="2">
        <v>44708</v>
      </c>
      <c r="AQ70" s="6">
        <v>314.5</v>
      </c>
      <c r="AR70" s="1">
        <v>5.03</v>
      </c>
      <c r="AS70" s="6">
        <f t="shared" si="20"/>
        <v>62.524850894632202</v>
      </c>
    </row>
    <row r="71" spans="2:45" x14ac:dyDescent="0.25">
      <c r="B71" s="2">
        <v>44709</v>
      </c>
      <c r="C71" s="6">
        <v>2648.69</v>
      </c>
      <c r="D71" s="6">
        <v>35.340000000000003</v>
      </c>
      <c r="E71" s="6">
        <f>C71+D71</f>
        <v>2684.03</v>
      </c>
      <c r="F71" s="9">
        <v>5.07</v>
      </c>
      <c r="G71" s="7">
        <f t="shared" si="14"/>
        <v>529.39447731755422</v>
      </c>
      <c r="J71" s="2">
        <v>44709</v>
      </c>
      <c r="K71" s="6">
        <v>2856.46</v>
      </c>
      <c r="L71" s="6">
        <v>66.709999999999994</v>
      </c>
      <c r="M71" s="6">
        <f t="shared" si="21"/>
        <v>2923.17</v>
      </c>
      <c r="N71" s="9">
        <v>5.07</v>
      </c>
      <c r="O71" s="7">
        <f t="shared" si="15"/>
        <v>576.56213017751475</v>
      </c>
      <c r="S71" s="2">
        <v>44709</v>
      </c>
      <c r="T71" s="6">
        <v>57.52</v>
      </c>
      <c r="U71" s="6">
        <v>0</v>
      </c>
      <c r="V71" s="6">
        <v>0</v>
      </c>
      <c r="W71" s="9">
        <f t="shared" si="25"/>
        <v>57.52</v>
      </c>
      <c r="X71" s="9">
        <v>5.07</v>
      </c>
      <c r="Y71" s="6">
        <f t="shared" si="17"/>
        <v>11.34516765285996</v>
      </c>
      <c r="AA71" s="2">
        <v>44709</v>
      </c>
      <c r="AB71" s="6">
        <v>323.06</v>
      </c>
      <c r="AC71" s="6">
        <v>252.08</v>
      </c>
      <c r="AD71" s="6">
        <f t="shared" si="18"/>
        <v>575.14</v>
      </c>
      <c r="AE71" s="9">
        <v>5.07</v>
      </c>
      <c r="AF71" s="7">
        <f t="shared" si="19"/>
        <v>113.43984220907296</v>
      </c>
      <c r="AJ71" s="2">
        <v>44709</v>
      </c>
      <c r="AK71" s="6"/>
      <c r="AL71" s="6"/>
      <c r="AM71" s="6"/>
      <c r="AP71" s="2">
        <v>44709</v>
      </c>
      <c r="AQ71" s="6">
        <v>564</v>
      </c>
      <c r="AR71" s="6">
        <v>5.07</v>
      </c>
      <c r="AS71" s="6">
        <f t="shared" si="20"/>
        <v>111.24260355029585</v>
      </c>
    </row>
    <row r="72" spans="2:45" x14ac:dyDescent="0.25">
      <c r="B72" s="2">
        <v>44710</v>
      </c>
      <c r="C72" s="6">
        <v>1271.97</v>
      </c>
      <c r="D72" s="6"/>
      <c r="E72" s="6">
        <f>C72+D72</f>
        <v>1271.97</v>
      </c>
      <c r="F72" s="9">
        <v>5.07</v>
      </c>
      <c r="G72" s="7">
        <f t="shared" si="14"/>
        <v>250.88165680473372</v>
      </c>
      <c r="J72" s="2">
        <v>44710</v>
      </c>
      <c r="K72" s="6">
        <v>3213.54</v>
      </c>
      <c r="L72" s="6">
        <v>82.03</v>
      </c>
      <c r="M72" s="6">
        <f t="shared" si="21"/>
        <v>3295.57</v>
      </c>
      <c r="N72" s="9">
        <v>5.07</v>
      </c>
      <c r="O72" s="7">
        <f t="shared" si="15"/>
        <v>650.01380670611434</v>
      </c>
      <c r="S72" s="2">
        <v>44710</v>
      </c>
      <c r="T72" s="6">
        <v>56.34</v>
      </c>
      <c r="U72" s="6">
        <v>0</v>
      </c>
      <c r="V72" s="6">
        <v>0</v>
      </c>
      <c r="W72" s="9">
        <f t="shared" si="25"/>
        <v>56.34</v>
      </c>
      <c r="X72" s="9">
        <v>5.07</v>
      </c>
      <c r="Y72" s="6">
        <f t="shared" si="17"/>
        <v>11.112426035502958</v>
      </c>
      <c r="AA72" s="2">
        <v>44710</v>
      </c>
      <c r="AB72" s="6">
        <v>114.53</v>
      </c>
      <c r="AC72" s="6">
        <v>45.05</v>
      </c>
      <c r="AD72" s="6">
        <f t="shared" si="18"/>
        <v>159.57999999999998</v>
      </c>
      <c r="AE72" s="9">
        <v>5.07</v>
      </c>
      <c r="AF72" s="7">
        <f t="shared" si="19"/>
        <v>31.475345167652854</v>
      </c>
      <c r="AJ72" s="2">
        <v>44710</v>
      </c>
      <c r="AK72" s="6"/>
      <c r="AL72" s="6"/>
      <c r="AM72" s="6"/>
      <c r="AP72" s="2">
        <v>44710</v>
      </c>
      <c r="AQ72" s="6">
        <v>889.5</v>
      </c>
      <c r="AR72" s="6">
        <v>5.07</v>
      </c>
      <c r="AS72" s="6">
        <f t="shared" si="20"/>
        <v>175.4437869822485</v>
      </c>
    </row>
    <row r="73" spans="2:45" x14ac:dyDescent="0.25">
      <c r="B73" s="2">
        <v>44711</v>
      </c>
      <c r="C73" s="6">
        <v>2106.87</v>
      </c>
      <c r="D73" s="6">
        <v>0</v>
      </c>
      <c r="E73" s="6">
        <f>C73+D73</f>
        <v>2106.87</v>
      </c>
      <c r="F73" s="9">
        <v>5.07</v>
      </c>
      <c r="G73" s="7">
        <f>E73/F73</f>
        <v>415.55621301775142</v>
      </c>
      <c r="J73" s="2">
        <v>44711</v>
      </c>
      <c r="K73" s="6">
        <v>1884.46</v>
      </c>
      <c r="L73" s="6">
        <v>0</v>
      </c>
      <c r="M73" s="6">
        <f t="shared" si="21"/>
        <v>1884.46</v>
      </c>
      <c r="N73" s="9">
        <v>5.07</v>
      </c>
      <c r="O73" s="7">
        <f t="shared" si="15"/>
        <v>371.68836291913215</v>
      </c>
      <c r="S73" s="2">
        <v>44711</v>
      </c>
      <c r="T73" s="6">
        <v>0</v>
      </c>
      <c r="U73" s="6">
        <v>0</v>
      </c>
      <c r="V73" s="6">
        <v>0</v>
      </c>
      <c r="W73" s="9">
        <f t="shared" si="25"/>
        <v>0</v>
      </c>
      <c r="X73" s="9">
        <v>5.07</v>
      </c>
      <c r="Y73" s="6">
        <f t="shared" si="17"/>
        <v>0</v>
      </c>
      <c r="AA73" s="2">
        <v>44711</v>
      </c>
      <c r="AB73" s="6">
        <v>387.54</v>
      </c>
      <c r="AC73" s="6">
        <v>230.98</v>
      </c>
      <c r="AD73" s="6">
        <f t="shared" si="18"/>
        <v>618.52</v>
      </c>
      <c r="AE73" s="9">
        <v>5.07</v>
      </c>
      <c r="AF73" s="7">
        <f t="shared" si="19"/>
        <v>121.99605522682445</v>
      </c>
      <c r="AJ73" s="2">
        <v>44711</v>
      </c>
      <c r="AK73" s="6"/>
      <c r="AL73" s="6"/>
      <c r="AM73" s="6"/>
      <c r="AP73" s="2">
        <v>44711</v>
      </c>
      <c r="AQ73" s="6">
        <v>113</v>
      </c>
      <c r="AR73" s="6">
        <v>5.07</v>
      </c>
      <c r="AS73" s="6">
        <f t="shared" si="20"/>
        <v>22.287968441814595</v>
      </c>
    </row>
    <row r="74" spans="2:45" x14ac:dyDescent="0.25">
      <c r="B74" s="2">
        <v>44712</v>
      </c>
      <c r="C74" s="6">
        <v>3016.43</v>
      </c>
      <c r="D74" s="6">
        <v>49.35</v>
      </c>
      <c r="E74" s="6">
        <f t="shared" ref="E74" si="28">C74+D74</f>
        <v>3065.7799999999997</v>
      </c>
      <c r="F74" s="9">
        <v>5.07</v>
      </c>
      <c r="G74" s="7">
        <f>E74/F74</f>
        <v>604.69033530571983</v>
      </c>
      <c r="J74" s="2">
        <v>44712</v>
      </c>
      <c r="K74" s="6">
        <v>1865.1</v>
      </c>
      <c r="L74" s="6">
        <v>92.4</v>
      </c>
      <c r="M74" s="6">
        <f t="shared" si="21"/>
        <v>1957.5</v>
      </c>
      <c r="N74" s="9">
        <v>5.07</v>
      </c>
      <c r="O74" s="7">
        <f t="shared" si="15"/>
        <v>386.09467455621302</v>
      </c>
      <c r="S74" s="2">
        <v>44712</v>
      </c>
      <c r="T74" s="6">
        <v>0</v>
      </c>
      <c r="U74" s="6">
        <v>0</v>
      </c>
      <c r="V74" s="6">
        <v>0</v>
      </c>
      <c r="W74" s="9">
        <f t="shared" si="25"/>
        <v>0</v>
      </c>
      <c r="X74" s="9">
        <v>5.07</v>
      </c>
      <c r="Y74" s="1">
        <f t="shared" si="17"/>
        <v>0</v>
      </c>
      <c r="AA74" s="2">
        <v>44712</v>
      </c>
      <c r="AB74" s="6">
        <v>325.89999999999998</v>
      </c>
      <c r="AC74" s="6">
        <v>266.36</v>
      </c>
      <c r="AD74" s="6">
        <f>AB74+AC74</f>
        <v>592.26</v>
      </c>
      <c r="AE74" s="9">
        <v>5.07</v>
      </c>
      <c r="AF74" s="7">
        <f>AD74/AE74</f>
        <v>116.81656804733727</v>
      </c>
      <c r="AJ74" s="2">
        <v>44712</v>
      </c>
      <c r="AK74" s="6"/>
      <c r="AL74" s="6"/>
      <c r="AM74" s="6"/>
      <c r="AP74" s="2">
        <v>44712</v>
      </c>
      <c r="AQ74" s="6">
        <v>340.5</v>
      </c>
      <c r="AR74" s="6">
        <v>5.07</v>
      </c>
      <c r="AS74" s="6">
        <f t="shared" si="20"/>
        <v>67.15976331360946</v>
      </c>
    </row>
    <row r="75" spans="2:45" x14ac:dyDescent="0.25">
      <c r="E75" s="12">
        <f>SUM(E44:E74)</f>
        <v>80781.709999999992</v>
      </c>
      <c r="F75" s="12"/>
      <c r="G75" s="51">
        <f>SUM(G44:G74)</f>
        <v>16893.796947636223</v>
      </c>
      <c r="O75" s="51">
        <f>SUM(O44:O74)</f>
        <v>10961.669190236313</v>
      </c>
      <c r="Y75" s="51">
        <f>SUM(Y44:Y74)</f>
        <v>325.46865736129905</v>
      </c>
      <c r="AF75" s="51">
        <f>SUM(AF44:AF74)</f>
        <v>4180.9375323414488</v>
      </c>
      <c r="AS75" s="51">
        <f>SUM(AS44:AS74)</f>
        <v>3395.5302873487735</v>
      </c>
    </row>
    <row r="81" spans="2:48" x14ac:dyDescent="0.25">
      <c r="E81" s="98" t="s">
        <v>99</v>
      </c>
      <c r="F81" s="98"/>
      <c r="G81" s="98"/>
      <c r="M81" s="98" t="s">
        <v>100</v>
      </c>
      <c r="N81" s="98"/>
      <c r="O81" s="98"/>
      <c r="V81" s="98" t="s">
        <v>62</v>
      </c>
      <c r="W81" s="98"/>
      <c r="X81" s="98"/>
      <c r="AD81" s="98" t="s">
        <v>63</v>
      </c>
      <c r="AE81" s="98"/>
      <c r="AF81" s="98"/>
    </row>
    <row r="83" spans="2:48" ht="30" x14ac:dyDescent="0.25">
      <c r="B83" s="4" t="s">
        <v>0</v>
      </c>
      <c r="C83" s="47" t="s">
        <v>59</v>
      </c>
      <c r="D83" s="47" t="s">
        <v>60</v>
      </c>
      <c r="E83" s="3" t="s">
        <v>42</v>
      </c>
      <c r="F83" s="3" t="s">
        <v>22</v>
      </c>
      <c r="G83" s="35" t="s">
        <v>67</v>
      </c>
      <c r="J83" s="4" t="s">
        <v>0</v>
      </c>
      <c r="K83" s="47" t="s">
        <v>59</v>
      </c>
      <c r="L83" s="47" t="s">
        <v>60</v>
      </c>
      <c r="M83" s="3" t="s">
        <v>42</v>
      </c>
      <c r="N83" s="3" t="s">
        <v>22</v>
      </c>
      <c r="O83" s="35"/>
      <c r="S83" s="4" t="s">
        <v>0</v>
      </c>
      <c r="T83" s="47" t="s">
        <v>59</v>
      </c>
      <c r="U83" s="47" t="s">
        <v>60</v>
      </c>
      <c r="V83" s="3" t="s">
        <v>3</v>
      </c>
      <c r="W83" s="3" t="s">
        <v>42</v>
      </c>
      <c r="X83" s="35" t="s">
        <v>22</v>
      </c>
      <c r="Y83" s="4" t="s">
        <v>11</v>
      </c>
      <c r="AA83" s="4" t="s">
        <v>0</v>
      </c>
      <c r="AB83" s="47" t="s">
        <v>65</v>
      </c>
      <c r="AC83" s="47" t="s">
        <v>64</v>
      </c>
      <c r="AD83" s="3" t="s">
        <v>42</v>
      </c>
      <c r="AE83" s="3"/>
      <c r="AF83" s="35"/>
      <c r="AJ83" s="4" t="s">
        <v>0</v>
      </c>
      <c r="AK83" s="47" t="s">
        <v>101</v>
      </c>
      <c r="AL83" s="47" t="s">
        <v>22</v>
      </c>
      <c r="AM83" s="3"/>
      <c r="AP83" s="4" t="s">
        <v>0</v>
      </c>
      <c r="AQ83" s="47" t="s">
        <v>66</v>
      </c>
      <c r="AR83" s="47" t="s">
        <v>22</v>
      </c>
      <c r="AS83" s="3" t="s">
        <v>68</v>
      </c>
      <c r="AU83" t="s">
        <v>102</v>
      </c>
      <c r="AV83" s="70">
        <v>3881</v>
      </c>
    </row>
    <row r="84" spans="2:48" x14ac:dyDescent="0.25">
      <c r="B84" s="2">
        <v>44713</v>
      </c>
      <c r="C84" s="6">
        <v>1827.98</v>
      </c>
      <c r="D84" s="6">
        <v>0</v>
      </c>
      <c r="E84" s="6">
        <f>C84+D84</f>
        <v>1827.98</v>
      </c>
      <c r="F84" s="9">
        <v>5.09</v>
      </c>
      <c r="G84" s="7">
        <f>E84/F84</f>
        <v>359.13163064833009</v>
      </c>
      <c r="J84" s="2">
        <v>44713</v>
      </c>
      <c r="K84" s="6">
        <v>1588.82</v>
      </c>
      <c r="L84" s="6">
        <v>107.98</v>
      </c>
      <c r="M84" s="6">
        <f>K84+L84</f>
        <v>1696.8</v>
      </c>
      <c r="N84" s="9">
        <v>5.09</v>
      </c>
      <c r="O84" s="7">
        <f>M84/N84</f>
        <v>333.35952848722985</v>
      </c>
      <c r="S84" s="2">
        <v>44713</v>
      </c>
      <c r="T84" s="6">
        <v>0</v>
      </c>
      <c r="U84" s="6">
        <v>0</v>
      </c>
      <c r="V84" s="6">
        <v>0</v>
      </c>
      <c r="W84" s="9">
        <f>T84+U84+V84</f>
        <v>0</v>
      </c>
      <c r="X84" s="9">
        <v>5.09</v>
      </c>
      <c r="Y84" s="6">
        <f>W84/X84</f>
        <v>0</v>
      </c>
      <c r="AA84" s="2">
        <v>44713</v>
      </c>
      <c r="AB84" s="6">
        <v>139.69999999999999</v>
      </c>
      <c r="AC84" s="6">
        <v>301.47000000000003</v>
      </c>
      <c r="AD84" s="6">
        <f>AB84+AC84</f>
        <v>441.17</v>
      </c>
      <c r="AE84" s="9">
        <v>5.09</v>
      </c>
      <c r="AF84" s="7">
        <f>AD84/AE84</f>
        <v>86.673870333988219</v>
      </c>
      <c r="AJ84" s="2">
        <v>44713</v>
      </c>
      <c r="AK84" s="48">
        <v>6505.2</v>
      </c>
      <c r="AL84" s="6">
        <v>5.09</v>
      </c>
      <c r="AM84" s="6">
        <f>AK84/AL84</f>
        <v>1278.0353634577602</v>
      </c>
      <c r="AP84" s="2">
        <v>44713</v>
      </c>
      <c r="AQ84" s="48">
        <v>461</v>
      </c>
      <c r="AR84" s="6">
        <v>5.09</v>
      </c>
      <c r="AS84" s="6">
        <f>AQ84/AR84</f>
        <v>90.56974459724951</v>
      </c>
      <c r="AU84" t="s">
        <v>103</v>
      </c>
      <c r="AV84" s="70">
        <v>13686</v>
      </c>
    </row>
    <row r="85" spans="2:48" x14ac:dyDescent="0.25">
      <c r="B85" s="2">
        <v>44714</v>
      </c>
      <c r="C85" s="6">
        <v>2404.92</v>
      </c>
      <c r="D85" s="6"/>
      <c r="E85" s="6">
        <f t="shared" ref="E85" si="29">C85+D85</f>
        <v>2404.92</v>
      </c>
      <c r="F85" s="9">
        <v>5.12</v>
      </c>
      <c r="G85" s="7">
        <f t="shared" ref="G85:G112" si="30">E85/F85</f>
        <v>469.7109375</v>
      </c>
      <c r="J85" s="2">
        <v>44714</v>
      </c>
      <c r="K85" s="6">
        <v>1070.4100000000001</v>
      </c>
      <c r="L85" s="6">
        <v>0</v>
      </c>
      <c r="M85" s="6">
        <f>K85+L85</f>
        <v>1070.4100000000001</v>
      </c>
      <c r="N85" s="9">
        <v>5.12</v>
      </c>
      <c r="O85" s="7">
        <f t="shared" ref="O85:O113" si="31">M85/N85</f>
        <v>209.064453125</v>
      </c>
      <c r="S85" s="2">
        <v>44714</v>
      </c>
      <c r="T85" s="6">
        <v>9.93</v>
      </c>
      <c r="U85" s="6">
        <v>28</v>
      </c>
      <c r="V85" s="6">
        <v>20.12</v>
      </c>
      <c r="W85" s="9">
        <f>T85+U85+V85</f>
        <v>58.05</v>
      </c>
      <c r="X85" s="9">
        <v>5.12</v>
      </c>
      <c r="Y85" s="6">
        <f t="shared" ref="Y85:Y113" si="32">W85/X85</f>
        <v>11.337890625</v>
      </c>
      <c r="AA85" s="2">
        <v>44714</v>
      </c>
      <c r="AB85" s="6">
        <v>96.94</v>
      </c>
      <c r="AC85" s="6">
        <v>247.21</v>
      </c>
      <c r="AD85" s="6">
        <f t="shared" ref="AD85:AD113" si="33">AB85+AC85</f>
        <v>344.15</v>
      </c>
      <c r="AE85" s="9">
        <v>5.12</v>
      </c>
      <c r="AF85" s="7">
        <f t="shared" ref="AF85:AF113" si="34">AD85/AE85</f>
        <v>67.216796875</v>
      </c>
      <c r="AJ85" s="2">
        <v>44714</v>
      </c>
      <c r="AK85" s="48">
        <v>5851.91</v>
      </c>
      <c r="AL85" s="6">
        <v>5.12</v>
      </c>
      <c r="AM85" s="6">
        <f>AK85/AL85</f>
        <v>1142.951171875</v>
      </c>
      <c r="AP85" s="2">
        <v>44714</v>
      </c>
      <c r="AQ85" s="48">
        <v>566</v>
      </c>
      <c r="AR85" s="6">
        <v>5.12</v>
      </c>
      <c r="AS85" s="6">
        <f t="shared" ref="AS85:AS113" si="35">AQ85/AR85</f>
        <v>110.546875</v>
      </c>
      <c r="AU85" t="s">
        <v>104</v>
      </c>
      <c r="AV85">
        <v>0</v>
      </c>
    </row>
    <row r="86" spans="2:48" x14ac:dyDescent="0.25">
      <c r="B86" s="2">
        <v>44715</v>
      </c>
      <c r="C86" s="6">
        <v>2555.48</v>
      </c>
      <c r="D86" s="1">
        <v>54.38</v>
      </c>
      <c r="E86" s="6">
        <f>C86+D86</f>
        <v>2609.86</v>
      </c>
      <c r="F86" s="9">
        <v>5.12</v>
      </c>
      <c r="G86" s="7">
        <f t="shared" si="30"/>
        <v>509.73828125</v>
      </c>
      <c r="J86" s="2">
        <v>44715</v>
      </c>
      <c r="K86" s="6">
        <v>1500.47</v>
      </c>
      <c r="L86" s="1">
        <v>152.16999999999999</v>
      </c>
      <c r="M86" s="6">
        <f t="shared" ref="M86:M114" si="36">K86+L86</f>
        <v>1652.64</v>
      </c>
      <c r="N86" s="9">
        <v>5.12</v>
      </c>
      <c r="O86" s="7">
        <f t="shared" si="31"/>
        <v>322.78125</v>
      </c>
      <c r="S86" s="2">
        <v>44715</v>
      </c>
      <c r="T86" s="6"/>
      <c r="U86" s="1"/>
      <c r="V86" s="6">
        <v>77.188999999999993</v>
      </c>
      <c r="W86" s="9">
        <f t="shared" ref="W86:W96" si="37">T86+U86+V86</f>
        <v>77.188999999999993</v>
      </c>
      <c r="X86" s="9">
        <v>5.12</v>
      </c>
      <c r="Y86" s="6">
        <f t="shared" si="32"/>
        <v>15.075976562499998</v>
      </c>
      <c r="AA86" s="2">
        <v>44715</v>
      </c>
      <c r="AB86" s="6">
        <v>164.82</v>
      </c>
      <c r="AC86" s="1">
        <v>484.39</v>
      </c>
      <c r="AD86" s="6">
        <f t="shared" si="33"/>
        <v>649.21</v>
      </c>
      <c r="AE86" s="9">
        <v>5.12</v>
      </c>
      <c r="AF86" s="7">
        <f t="shared" si="34"/>
        <v>126.798828125</v>
      </c>
      <c r="AJ86" s="2">
        <v>44715</v>
      </c>
      <c r="AK86" s="48">
        <v>8264.24</v>
      </c>
      <c r="AL86" s="1">
        <v>5.12</v>
      </c>
      <c r="AM86" s="6">
        <f t="shared" ref="AM86:AM113" si="38">AK86/AL86</f>
        <v>1614.109375</v>
      </c>
      <c r="AP86" s="2">
        <v>44715</v>
      </c>
      <c r="AQ86" s="48">
        <v>769.5</v>
      </c>
      <c r="AR86" s="1">
        <v>5.12</v>
      </c>
      <c r="AS86" s="6">
        <f t="shared" si="35"/>
        <v>150.29296875</v>
      </c>
      <c r="AU86" t="s">
        <v>105</v>
      </c>
      <c r="AV86" s="69">
        <v>206.15</v>
      </c>
    </row>
    <row r="87" spans="2:48" x14ac:dyDescent="0.25">
      <c r="B87" s="2">
        <v>44716</v>
      </c>
      <c r="C87" s="6">
        <v>2722.7</v>
      </c>
      <c r="D87" s="6">
        <v>0</v>
      </c>
      <c r="E87" s="6">
        <f t="shared" ref="E87:E88" si="39">C87+D87</f>
        <v>2722.7</v>
      </c>
      <c r="F87" s="9">
        <v>5.15</v>
      </c>
      <c r="G87" s="7">
        <f t="shared" si="30"/>
        <v>528.67961165048541</v>
      </c>
      <c r="J87" s="2">
        <v>44716</v>
      </c>
      <c r="K87" s="6">
        <v>1834.75</v>
      </c>
      <c r="L87" s="6">
        <v>71.02</v>
      </c>
      <c r="M87" s="6">
        <f t="shared" si="36"/>
        <v>1905.77</v>
      </c>
      <c r="N87" s="9">
        <v>5.15</v>
      </c>
      <c r="O87" s="7">
        <f t="shared" si="31"/>
        <v>370.05242718446601</v>
      </c>
      <c r="S87" s="2">
        <v>44716</v>
      </c>
      <c r="T87" s="6">
        <v>30.24</v>
      </c>
      <c r="U87" s="6">
        <v>0</v>
      </c>
      <c r="V87" s="6">
        <v>30.01</v>
      </c>
      <c r="W87" s="9">
        <f t="shared" si="37"/>
        <v>60.25</v>
      </c>
      <c r="X87" s="9">
        <v>5.15</v>
      </c>
      <c r="Y87" s="6">
        <f t="shared" si="32"/>
        <v>11.699029126213592</v>
      </c>
      <c r="AA87" s="2">
        <v>44716</v>
      </c>
      <c r="AB87" s="6">
        <v>201.18</v>
      </c>
      <c r="AC87" s="6">
        <v>515.61</v>
      </c>
      <c r="AD87" s="6">
        <f t="shared" si="33"/>
        <v>716.79</v>
      </c>
      <c r="AE87" s="9">
        <v>5.15</v>
      </c>
      <c r="AF87" s="7">
        <f t="shared" si="34"/>
        <v>139.18252427184464</v>
      </c>
      <c r="AJ87" s="2">
        <v>44716</v>
      </c>
      <c r="AK87" s="48">
        <v>9431.84</v>
      </c>
      <c r="AL87" s="6">
        <v>5.15</v>
      </c>
      <c r="AM87" s="6">
        <f t="shared" si="38"/>
        <v>1831.4252427184465</v>
      </c>
      <c r="AP87" s="2">
        <v>44716</v>
      </c>
      <c r="AQ87" s="48">
        <v>773</v>
      </c>
      <c r="AR87" s="6">
        <v>5.15</v>
      </c>
      <c r="AS87" s="6">
        <f t="shared" si="35"/>
        <v>150.09708737864077</v>
      </c>
      <c r="AU87" t="s">
        <v>106</v>
      </c>
      <c r="AV87" s="69">
        <v>255.61</v>
      </c>
    </row>
    <row r="88" spans="2:48" ht="30" x14ac:dyDescent="0.25">
      <c r="B88" s="2">
        <v>44717</v>
      </c>
      <c r="C88" s="6">
        <v>2117.85</v>
      </c>
      <c r="D88" s="1">
        <v>18.850000000000001</v>
      </c>
      <c r="E88" s="6">
        <f t="shared" si="39"/>
        <v>2136.6999999999998</v>
      </c>
      <c r="F88" s="9">
        <v>5.15</v>
      </c>
      <c r="G88" s="7">
        <f t="shared" si="30"/>
        <v>414.89320388349506</v>
      </c>
      <c r="J88" s="2">
        <v>44717</v>
      </c>
      <c r="K88" s="6">
        <v>1770.94</v>
      </c>
      <c r="L88" s="1">
        <v>174.96</v>
      </c>
      <c r="M88" s="6">
        <f t="shared" si="36"/>
        <v>1945.9</v>
      </c>
      <c r="N88" s="9">
        <v>5.15</v>
      </c>
      <c r="O88" s="7">
        <f t="shared" si="31"/>
        <v>377.84466019417476</v>
      </c>
      <c r="S88" s="2">
        <v>44717</v>
      </c>
      <c r="T88" s="6">
        <v>0</v>
      </c>
      <c r="U88" s="1">
        <v>13.34</v>
      </c>
      <c r="V88" s="6">
        <v>0</v>
      </c>
      <c r="W88" s="9">
        <f t="shared" si="37"/>
        <v>13.34</v>
      </c>
      <c r="X88" s="9">
        <v>5.15</v>
      </c>
      <c r="Y88" s="6">
        <f t="shared" si="32"/>
        <v>2.590291262135922</v>
      </c>
      <c r="AA88" s="2">
        <v>44717</v>
      </c>
      <c r="AB88" s="6">
        <v>151.12</v>
      </c>
      <c r="AC88" s="6">
        <v>217.17</v>
      </c>
      <c r="AD88" s="6">
        <f t="shared" si="33"/>
        <v>368.28999999999996</v>
      </c>
      <c r="AE88" s="9">
        <v>5.15</v>
      </c>
      <c r="AF88" s="7">
        <f t="shared" si="34"/>
        <v>71.512621359223289</v>
      </c>
      <c r="AJ88" s="2">
        <v>44717</v>
      </c>
      <c r="AK88" s="48">
        <v>8570.33</v>
      </c>
      <c r="AL88" s="1">
        <v>5.15</v>
      </c>
      <c r="AM88" s="6">
        <f t="shared" si="38"/>
        <v>1664.1417475728153</v>
      </c>
      <c r="AP88" s="2">
        <v>44717</v>
      </c>
      <c r="AQ88" s="48">
        <v>871</v>
      </c>
      <c r="AR88" s="1">
        <v>5.15</v>
      </c>
      <c r="AS88" s="6">
        <f t="shared" si="35"/>
        <v>169.126213592233</v>
      </c>
      <c r="AU88" s="56" t="s">
        <v>108</v>
      </c>
      <c r="AV88" s="70">
        <v>6980.38</v>
      </c>
    </row>
    <row r="89" spans="2:48" ht="30" x14ac:dyDescent="0.25">
      <c r="B89" s="2">
        <v>44718</v>
      </c>
      <c r="C89" s="6">
        <v>1839.29</v>
      </c>
      <c r="D89" s="6">
        <v>0</v>
      </c>
      <c r="E89" s="6">
        <f>C89+D89</f>
        <v>1839.29</v>
      </c>
      <c r="F89" s="9">
        <v>5.15</v>
      </c>
      <c r="G89" s="7">
        <f t="shared" si="30"/>
        <v>357.14368932038832</v>
      </c>
      <c r="J89" s="2">
        <v>44718</v>
      </c>
      <c r="K89" s="6">
        <v>1787.39</v>
      </c>
      <c r="L89" s="6">
        <v>37.96</v>
      </c>
      <c r="M89" s="6">
        <f t="shared" si="36"/>
        <v>1825.3500000000001</v>
      </c>
      <c r="N89" s="9">
        <v>5.15</v>
      </c>
      <c r="O89" s="7">
        <f t="shared" si="31"/>
        <v>354.43689320388347</v>
      </c>
      <c r="S89" s="2">
        <v>44718</v>
      </c>
      <c r="T89" s="6">
        <v>15.35</v>
      </c>
      <c r="U89" s="6">
        <v>0</v>
      </c>
      <c r="V89" s="6">
        <v>7.46</v>
      </c>
      <c r="W89" s="9">
        <f t="shared" si="37"/>
        <v>22.81</v>
      </c>
      <c r="X89" s="9">
        <v>5.15</v>
      </c>
      <c r="Y89" s="6">
        <f t="shared" si="32"/>
        <v>4.429126213592232</v>
      </c>
      <c r="AA89" s="2">
        <v>44718</v>
      </c>
      <c r="AB89" s="6">
        <v>318.31</v>
      </c>
      <c r="AC89" s="6">
        <v>503.65</v>
      </c>
      <c r="AD89" s="6">
        <f t="shared" si="33"/>
        <v>821.96</v>
      </c>
      <c r="AE89" s="9">
        <v>5.15</v>
      </c>
      <c r="AF89" s="7">
        <f t="shared" si="34"/>
        <v>159.60388349514562</v>
      </c>
      <c r="AJ89" s="2">
        <v>44718</v>
      </c>
      <c r="AK89" s="48">
        <v>7279.93</v>
      </c>
      <c r="AL89" s="6">
        <v>5.15</v>
      </c>
      <c r="AM89" s="6">
        <f t="shared" si="38"/>
        <v>1413.5786407766989</v>
      </c>
      <c r="AP89" s="2">
        <v>44718</v>
      </c>
      <c r="AQ89" s="48">
        <v>521.20000000000005</v>
      </c>
      <c r="AR89" s="6">
        <v>5.15</v>
      </c>
      <c r="AS89" s="6">
        <f t="shared" si="35"/>
        <v>101.20388349514563</v>
      </c>
      <c r="AU89" s="56" t="s">
        <v>107</v>
      </c>
      <c r="AV89" s="14">
        <v>18545.29</v>
      </c>
    </row>
    <row r="90" spans="2:48" x14ac:dyDescent="0.25">
      <c r="B90" s="2">
        <v>44719</v>
      </c>
      <c r="C90" s="6">
        <v>2604.04</v>
      </c>
      <c r="D90" s="6">
        <v>0</v>
      </c>
      <c r="E90" s="6">
        <f t="shared" ref="E90:E93" si="40">C90+D90</f>
        <v>2604.04</v>
      </c>
      <c r="F90" s="9">
        <v>5.16</v>
      </c>
      <c r="G90" s="7">
        <f t="shared" si="30"/>
        <v>504.65891472868213</v>
      </c>
      <c r="J90" s="2">
        <v>44719</v>
      </c>
      <c r="K90" s="6">
        <v>967.76</v>
      </c>
      <c r="L90" s="6">
        <v>18.59</v>
      </c>
      <c r="M90" s="6">
        <f t="shared" si="36"/>
        <v>986.35</v>
      </c>
      <c r="N90" s="9">
        <v>5.16</v>
      </c>
      <c r="O90" s="7">
        <f t="shared" si="31"/>
        <v>191.15310077519379</v>
      </c>
      <c r="S90" s="2">
        <v>44719</v>
      </c>
      <c r="T90" s="6">
        <v>8.14</v>
      </c>
      <c r="U90" s="6">
        <v>0</v>
      </c>
      <c r="V90" s="6">
        <v>0</v>
      </c>
      <c r="W90" s="9">
        <f t="shared" si="37"/>
        <v>8.14</v>
      </c>
      <c r="X90" s="9">
        <v>5.16</v>
      </c>
      <c r="Y90" s="6">
        <f t="shared" si="32"/>
        <v>1.5775193798449614</v>
      </c>
      <c r="AA90" s="2">
        <v>44719</v>
      </c>
      <c r="AB90" s="6">
        <v>230.7</v>
      </c>
      <c r="AC90" s="6">
        <v>552.91999999999996</v>
      </c>
      <c r="AD90" s="6">
        <f t="shared" si="33"/>
        <v>783.61999999999989</v>
      </c>
      <c r="AE90" s="9">
        <v>5.16</v>
      </c>
      <c r="AF90" s="7">
        <f t="shared" si="34"/>
        <v>151.86434108527129</v>
      </c>
      <c r="AJ90" s="2">
        <v>44719</v>
      </c>
      <c r="AK90" s="48">
        <v>6984.82</v>
      </c>
      <c r="AL90" s="6">
        <v>5.16</v>
      </c>
      <c r="AM90" s="6">
        <f t="shared" si="38"/>
        <v>1353.6472868217054</v>
      </c>
      <c r="AP90" s="2">
        <v>44719</v>
      </c>
      <c r="AQ90" s="48">
        <v>606.70000000000005</v>
      </c>
      <c r="AR90" s="6">
        <v>5.16</v>
      </c>
      <c r="AS90" s="6">
        <f t="shared" si="35"/>
        <v>117.57751937984497</v>
      </c>
      <c r="AU90" t="s">
        <v>109</v>
      </c>
      <c r="AV90" s="70">
        <v>186.23151380170918</v>
      </c>
    </row>
    <row r="91" spans="2:48" x14ac:dyDescent="0.25">
      <c r="B91" s="2">
        <v>44720</v>
      </c>
      <c r="C91" s="6">
        <v>2171.02</v>
      </c>
      <c r="D91" s="6">
        <v>0</v>
      </c>
      <c r="E91" s="6">
        <f t="shared" si="40"/>
        <v>2171.02</v>
      </c>
      <c r="F91" s="9">
        <v>5.2</v>
      </c>
      <c r="G91" s="7">
        <f t="shared" si="30"/>
        <v>417.50384615384615</v>
      </c>
      <c r="J91" s="2">
        <v>44720</v>
      </c>
      <c r="K91" s="6">
        <v>1142.0899999999999</v>
      </c>
      <c r="L91" s="6">
        <v>0</v>
      </c>
      <c r="M91" s="6">
        <f t="shared" si="36"/>
        <v>1142.0899999999999</v>
      </c>
      <c r="N91" s="9">
        <v>5.2</v>
      </c>
      <c r="O91" s="7">
        <f t="shared" si="31"/>
        <v>219.63269230769228</v>
      </c>
      <c r="S91" s="2">
        <v>44720</v>
      </c>
      <c r="T91" s="6">
        <v>21.83</v>
      </c>
      <c r="U91" s="6">
        <v>21.67</v>
      </c>
      <c r="V91" s="6">
        <v>0</v>
      </c>
      <c r="W91" s="9">
        <f t="shared" si="37"/>
        <v>43.5</v>
      </c>
      <c r="X91" s="9">
        <v>5.2</v>
      </c>
      <c r="Y91" s="6">
        <f t="shared" si="32"/>
        <v>8.365384615384615</v>
      </c>
      <c r="AA91" s="2">
        <v>44720</v>
      </c>
      <c r="AB91" s="6">
        <v>145.75</v>
      </c>
      <c r="AC91" s="6">
        <v>144.16999999999999</v>
      </c>
      <c r="AD91" s="6">
        <f t="shared" si="33"/>
        <v>289.91999999999996</v>
      </c>
      <c r="AE91" s="9">
        <v>5.2</v>
      </c>
      <c r="AF91" s="7">
        <f t="shared" si="34"/>
        <v>55.753846153846148</v>
      </c>
      <c r="AJ91" s="2">
        <v>44720</v>
      </c>
      <c r="AK91" s="48">
        <v>6627.95</v>
      </c>
      <c r="AL91" s="6">
        <v>5.2</v>
      </c>
      <c r="AM91" s="6">
        <f t="shared" si="38"/>
        <v>1274.6057692307691</v>
      </c>
      <c r="AP91" s="2">
        <v>44720</v>
      </c>
      <c r="AQ91" s="48">
        <v>850.7</v>
      </c>
      <c r="AR91" s="6">
        <v>5.2</v>
      </c>
      <c r="AS91" s="6">
        <f t="shared" si="35"/>
        <v>163.59615384615384</v>
      </c>
      <c r="AU91" t="s">
        <v>6</v>
      </c>
      <c r="AV91" s="70">
        <v>2913.63</v>
      </c>
    </row>
    <row r="92" spans="2:48" x14ac:dyDescent="0.25">
      <c r="B92" s="2">
        <v>44721</v>
      </c>
      <c r="C92" s="6">
        <v>2853.15</v>
      </c>
      <c r="D92" s="6">
        <v>0</v>
      </c>
      <c r="E92" s="6">
        <f t="shared" si="40"/>
        <v>2853.15</v>
      </c>
      <c r="F92" s="9">
        <v>5.25</v>
      </c>
      <c r="G92" s="7">
        <f t="shared" si="30"/>
        <v>543.45714285714291</v>
      </c>
      <c r="J92" s="2">
        <v>44721</v>
      </c>
      <c r="K92" s="6">
        <v>1233.47</v>
      </c>
      <c r="L92" s="6">
        <v>217.02</v>
      </c>
      <c r="M92" s="6">
        <f t="shared" si="36"/>
        <v>1450.49</v>
      </c>
      <c r="N92" s="9">
        <v>5.25</v>
      </c>
      <c r="O92" s="7">
        <f t="shared" si="31"/>
        <v>276.28380952380951</v>
      </c>
      <c r="S92" s="2">
        <v>44721</v>
      </c>
      <c r="T92" s="6">
        <v>0</v>
      </c>
      <c r="U92" s="6">
        <v>0</v>
      </c>
      <c r="V92" s="6">
        <v>11.58</v>
      </c>
      <c r="W92" s="9">
        <f t="shared" si="37"/>
        <v>11.58</v>
      </c>
      <c r="X92" s="9">
        <v>5.25</v>
      </c>
      <c r="Y92" s="6">
        <f t="shared" si="32"/>
        <v>2.2057142857142855</v>
      </c>
      <c r="AA92" s="2">
        <v>44721</v>
      </c>
      <c r="AB92" s="6">
        <v>502.97</v>
      </c>
      <c r="AC92" s="6">
        <v>160.86000000000001</v>
      </c>
      <c r="AD92" s="6">
        <f t="shared" si="33"/>
        <v>663.83</v>
      </c>
      <c r="AE92" s="9">
        <v>5.25</v>
      </c>
      <c r="AF92" s="7">
        <f t="shared" si="34"/>
        <v>126.44380952380953</v>
      </c>
      <c r="AJ92" s="2">
        <v>44721</v>
      </c>
      <c r="AK92" s="48">
        <v>7751.24</v>
      </c>
      <c r="AL92" s="6">
        <v>5.25</v>
      </c>
      <c r="AM92" s="6">
        <f t="shared" si="38"/>
        <v>1476.4266666666667</v>
      </c>
      <c r="AP92" s="2">
        <v>44721</v>
      </c>
      <c r="AQ92" s="48">
        <v>433</v>
      </c>
      <c r="AR92" s="6">
        <v>5.25</v>
      </c>
      <c r="AS92" s="6">
        <f t="shared" si="35"/>
        <v>82.476190476190482</v>
      </c>
      <c r="AV92" s="14"/>
    </row>
    <row r="93" spans="2:48" x14ac:dyDescent="0.25">
      <c r="B93" s="2">
        <v>44722</v>
      </c>
      <c r="C93" s="6">
        <v>2203.1799999999998</v>
      </c>
      <c r="D93" s="6">
        <v>0</v>
      </c>
      <c r="E93" s="6">
        <f t="shared" si="40"/>
        <v>2203.1799999999998</v>
      </c>
      <c r="F93" s="9">
        <v>5.31</v>
      </c>
      <c r="G93" s="7">
        <f t="shared" si="30"/>
        <v>414.91148775894538</v>
      </c>
      <c r="J93" s="2">
        <v>44722</v>
      </c>
      <c r="K93" s="6">
        <v>3169.57</v>
      </c>
      <c r="L93" s="6">
        <v>76.239999999999995</v>
      </c>
      <c r="M93" s="6">
        <f t="shared" si="36"/>
        <v>3245.81</v>
      </c>
      <c r="N93" s="9">
        <v>5.31</v>
      </c>
      <c r="O93" s="7">
        <f t="shared" si="31"/>
        <v>611.26365348399247</v>
      </c>
      <c r="S93" s="2">
        <v>44722</v>
      </c>
      <c r="T93" s="6">
        <v>29.65</v>
      </c>
      <c r="U93" s="6">
        <v>0</v>
      </c>
      <c r="V93" s="6">
        <v>5</v>
      </c>
      <c r="W93" s="9">
        <f t="shared" si="37"/>
        <v>34.65</v>
      </c>
      <c r="X93" s="9">
        <v>5.31</v>
      </c>
      <c r="Y93" s="6">
        <f t="shared" si="32"/>
        <v>6.5254237288135597</v>
      </c>
      <c r="AA93" s="2">
        <v>44722</v>
      </c>
      <c r="AB93" s="6">
        <v>323.92</v>
      </c>
      <c r="AC93" s="6">
        <v>68.72</v>
      </c>
      <c r="AD93" s="6">
        <f t="shared" si="33"/>
        <v>392.64</v>
      </c>
      <c r="AE93" s="9">
        <v>5.31</v>
      </c>
      <c r="AF93" s="7">
        <f t="shared" si="34"/>
        <v>73.943502824858754</v>
      </c>
      <c r="AJ93" s="2">
        <v>44722</v>
      </c>
      <c r="AK93" s="48">
        <v>8968.1</v>
      </c>
      <c r="AL93" s="6">
        <v>5.31</v>
      </c>
      <c r="AM93" s="6">
        <f t="shared" si="38"/>
        <v>1688.9077212806028</v>
      </c>
      <c r="AP93" s="2">
        <v>44722</v>
      </c>
      <c r="AQ93" s="48">
        <v>671.1</v>
      </c>
      <c r="AR93" s="6">
        <v>5.31</v>
      </c>
      <c r="AS93" s="6">
        <f t="shared" si="35"/>
        <v>126.38418079096047</v>
      </c>
      <c r="AV93" s="12">
        <f>SUM(AV83:AV92)</f>
        <v>46654.291513801712</v>
      </c>
    </row>
    <row r="94" spans="2:48" x14ac:dyDescent="0.25">
      <c r="B94" s="2">
        <v>44723</v>
      </c>
      <c r="C94" s="6">
        <v>3286.4</v>
      </c>
      <c r="D94" s="6">
        <v>0</v>
      </c>
      <c r="E94" s="6">
        <f>C94+D94</f>
        <v>3286.4</v>
      </c>
      <c r="F94" s="9">
        <v>5.31</v>
      </c>
      <c r="G94" s="7">
        <f t="shared" si="30"/>
        <v>618.90772128060269</v>
      </c>
      <c r="J94" s="2">
        <v>44723</v>
      </c>
      <c r="K94" s="6">
        <v>1642.93</v>
      </c>
      <c r="L94" s="6">
        <v>71.959999999999994</v>
      </c>
      <c r="M94" s="6">
        <f t="shared" si="36"/>
        <v>1714.89</v>
      </c>
      <c r="N94" s="9">
        <v>5.31</v>
      </c>
      <c r="O94" s="7">
        <f t="shared" si="31"/>
        <v>322.95480225988706</v>
      </c>
      <c r="S94" s="2">
        <v>44723</v>
      </c>
      <c r="T94" s="6">
        <v>0</v>
      </c>
      <c r="U94" s="6">
        <v>0</v>
      </c>
      <c r="V94" s="6">
        <v>0</v>
      </c>
      <c r="W94" s="9">
        <f t="shared" si="37"/>
        <v>0</v>
      </c>
      <c r="X94" s="9">
        <v>5.31</v>
      </c>
      <c r="Y94" s="6">
        <f t="shared" si="32"/>
        <v>0</v>
      </c>
      <c r="AA94" s="2">
        <v>44723</v>
      </c>
      <c r="AB94" s="6">
        <v>274.37</v>
      </c>
      <c r="AC94" s="6">
        <v>107.74</v>
      </c>
      <c r="AD94" s="6">
        <f t="shared" si="33"/>
        <v>382.11</v>
      </c>
      <c r="AE94" s="9">
        <v>5.31</v>
      </c>
      <c r="AF94" s="7">
        <f t="shared" si="34"/>
        <v>71.960451977401135</v>
      </c>
      <c r="AJ94" s="2">
        <v>44723</v>
      </c>
      <c r="AK94" s="48">
        <v>9545.06</v>
      </c>
      <c r="AL94" s="6">
        <v>5.31</v>
      </c>
      <c r="AM94" s="6">
        <f t="shared" si="38"/>
        <v>1797.5630885122412</v>
      </c>
      <c r="AP94" s="2">
        <v>44723</v>
      </c>
      <c r="AQ94" s="48">
        <v>482.5</v>
      </c>
      <c r="AR94" s="6">
        <v>5.31</v>
      </c>
      <c r="AS94" s="6">
        <f t="shared" si="35"/>
        <v>90.866290018832402</v>
      </c>
    </row>
    <row r="95" spans="2:48" x14ac:dyDescent="0.25">
      <c r="B95" s="2">
        <v>44724</v>
      </c>
      <c r="C95" s="6">
        <v>2568.1799999999998</v>
      </c>
      <c r="D95" s="6">
        <v>25.11</v>
      </c>
      <c r="E95" s="6">
        <f>C95+D95</f>
        <v>2593.29</v>
      </c>
      <c r="F95" s="9">
        <v>5.31</v>
      </c>
      <c r="G95" s="7">
        <f t="shared" si="30"/>
        <v>488.37853107344637</v>
      </c>
      <c r="J95" s="2">
        <v>44724</v>
      </c>
      <c r="K95" s="6">
        <v>2406.79</v>
      </c>
      <c r="L95" s="6">
        <v>91.59</v>
      </c>
      <c r="M95" s="6">
        <f t="shared" si="36"/>
        <v>2498.38</v>
      </c>
      <c r="N95" s="9">
        <v>5.31</v>
      </c>
      <c r="O95" s="7">
        <f t="shared" si="31"/>
        <v>470.50470809792847</v>
      </c>
      <c r="S95" s="2">
        <v>44724</v>
      </c>
      <c r="T95" s="6">
        <v>0</v>
      </c>
      <c r="U95" s="6">
        <v>0</v>
      </c>
      <c r="V95" s="6">
        <v>0</v>
      </c>
      <c r="W95" s="9">
        <f t="shared" si="37"/>
        <v>0</v>
      </c>
      <c r="X95" s="9">
        <v>5.31</v>
      </c>
      <c r="Y95" s="6">
        <f t="shared" si="32"/>
        <v>0</v>
      </c>
      <c r="AA95" s="2">
        <v>44724</v>
      </c>
      <c r="AB95" s="6">
        <v>179.22</v>
      </c>
      <c r="AC95" s="6">
        <v>45.97</v>
      </c>
      <c r="AD95" s="6">
        <f t="shared" si="33"/>
        <v>225.19</v>
      </c>
      <c r="AE95" s="9">
        <v>5.31</v>
      </c>
      <c r="AF95" s="7">
        <f t="shared" si="34"/>
        <v>42.408662900188325</v>
      </c>
      <c r="AJ95" s="2">
        <v>44724</v>
      </c>
      <c r="AK95" s="48">
        <v>9707.99</v>
      </c>
      <c r="AL95" s="6">
        <v>5.31</v>
      </c>
      <c r="AM95" s="6">
        <f t="shared" si="38"/>
        <v>1828.2467043314502</v>
      </c>
      <c r="AP95" s="2">
        <v>44724</v>
      </c>
      <c r="AQ95" s="48">
        <v>820.2</v>
      </c>
      <c r="AR95" s="6">
        <v>5.31</v>
      </c>
      <c r="AS95" s="6">
        <f t="shared" si="35"/>
        <v>154.4632768361582</v>
      </c>
    </row>
    <row r="96" spans="2:48" x14ac:dyDescent="0.25">
      <c r="B96" s="2">
        <v>44725</v>
      </c>
      <c r="C96" s="6">
        <v>2334.0500000000002</v>
      </c>
      <c r="D96" s="6">
        <v>0</v>
      </c>
      <c r="E96" s="6">
        <f>C96+D96</f>
        <v>2334.0500000000002</v>
      </c>
      <c r="F96" s="9">
        <v>5.31</v>
      </c>
      <c r="G96" s="7">
        <f t="shared" si="30"/>
        <v>439.55743879472698</v>
      </c>
      <c r="J96" s="2">
        <v>44725</v>
      </c>
      <c r="K96" s="6">
        <v>169.44</v>
      </c>
      <c r="L96" s="6">
        <v>42.17</v>
      </c>
      <c r="M96" s="6">
        <f t="shared" si="36"/>
        <v>211.61</v>
      </c>
      <c r="N96" s="9">
        <v>5.31</v>
      </c>
      <c r="O96" s="7">
        <f t="shared" si="31"/>
        <v>39.851224105461398</v>
      </c>
      <c r="S96" s="2">
        <v>44725</v>
      </c>
      <c r="T96" s="6">
        <v>129.77000000000001</v>
      </c>
      <c r="U96" s="6"/>
      <c r="V96" s="6"/>
      <c r="W96" s="9">
        <f t="shared" si="37"/>
        <v>129.77000000000001</v>
      </c>
      <c r="X96" s="9">
        <v>5.31</v>
      </c>
      <c r="Y96" s="6">
        <f t="shared" si="32"/>
        <v>24.438794726930325</v>
      </c>
      <c r="AA96" s="2">
        <v>44725</v>
      </c>
      <c r="AB96" s="6">
        <v>133.84</v>
      </c>
      <c r="AC96" s="6">
        <v>96.6</v>
      </c>
      <c r="AD96" s="6">
        <f t="shared" si="33"/>
        <v>230.44</v>
      </c>
      <c r="AE96" s="9">
        <v>5.31</v>
      </c>
      <c r="AF96" s="7">
        <f t="shared" si="34"/>
        <v>43.397363465160076</v>
      </c>
      <c r="AJ96" s="2">
        <v>44725</v>
      </c>
      <c r="AK96" s="48">
        <v>5660.56</v>
      </c>
      <c r="AL96" s="6">
        <v>5.31</v>
      </c>
      <c r="AM96" s="6">
        <f t="shared" si="38"/>
        <v>1066.0188323917139</v>
      </c>
      <c r="AP96" s="2">
        <v>44725</v>
      </c>
      <c r="AQ96" s="48">
        <v>441.5</v>
      </c>
      <c r="AR96" s="6">
        <v>5.31</v>
      </c>
      <c r="AS96" s="6">
        <f t="shared" si="35"/>
        <v>83.145009416195862</v>
      </c>
    </row>
    <row r="97" spans="2:48" x14ac:dyDescent="0.25">
      <c r="B97" s="2">
        <v>44726</v>
      </c>
      <c r="C97" s="6">
        <v>2935.78</v>
      </c>
      <c r="D97" s="6">
        <v>0</v>
      </c>
      <c r="E97" s="6">
        <f t="shared" ref="E97:E109" si="41">C97+D97</f>
        <v>2935.78</v>
      </c>
      <c r="F97" s="9">
        <v>5.31</v>
      </c>
      <c r="G97" s="7">
        <f t="shared" si="30"/>
        <v>552.87758945386076</v>
      </c>
      <c r="J97" s="2">
        <v>44726</v>
      </c>
      <c r="K97" s="6">
        <v>1228.05</v>
      </c>
      <c r="L97" s="6">
        <v>187.59</v>
      </c>
      <c r="M97" s="6">
        <f t="shared" si="36"/>
        <v>1415.6399999999999</v>
      </c>
      <c r="N97" s="9">
        <v>5.31</v>
      </c>
      <c r="O97" s="7">
        <f t="shared" si="31"/>
        <v>266.59887005649716</v>
      </c>
      <c r="S97" s="2">
        <v>44726</v>
      </c>
      <c r="T97" s="6">
        <v>0</v>
      </c>
      <c r="U97" s="6">
        <v>0</v>
      </c>
      <c r="V97" s="6">
        <v>0</v>
      </c>
      <c r="W97" s="9">
        <f>T97+U97+V97</f>
        <v>0</v>
      </c>
      <c r="X97" s="9">
        <v>5.31</v>
      </c>
      <c r="Y97" s="6">
        <f t="shared" si="32"/>
        <v>0</v>
      </c>
      <c r="AA97" s="2">
        <v>44726</v>
      </c>
      <c r="AB97" s="6">
        <v>134.63</v>
      </c>
      <c r="AC97" s="6">
        <v>223.99</v>
      </c>
      <c r="AD97" s="6">
        <f t="shared" si="33"/>
        <v>358.62</v>
      </c>
      <c r="AE97" s="9">
        <v>5.31</v>
      </c>
      <c r="AF97" s="7">
        <f t="shared" si="34"/>
        <v>67.536723163841813</v>
      </c>
      <c r="AJ97" s="2">
        <v>44726</v>
      </c>
      <c r="AK97" s="48">
        <v>7116.36</v>
      </c>
      <c r="AL97" s="6">
        <v>5.31</v>
      </c>
      <c r="AM97" s="6">
        <f t="shared" si="38"/>
        <v>1340.180790960452</v>
      </c>
      <c r="AP97" s="2">
        <v>44726</v>
      </c>
      <c r="AQ97" s="48">
        <v>532</v>
      </c>
      <c r="AR97" s="6">
        <v>5.31</v>
      </c>
      <c r="AS97" s="6">
        <f t="shared" si="35"/>
        <v>100.18832391713748</v>
      </c>
    </row>
    <row r="98" spans="2:48" x14ac:dyDescent="0.25">
      <c r="B98" s="2">
        <v>44727</v>
      </c>
      <c r="C98" s="6">
        <v>3207.76</v>
      </c>
      <c r="D98" s="6">
        <v>0</v>
      </c>
      <c r="E98" s="6">
        <f t="shared" si="41"/>
        <v>3207.76</v>
      </c>
      <c r="F98" s="9">
        <v>5.31</v>
      </c>
      <c r="G98" s="7">
        <f t="shared" si="30"/>
        <v>604.09792843691162</v>
      </c>
      <c r="J98" s="2">
        <v>44727</v>
      </c>
      <c r="K98" s="6">
        <v>2571.84</v>
      </c>
      <c r="L98" s="6">
        <v>65.66</v>
      </c>
      <c r="M98" s="6">
        <f t="shared" si="36"/>
        <v>2637.5</v>
      </c>
      <c r="N98" s="9">
        <v>5.31</v>
      </c>
      <c r="O98" s="7">
        <f t="shared" si="31"/>
        <v>496.70433145009417</v>
      </c>
      <c r="S98" s="2">
        <v>44727</v>
      </c>
      <c r="T98" s="6">
        <v>12.5</v>
      </c>
      <c r="U98" s="6">
        <v>0</v>
      </c>
      <c r="V98" s="9">
        <v>0</v>
      </c>
      <c r="W98" s="9">
        <f t="shared" ref="W98:W114" si="42">T98+U98+V98</f>
        <v>12.5</v>
      </c>
      <c r="X98" s="9">
        <v>5.31</v>
      </c>
      <c r="Y98" s="6">
        <f t="shared" si="32"/>
        <v>2.3540489642184559</v>
      </c>
      <c r="AA98" s="2">
        <v>44727</v>
      </c>
      <c r="AB98" s="6">
        <v>336.7</v>
      </c>
      <c r="AC98" s="6">
        <v>217.58</v>
      </c>
      <c r="AD98" s="6">
        <f t="shared" si="33"/>
        <v>554.28</v>
      </c>
      <c r="AE98" s="9">
        <v>5.31</v>
      </c>
      <c r="AF98" s="7">
        <f t="shared" si="34"/>
        <v>104.38418079096046</v>
      </c>
      <c r="AJ98" s="2">
        <v>44727</v>
      </c>
      <c r="AK98" s="48">
        <v>8917.2999999999993</v>
      </c>
      <c r="AL98" s="6">
        <v>5.31</v>
      </c>
      <c r="AM98" s="6">
        <f t="shared" si="38"/>
        <v>1679.3408662900188</v>
      </c>
      <c r="AP98" s="2">
        <v>44727</v>
      </c>
      <c r="AQ98" s="48">
        <v>597</v>
      </c>
      <c r="AR98" s="6">
        <v>5.31</v>
      </c>
      <c r="AS98" s="6">
        <f t="shared" si="35"/>
        <v>112.42937853107345</v>
      </c>
    </row>
    <row r="99" spans="2:48" x14ac:dyDescent="0.25">
      <c r="B99" s="2">
        <v>44728</v>
      </c>
      <c r="C99" s="6">
        <v>2577.34</v>
      </c>
      <c r="D99" s="6">
        <v>0</v>
      </c>
      <c r="E99" s="6">
        <f t="shared" si="41"/>
        <v>2577.34</v>
      </c>
      <c r="F99" s="9">
        <v>5.42</v>
      </c>
      <c r="G99" s="7">
        <f t="shared" si="30"/>
        <v>475.52398523985244</v>
      </c>
      <c r="J99" s="2">
        <v>44728</v>
      </c>
      <c r="K99" s="6">
        <v>2465.0100000000002</v>
      </c>
      <c r="L99" s="6">
        <v>41.62</v>
      </c>
      <c r="M99" s="6">
        <f t="shared" si="36"/>
        <v>2506.63</v>
      </c>
      <c r="N99" s="9">
        <v>5.42</v>
      </c>
      <c r="O99" s="7">
        <f t="shared" si="31"/>
        <v>462.4778597785978</v>
      </c>
      <c r="S99" s="2">
        <v>44728</v>
      </c>
      <c r="T99" s="6">
        <v>16.989999999999998</v>
      </c>
      <c r="U99" s="6">
        <v>51.05</v>
      </c>
      <c r="V99" s="6">
        <v>0</v>
      </c>
      <c r="W99" s="9">
        <f t="shared" si="42"/>
        <v>68.039999999999992</v>
      </c>
      <c r="X99" s="9">
        <v>5.42</v>
      </c>
      <c r="Y99" s="6">
        <f t="shared" si="32"/>
        <v>12.553505535055349</v>
      </c>
      <c r="AA99" s="2">
        <v>44728</v>
      </c>
      <c r="AB99" s="6">
        <v>193.24</v>
      </c>
      <c r="AC99" s="6">
        <v>316.37</v>
      </c>
      <c r="AD99" s="6">
        <f t="shared" si="33"/>
        <v>509.61</v>
      </c>
      <c r="AE99" s="9">
        <v>5.42</v>
      </c>
      <c r="AF99" s="7">
        <f t="shared" si="34"/>
        <v>94.023985239852408</v>
      </c>
      <c r="AJ99" s="2">
        <v>44728</v>
      </c>
      <c r="AK99" s="48">
        <v>7973.33</v>
      </c>
      <c r="AL99" s="6">
        <v>5.42</v>
      </c>
      <c r="AM99" s="6">
        <f t="shared" si="38"/>
        <v>1471.0940959409595</v>
      </c>
      <c r="AP99" s="2">
        <v>44728</v>
      </c>
      <c r="AQ99" s="48">
        <v>620.5</v>
      </c>
      <c r="AR99" s="6">
        <v>5.42</v>
      </c>
      <c r="AS99" s="6">
        <f t="shared" si="35"/>
        <v>114.48339483394834</v>
      </c>
      <c r="AV99" s="12"/>
    </row>
    <row r="100" spans="2:48" x14ac:dyDescent="0.25">
      <c r="B100" s="2">
        <v>44729</v>
      </c>
      <c r="C100" s="6">
        <v>3871.33</v>
      </c>
      <c r="D100" s="6">
        <v>29.22</v>
      </c>
      <c r="E100" s="6">
        <f t="shared" si="41"/>
        <v>3900.5499999999997</v>
      </c>
      <c r="F100" s="9">
        <v>5.47</v>
      </c>
      <c r="G100" s="7">
        <f t="shared" si="30"/>
        <v>713.08043875685553</v>
      </c>
      <c r="J100" s="2">
        <v>44729</v>
      </c>
      <c r="K100" s="6">
        <v>859.07</v>
      </c>
      <c r="L100" s="6">
        <v>5.8</v>
      </c>
      <c r="M100" s="6">
        <f t="shared" si="36"/>
        <v>864.87</v>
      </c>
      <c r="N100" s="9">
        <v>5.47</v>
      </c>
      <c r="O100" s="7">
        <f t="shared" si="31"/>
        <v>158.11151736745887</v>
      </c>
      <c r="S100" s="2">
        <v>44729</v>
      </c>
      <c r="T100" s="6">
        <v>84.64</v>
      </c>
      <c r="U100" s="6">
        <v>0</v>
      </c>
      <c r="V100" s="6">
        <v>0</v>
      </c>
      <c r="W100" s="9">
        <f t="shared" si="42"/>
        <v>84.64</v>
      </c>
      <c r="X100" s="9">
        <v>5.47</v>
      </c>
      <c r="Y100" s="6">
        <f t="shared" si="32"/>
        <v>15.473491773308959</v>
      </c>
      <c r="AA100" s="2">
        <v>44729</v>
      </c>
      <c r="AB100" s="6">
        <v>64.959999999999994</v>
      </c>
      <c r="AC100" s="6">
        <v>479.71</v>
      </c>
      <c r="AD100" s="6">
        <f t="shared" si="33"/>
        <v>544.66999999999996</v>
      </c>
      <c r="AE100" s="9">
        <v>5.47</v>
      </c>
      <c r="AF100" s="7">
        <f t="shared" si="34"/>
        <v>99.574040219378418</v>
      </c>
      <c r="AJ100" s="2">
        <v>44729</v>
      </c>
      <c r="AK100" s="48">
        <v>7916.8</v>
      </c>
      <c r="AL100" s="6">
        <v>5.47</v>
      </c>
      <c r="AM100" s="6">
        <f t="shared" si="38"/>
        <v>1447.3126142595979</v>
      </c>
      <c r="AP100" s="2">
        <v>44729</v>
      </c>
      <c r="AQ100" s="48">
        <v>595</v>
      </c>
      <c r="AR100" s="6">
        <v>5.47</v>
      </c>
      <c r="AS100" s="6">
        <f t="shared" si="35"/>
        <v>108.77513711151737</v>
      </c>
    </row>
    <row r="101" spans="2:48" x14ac:dyDescent="0.25">
      <c r="B101" s="2">
        <v>44730</v>
      </c>
      <c r="C101" s="6">
        <v>4005.07</v>
      </c>
      <c r="D101" s="6">
        <v>18.440000000000001</v>
      </c>
      <c r="E101" s="6">
        <f t="shared" si="41"/>
        <v>4023.51</v>
      </c>
      <c r="F101" s="9">
        <v>5.47</v>
      </c>
      <c r="G101" s="7">
        <f t="shared" si="30"/>
        <v>735.5594149908593</v>
      </c>
      <c r="J101" s="2">
        <v>44730</v>
      </c>
      <c r="K101" s="6">
        <v>308.11</v>
      </c>
      <c r="L101" s="6">
        <v>149.82</v>
      </c>
      <c r="M101" s="6">
        <f t="shared" si="36"/>
        <v>457.93</v>
      </c>
      <c r="N101" s="9">
        <v>5.47</v>
      </c>
      <c r="O101" s="7">
        <f t="shared" si="31"/>
        <v>83.716636197440593</v>
      </c>
      <c r="S101" s="2">
        <v>44730</v>
      </c>
      <c r="T101" s="6">
        <v>0</v>
      </c>
      <c r="U101" s="6">
        <v>0</v>
      </c>
      <c r="V101" s="6">
        <v>0</v>
      </c>
      <c r="W101" s="9">
        <f t="shared" si="42"/>
        <v>0</v>
      </c>
      <c r="X101" s="9">
        <v>5.47</v>
      </c>
      <c r="Y101" s="6">
        <f t="shared" si="32"/>
        <v>0</v>
      </c>
      <c r="AA101" s="2">
        <v>44730</v>
      </c>
      <c r="AB101" s="6">
        <v>100.29</v>
      </c>
      <c r="AC101" s="6">
        <v>325.56</v>
      </c>
      <c r="AD101" s="6">
        <f t="shared" si="33"/>
        <v>425.85</v>
      </c>
      <c r="AE101" s="9">
        <v>5.47</v>
      </c>
      <c r="AF101" s="7">
        <f t="shared" si="34"/>
        <v>77.85191956124315</v>
      </c>
      <c r="AJ101" s="2">
        <v>44730</v>
      </c>
      <c r="AK101" s="48">
        <v>8659.8700000000008</v>
      </c>
      <c r="AL101" s="6">
        <v>5.47</v>
      </c>
      <c r="AM101" s="6">
        <f t="shared" si="38"/>
        <v>1583.1572212065817</v>
      </c>
      <c r="AP101" s="2">
        <v>44730</v>
      </c>
      <c r="AQ101" s="48">
        <v>476.5</v>
      </c>
      <c r="AR101" s="6">
        <v>5.47</v>
      </c>
      <c r="AS101" s="6">
        <f t="shared" si="35"/>
        <v>87.111517367458873</v>
      </c>
    </row>
    <row r="102" spans="2:48" x14ac:dyDescent="0.25">
      <c r="B102" s="2">
        <v>44731</v>
      </c>
      <c r="C102" s="6">
        <v>3349.93</v>
      </c>
      <c r="D102" s="6">
        <v>91.27</v>
      </c>
      <c r="E102" s="6">
        <f t="shared" si="41"/>
        <v>3441.2</v>
      </c>
      <c r="F102" s="9">
        <v>5.47</v>
      </c>
      <c r="G102" s="7">
        <f t="shared" si="30"/>
        <v>629.10420475319927</v>
      </c>
      <c r="J102" s="2">
        <v>44731</v>
      </c>
      <c r="K102" s="6">
        <v>1572.1</v>
      </c>
      <c r="L102" s="6">
        <v>48.72</v>
      </c>
      <c r="M102" s="6">
        <f t="shared" si="36"/>
        <v>1620.82</v>
      </c>
      <c r="N102" s="9">
        <v>5.47</v>
      </c>
      <c r="O102" s="7">
        <f t="shared" si="31"/>
        <v>296.31078610603294</v>
      </c>
      <c r="S102" s="2">
        <v>44731</v>
      </c>
      <c r="T102" s="6">
        <v>44.11</v>
      </c>
      <c r="U102" s="6">
        <v>29.14</v>
      </c>
      <c r="V102" s="6">
        <v>0</v>
      </c>
      <c r="W102" s="9">
        <f t="shared" si="42"/>
        <v>73.25</v>
      </c>
      <c r="X102" s="9">
        <v>5.47</v>
      </c>
      <c r="Y102" s="6">
        <f t="shared" si="32"/>
        <v>13.391224862888484</v>
      </c>
      <c r="AA102" s="2">
        <v>44731</v>
      </c>
      <c r="AB102" s="6">
        <v>185.1</v>
      </c>
      <c r="AC102" s="6">
        <v>335.97</v>
      </c>
      <c r="AD102" s="6">
        <f t="shared" si="33"/>
        <v>521.07000000000005</v>
      </c>
      <c r="AE102" s="9">
        <v>5.47</v>
      </c>
      <c r="AF102" s="7">
        <f t="shared" si="34"/>
        <v>95.259597806215737</v>
      </c>
      <c r="AJ102" s="2">
        <v>44731</v>
      </c>
      <c r="AK102" s="48">
        <v>11981.9</v>
      </c>
      <c r="AL102" s="6">
        <v>5.47</v>
      </c>
      <c r="AM102" s="6">
        <f t="shared" si="38"/>
        <v>2190.4753199268739</v>
      </c>
      <c r="AP102" s="2">
        <v>44731</v>
      </c>
      <c r="AQ102" s="48">
        <v>1085.5</v>
      </c>
      <c r="AR102" s="6">
        <v>5.47</v>
      </c>
      <c r="AS102" s="6">
        <f t="shared" si="35"/>
        <v>198.44606946983546</v>
      </c>
    </row>
    <row r="103" spans="2:48" x14ac:dyDescent="0.25">
      <c r="B103" s="2">
        <v>44732</v>
      </c>
      <c r="C103" s="6">
        <v>2371.0500000000002</v>
      </c>
      <c r="D103" s="6">
        <v>0</v>
      </c>
      <c r="E103" s="6">
        <f t="shared" si="41"/>
        <v>2371.0500000000002</v>
      </c>
      <c r="F103" s="9">
        <v>5.47</v>
      </c>
      <c r="G103" s="7">
        <f t="shared" si="30"/>
        <v>433.4643510054845</v>
      </c>
      <c r="J103" s="2">
        <v>44732</v>
      </c>
      <c r="K103" s="6">
        <v>254.57</v>
      </c>
      <c r="L103" s="6">
        <v>19.670000000000002</v>
      </c>
      <c r="M103" s="6">
        <f t="shared" si="36"/>
        <v>274.24</v>
      </c>
      <c r="N103" s="9">
        <v>5.47</v>
      </c>
      <c r="O103" s="7">
        <f t="shared" si="31"/>
        <v>50.135283363802564</v>
      </c>
      <c r="S103" s="2">
        <v>44732</v>
      </c>
      <c r="T103" s="6">
        <v>93.09</v>
      </c>
      <c r="U103" s="6">
        <v>0</v>
      </c>
      <c r="V103" s="6">
        <v>0</v>
      </c>
      <c r="W103" s="9">
        <f t="shared" si="42"/>
        <v>93.09</v>
      </c>
      <c r="X103" s="9">
        <v>5.47</v>
      </c>
      <c r="Y103" s="6">
        <f t="shared" si="32"/>
        <v>17.018281535648995</v>
      </c>
      <c r="AA103" s="2">
        <v>44732</v>
      </c>
      <c r="AB103" s="6">
        <v>82.14</v>
      </c>
      <c r="AC103" s="6">
        <v>57.05</v>
      </c>
      <c r="AD103" s="6">
        <f t="shared" si="33"/>
        <v>139.19</v>
      </c>
      <c r="AE103" s="9">
        <v>5.47</v>
      </c>
      <c r="AF103" s="7">
        <f t="shared" si="34"/>
        <v>25.446069469835468</v>
      </c>
      <c r="AJ103" s="2">
        <v>44732</v>
      </c>
      <c r="AK103" s="48">
        <v>5254.61</v>
      </c>
      <c r="AL103" s="6">
        <v>5.47</v>
      </c>
      <c r="AM103" s="6">
        <f t="shared" si="38"/>
        <v>960.62340036563069</v>
      </c>
      <c r="AP103" s="2">
        <v>44732</v>
      </c>
      <c r="AQ103" s="48">
        <v>614.20000000000005</v>
      </c>
      <c r="AR103" s="6">
        <v>5.47</v>
      </c>
      <c r="AS103" s="6">
        <f t="shared" si="35"/>
        <v>112.28519195612432</v>
      </c>
    </row>
    <row r="104" spans="2:48" x14ac:dyDescent="0.25">
      <c r="B104" s="2">
        <v>44733</v>
      </c>
      <c r="C104" s="6">
        <v>3896.11</v>
      </c>
      <c r="D104" s="6">
        <v>0</v>
      </c>
      <c r="E104" s="6">
        <f t="shared" si="41"/>
        <v>3896.11</v>
      </c>
      <c r="F104" s="9">
        <v>5.47</v>
      </c>
      <c r="G104" s="7">
        <f t="shared" si="30"/>
        <v>712.2687385740403</v>
      </c>
      <c r="J104" s="2">
        <v>44733</v>
      </c>
      <c r="K104" s="6">
        <v>771.77</v>
      </c>
      <c r="L104" s="6">
        <v>6.78</v>
      </c>
      <c r="M104" s="6">
        <f t="shared" si="36"/>
        <v>778.55</v>
      </c>
      <c r="N104" s="9">
        <v>5.47</v>
      </c>
      <c r="O104" s="7">
        <f t="shared" si="31"/>
        <v>142.33089579524679</v>
      </c>
      <c r="S104" s="2">
        <v>44733</v>
      </c>
      <c r="T104" s="6">
        <v>0</v>
      </c>
      <c r="U104" s="6">
        <v>0</v>
      </c>
      <c r="V104" s="6">
        <v>0</v>
      </c>
      <c r="W104" s="9">
        <f t="shared" si="42"/>
        <v>0</v>
      </c>
      <c r="X104" s="9">
        <v>5.47</v>
      </c>
      <c r="Y104" s="6">
        <f t="shared" si="32"/>
        <v>0</v>
      </c>
      <c r="AA104" s="2">
        <v>44733</v>
      </c>
      <c r="AB104" s="6">
        <v>202.81</v>
      </c>
      <c r="AC104" s="6">
        <v>303.67</v>
      </c>
      <c r="AD104" s="6">
        <f t="shared" si="33"/>
        <v>506.48</v>
      </c>
      <c r="AE104" s="9">
        <v>5.47</v>
      </c>
      <c r="AF104" s="7">
        <f t="shared" si="34"/>
        <v>92.592321755027427</v>
      </c>
      <c r="AJ104" s="2">
        <v>44733</v>
      </c>
      <c r="AK104" s="48">
        <v>7671.54</v>
      </c>
      <c r="AL104" s="6">
        <v>5.47</v>
      </c>
      <c r="AM104" s="6">
        <f t="shared" si="38"/>
        <v>1402.4753199268739</v>
      </c>
      <c r="AP104" s="2">
        <v>44733</v>
      </c>
      <c r="AQ104" s="48">
        <v>766.5</v>
      </c>
      <c r="AR104" s="6">
        <v>5.47</v>
      </c>
      <c r="AS104" s="6">
        <f t="shared" si="35"/>
        <v>140.12797074954298</v>
      </c>
    </row>
    <row r="105" spans="2:48" x14ac:dyDescent="0.25">
      <c r="B105" s="2">
        <v>44734</v>
      </c>
      <c r="C105" s="6">
        <v>4538.7700000000004</v>
      </c>
      <c r="D105" s="6">
        <v>5.91</v>
      </c>
      <c r="E105" s="6">
        <f t="shared" si="41"/>
        <v>4544.68</v>
      </c>
      <c r="F105" s="9">
        <v>5.47</v>
      </c>
      <c r="G105" s="7">
        <f t="shared" si="30"/>
        <v>830.83729433272401</v>
      </c>
      <c r="J105" s="2">
        <v>44734</v>
      </c>
      <c r="K105" s="6">
        <v>464.88</v>
      </c>
      <c r="L105" s="6">
        <v>7.68</v>
      </c>
      <c r="M105" s="6">
        <f t="shared" si="36"/>
        <v>472.56</v>
      </c>
      <c r="N105" s="9">
        <v>5.47</v>
      </c>
      <c r="O105" s="7">
        <f t="shared" si="31"/>
        <v>86.391224862888492</v>
      </c>
      <c r="S105" s="2">
        <v>44734</v>
      </c>
      <c r="T105" s="6"/>
      <c r="U105" s="6"/>
      <c r="V105" s="6">
        <v>27.14</v>
      </c>
      <c r="W105" s="9">
        <f t="shared" si="42"/>
        <v>27.14</v>
      </c>
      <c r="X105" s="9">
        <v>5.47</v>
      </c>
      <c r="Y105" s="6">
        <f t="shared" si="32"/>
        <v>4.9616087751371118</v>
      </c>
      <c r="AA105" s="2">
        <v>44734</v>
      </c>
      <c r="AB105" s="6">
        <v>80.94</v>
      </c>
      <c r="AC105" s="6">
        <v>218.9</v>
      </c>
      <c r="AD105" s="6">
        <f t="shared" si="33"/>
        <v>299.84000000000003</v>
      </c>
      <c r="AE105" s="9">
        <v>5.47</v>
      </c>
      <c r="AF105" s="7">
        <f t="shared" si="34"/>
        <v>54.815356489945167</v>
      </c>
      <c r="AJ105" s="2">
        <v>44734</v>
      </c>
      <c r="AK105" s="48">
        <v>8471.5</v>
      </c>
      <c r="AL105" s="6">
        <v>5.47</v>
      </c>
      <c r="AM105" s="6">
        <f t="shared" si="38"/>
        <v>1548.7202925045704</v>
      </c>
      <c r="AP105" s="2">
        <v>44734</v>
      </c>
      <c r="AQ105" s="48">
        <v>846.5</v>
      </c>
      <c r="AR105" s="6">
        <v>5.47</v>
      </c>
      <c r="AS105" s="6">
        <f t="shared" si="35"/>
        <v>154.75319926873857</v>
      </c>
    </row>
    <row r="106" spans="2:48" x14ac:dyDescent="0.25">
      <c r="B106" s="2">
        <v>44735</v>
      </c>
      <c r="C106" s="6">
        <v>5541.2</v>
      </c>
      <c r="D106" s="6">
        <v>59.51</v>
      </c>
      <c r="E106" s="6">
        <f t="shared" si="41"/>
        <v>5600.71</v>
      </c>
      <c r="F106" s="9">
        <v>5.47</v>
      </c>
      <c r="G106" s="7">
        <f t="shared" si="30"/>
        <v>1023.8957952468007</v>
      </c>
      <c r="J106" s="2">
        <v>44735</v>
      </c>
      <c r="K106" s="6">
        <v>432.62</v>
      </c>
      <c r="L106" s="6">
        <v>23.78</v>
      </c>
      <c r="M106" s="6">
        <f t="shared" si="36"/>
        <v>456.4</v>
      </c>
      <c r="N106" s="9">
        <v>5.47</v>
      </c>
      <c r="O106" s="7">
        <f t="shared" si="31"/>
        <v>83.436928702010974</v>
      </c>
      <c r="S106" s="2">
        <v>44735</v>
      </c>
      <c r="T106" s="6"/>
      <c r="U106" s="6"/>
      <c r="V106" s="6">
        <v>2.41</v>
      </c>
      <c r="W106" s="9">
        <f t="shared" si="42"/>
        <v>2.41</v>
      </c>
      <c r="X106" s="9">
        <v>5.47</v>
      </c>
      <c r="Y106" s="6">
        <f t="shared" si="32"/>
        <v>0.44058500914076787</v>
      </c>
      <c r="AA106" s="2">
        <v>44735</v>
      </c>
      <c r="AB106" s="6">
        <v>322.38</v>
      </c>
      <c r="AC106" s="6">
        <v>117.83</v>
      </c>
      <c r="AD106" s="6">
        <f t="shared" si="33"/>
        <v>440.21</v>
      </c>
      <c r="AE106" s="9">
        <v>5.47</v>
      </c>
      <c r="AF106" s="7">
        <f t="shared" si="34"/>
        <v>80.477148080438752</v>
      </c>
      <c r="AJ106" s="2">
        <v>44735</v>
      </c>
      <c r="AK106" s="48">
        <v>9139.77</v>
      </c>
      <c r="AL106" s="6">
        <v>5.47</v>
      </c>
      <c r="AM106" s="6">
        <f t="shared" si="38"/>
        <v>1670.8903107861063</v>
      </c>
      <c r="AP106" s="2">
        <v>44735</v>
      </c>
      <c r="AQ106" s="48">
        <v>741</v>
      </c>
      <c r="AR106" s="6">
        <v>5.47</v>
      </c>
      <c r="AS106" s="6">
        <f t="shared" si="35"/>
        <v>135.46617915904937</v>
      </c>
    </row>
    <row r="107" spans="2:48" x14ac:dyDescent="0.25">
      <c r="B107" s="2">
        <v>44736</v>
      </c>
      <c r="C107" s="6">
        <v>4447.83</v>
      </c>
      <c r="D107" s="6">
        <v>34.200000000000003</v>
      </c>
      <c r="E107" s="6">
        <f t="shared" si="41"/>
        <v>4482.03</v>
      </c>
      <c r="F107" s="9">
        <v>5.51</v>
      </c>
      <c r="G107" s="7">
        <f t="shared" si="30"/>
        <v>813.43557168784025</v>
      </c>
      <c r="J107" s="2">
        <v>44736</v>
      </c>
      <c r="K107" s="6">
        <v>654.94000000000005</v>
      </c>
      <c r="L107" s="6">
        <v>0</v>
      </c>
      <c r="M107" s="6">
        <f t="shared" si="36"/>
        <v>654.94000000000005</v>
      </c>
      <c r="N107" s="9">
        <v>5.51</v>
      </c>
      <c r="O107" s="7">
        <f t="shared" si="31"/>
        <v>118.86388384754993</v>
      </c>
      <c r="S107" s="2">
        <v>44736</v>
      </c>
      <c r="T107" s="6">
        <v>0</v>
      </c>
      <c r="U107" s="6">
        <v>0</v>
      </c>
      <c r="V107" s="6">
        <v>0</v>
      </c>
      <c r="W107" s="9">
        <f t="shared" si="42"/>
        <v>0</v>
      </c>
      <c r="X107" s="9">
        <v>5.51</v>
      </c>
      <c r="Y107" s="6">
        <f t="shared" si="32"/>
        <v>0</v>
      </c>
      <c r="AA107" s="2">
        <v>44736</v>
      </c>
      <c r="AB107" s="6">
        <v>201.05</v>
      </c>
      <c r="AC107" s="6">
        <v>107.74</v>
      </c>
      <c r="AD107" s="6">
        <f t="shared" si="33"/>
        <v>308.79000000000002</v>
      </c>
      <c r="AE107" s="9">
        <v>5.51</v>
      </c>
      <c r="AF107" s="7">
        <f t="shared" si="34"/>
        <v>56.041742286751365</v>
      </c>
      <c r="AJ107" s="2">
        <v>44736</v>
      </c>
      <c r="AK107" s="48">
        <v>9189.99</v>
      </c>
      <c r="AL107" s="6">
        <v>5.51</v>
      </c>
      <c r="AM107" s="6">
        <f t="shared" si="38"/>
        <v>1667.8747731397459</v>
      </c>
      <c r="AP107" s="2">
        <v>44736</v>
      </c>
      <c r="AQ107" s="48">
        <v>885.5</v>
      </c>
      <c r="AR107" s="6">
        <v>5.51</v>
      </c>
      <c r="AS107" s="6">
        <f t="shared" si="35"/>
        <v>160.70780399274048</v>
      </c>
    </row>
    <row r="108" spans="2:48" x14ac:dyDescent="0.25">
      <c r="B108" s="2">
        <v>44737</v>
      </c>
      <c r="C108" s="6">
        <v>4580.91</v>
      </c>
      <c r="D108" s="6">
        <v>33.49</v>
      </c>
      <c r="E108" s="6">
        <f t="shared" si="41"/>
        <v>4614.3999999999996</v>
      </c>
      <c r="F108" s="9">
        <v>5.51</v>
      </c>
      <c r="G108" s="7">
        <f t="shared" si="30"/>
        <v>837.45916515426495</v>
      </c>
      <c r="J108" s="2">
        <v>44737</v>
      </c>
      <c r="K108" s="6">
        <v>884.18</v>
      </c>
      <c r="L108" s="6">
        <v>201.07</v>
      </c>
      <c r="M108" s="6">
        <f t="shared" si="36"/>
        <v>1085.25</v>
      </c>
      <c r="N108" s="9">
        <v>5.51</v>
      </c>
      <c r="O108" s="7">
        <f t="shared" si="31"/>
        <v>196.9600725952813</v>
      </c>
      <c r="S108" s="2">
        <v>44737</v>
      </c>
      <c r="T108" s="6">
        <v>0</v>
      </c>
      <c r="U108" s="6">
        <v>0</v>
      </c>
      <c r="V108" s="6">
        <v>0</v>
      </c>
      <c r="W108" s="9">
        <f t="shared" si="42"/>
        <v>0</v>
      </c>
      <c r="X108" s="9">
        <v>5.51</v>
      </c>
      <c r="Y108" s="6">
        <f t="shared" si="32"/>
        <v>0</v>
      </c>
      <c r="AA108" s="2">
        <v>44737</v>
      </c>
      <c r="AB108" s="6">
        <v>262.92</v>
      </c>
      <c r="AC108" s="6">
        <v>431.65</v>
      </c>
      <c r="AD108" s="6">
        <f t="shared" si="33"/>
        <v>694.56999999999994</v>
      </c>
      <c r="AE108" s="9">
        <v>5.51</v>
      </c>
      <c r="AF108" s="7">
        <f t="shared" si="34"/>
        <v>126.05626134301269</v>
      </c>
      <c r="AJ108" s="2">
        <v>44737</v>
      </c>
      <c r="AK108" s="48">
        <v>11008.06</v>
      </c>
      <c r="AL108" s="6">
        <v>5.51</v>
      </c>
      <c r="AM108" s="6">
        <f t="shared" si="38"/>
        <v>1997.8330308529946</v>
      </c>
      <c r="AP108" s="2">
        <v>44737</v>
      </c>
      <c r="AQ108" s="48">
        <v>1090.4000000000001</v>
      </c>
      <c r="AR108" s="6">
        <v>5.51</v>
      </c>
      <c r="AS108" s="6">
        <f t="shared" si="35"/>
        <v>197.89473684210529</v>
      </c>
    </row>
    <row r="109" spans="2:48" x14ac:dyDescent="0.25">
      <c r="B109" s="2">
        <v>44738</v>
      </c>
      <c r="C109" s="6">
        <v>5229.13</v>
      </c>
      <c r="D109" s="1">
        <v>16.47</v>
      </c>
      <c r="E109" s="6">
        <f t="shared" si="41"/>
        <v>5245.6</v>
      </c>
      <c r="F109" s="9">
        <v>5.51</v>
      </c>
      <c r="G109" s="7">
        <f t="shared" si="30"/>
        <v>952.01451905626141</v>
      </c>
      <c r="J109" s="2">
        <v>44738</v>
      </c>
      <c r="K109" s="6">
        <v>34.32</v>
      </c>
      <c r="L109" s="1">
        <v>18</v>
      </c>
      <c r="M109" s="6">
        <f t="shared" si="36"/>
        <v>52.32</v>
      </c>
      <c r="N109" s="9">
        <v>5.51</v>
      </c>
      <c r="O109" s="7">
        <f t="shared" si="31"/>
        <v>9.4954627949183301</v>
      </c>
      <c r="S109" s="2">
        <v>44738</v>
      </c>
      <c r="T109" s="6"/>
      <c r="U109" s="1"/>
      <c r="V109" s="6">
        <v>17.41</v>
      </c>
      <c r="W109" s="9">
        <f t="shared" si="42"/>
        <v>17.41</v>
      </c>
      <c r="X109" s="9">
        <v>5.51</v>
      </c>
      <c r="Y109" s="6">
        <f t="shared" si="32"/>
        <v>3.1597096188747731</v>
      </c>
      <c r="AA109" s="2">
        <v>44738</v>
      </c>
      <c r="AB109" s="6">
        <v>501.85</v>
      </c>
      <c r="AC109" s="1">
        <v>146.72999999999999</v>
      </c>
      <c r="AD109" s="6">
        <f t="shared" si="33"/>
        <v>648.58000000000004</v>
      </c>
      <c r="AE109" s="9">
        <v>5.51</v>
      </c>
      <c r="AF109" s="7">
        <f t="shared" si="34"/>
        <v>117.70961887477316</v>
      </c>
      <c r="AJ109" s="2">
        <v>44738</v>
      </c>
      <c r="AK109" s="48">
        <v>10392.31</v>
      </c>
      <c r="AL109" s="1">
        <v>5.51</v>
      </c>
      <c r="AM109" s="6">
        <f t="shared" si="38"/>
        <v>1886.0816696914701</v>
      </c>
      <c r="AP109" s="2">
        <v>44738</v>
      </c>
      <c r="AQ109" s="48">
        <v>935.5</v>
      </c>
      <c r="AR109" s="1">
        <v>5.51</v>
      </c>
      <c r="AS109" s="6">
        <f t="shared" si="35"/>
        <v>169.78221415607987</v>
      </c>
    </row>
    <row r="110" spans="2:48" x14ac:dyDescent="0.25">
      <c r="B110" s="2">
        <v>44739</v>
      </c>
      <c r="C110" s="6">
        <v>3572.43</v>
      </c>
      <c r="D110" s="1">
        <v>44.28</v>
      </c>
      <c r="E110" s="6">
        <f>C110+D110</f>
        <v>3616.71</v>
      </c>
      <c r="F110" s="9">
        <v>5.51</v>
      </c>
      <c r="G110" s="7">
        <f t="shared" si="30"/>
        <v>656.39019963702367</v>
      </c>
      <c r="J110" s="2">
        <v>44739</v>
      </c>
      <c r="K110" s="6">
        <v>46.58</v>
      </c>
      <c r="L110" s="6">
        <v>0</v>
      </c>
      <c r="M110" s="6">
        <f t="shared" si="36"/>
        <v>46.58</v>
      </c>
      <c r="N110" s="9">
        <v>5.51</v>
      </c>
      <c r="O110" s="7">
        <f t="shared" si="31"/>
        <v>8.4537205081669686</v>
      </c>
      <c r="S110" s="2">
        <v>44739</v>
      </c>
      <c r="T110" s="6">
        <v>39.450000000000003</v>
      </c>
      <c r="U110" s="1">
        <v>0</v>
      </c>
      <c r="V110" s="6">
        <v>0</v>
      </c>
      <c r="W110" s="9">
        <f t="shared" si="42"/>
        <v>39.450000000000003</v>
      </c>
      <c r="X110" s="9">
        <v>5.51</v>
      </c>
      <c r="Y110" s="6">
        <f t="shared" si="32"/>
        <v>7.159709618874774</v>
      </c>
      <c r="AA110" s="2">
        <v>44739</v>
      </c>
      <c r="AB110" s="6">
        <v>111.9</v>
      </c>
      <c r="AC110" s="1">
        <v>585.42999999999995</v>
      </c>
      <c r="AD110" s="6">
        <f t="shared" si="33"/>
        <v>697.32999999999993</v>
      </c>
      <c r="AE110" s="9">
        <v>5.51</v>
      </c>
      <c r="AF110" s="7">
        <f t="shared" si="34"/>
        <v>126.55716878402903</v>
      </c>
      <c r="AJ110" s="2">
        <v>44739</v>
      </c>
      <c r="AK110" s="48">
        <v>7280.98</v>
      </c>
      <c r="AL110" s="1">
        <v>5.51</v>
      </c>
      <c r="AM110" s="6">
        <f t="shared" si="38"/>
        <v>1321.4119782214157</v>
      </c>
      <c r="AP110" s="2">
        <v>44739</v>
      </c>
      <c r="AQ110" s="48">
        <v>633.5</v>
      </c>
      <c r="AR110" s="1">
        <v>5.51</v>
      </c>
      <c r="AS110" s="6">
        <f t="shared" si="35"/>
        <v>114.97277676950999</v>
      </c>
    </row>
    <row r="111" spans="2:48" x14ac:dyDescent="0.25">
      <c r="B111" s="2">
        <v>44740</v>
      </c>
      <c r="C111" s="6">
        <v>3694.72</v>
      </c>
      <c r="D111" s="6">
        <v>15.65</v>
      </c>
      <c r="E111" s="6">
        <f>C111+D111</f>
        <v>3710.37</v>
      </c>
      <c r="F111" s="9">
        <v>5.51</v>
      </c>
      <c r="G111" s="7">
        <f t="shared" si="30"/>
        <v>673.38838475499097</v>
      </c>
      <c r="J111" s="2">
        <v>44740</v>
      </c>
      <c r="K111" s="6">
        <v>629.42999999999995</v>
      </c>
      <c r="L111" s="6">
        <v>0</v>
      </c>
      <c r="M111" s="6">
        <f t="shared" si="36"/>
        <v>629.42999999999995</v>
      </c>
      <c r="N111" s="9">
        <v>5.51</v>
      </c>
      <c r="O111" s="7">
        <f t="shared" si="31"/>
        <v>114.23411978221415</v>
      </c>
      <c r="S111" s="2">
        <v>44740</v>
      </c>
      <c r="T111" s="6">
        <v>0</v>
      </c>
      <c r="U111" s="6">
        <v>0</v>
      </c>
      <c r="V111" s="6">
        <v>0</v>
      </c>
      <c r="W111" s="9">
        <f t="shared" si="42"/>
        <v>0</v>
      </c>
      <c r="X111" s="9">
        <v>5.51</v>
      </c>
      <c r="Y111" s="6">
        <f t="shared" si="32"/>
        <v>0</v>
      </c>
      <c r="AA111" s="2">
        <v>44740</v>
      </c>
      <c r="AB111" s="6">
        <v>237.88</v>
      </c>
      <c r="AC111" s="6">
        <v>502.72</v>
      </c>
      <c r="AD111" s="6">
        <f t="shared" si="33"/>
        <v>740.6</v>
      </c>
      <c r="AE111" s="9">
        <v>5.51</v>
      </c>
      <c r="AF111" s="7">
        <f t="shared" si="34"/>
        <v>134.41016333938296</v>
      </c>
      <c r="AJ111" s="2">
        <v>44740</v>
      </c>
      <c r="AK111" s="48">
        <v>7806.76</v>
      </c>
      <c r="AL111" s="6">
        <v>5.51</v>
      </c>
      <c r="AM111" s="6">
        <f t="shared" si="38"/>
        <v>1416.8348457350273</v>
      </c>
      <c r="AP111" s="2">
        <v>44740</v>
      </c>
      <c r="AQ111" s="48">
        <v>844</v>
      </c>
      <c r="AR111" s="6">
        <v>5.51</v>
      </c>
      <c r="AS111" s="6">
        <f t="shared" si="35"/>
        <v>153.17604355716878</v>
      </c>
    </row>
    <row r="112" spans="2:48" x14ac:dyDescent="0.25">
      <c r="B112" s="2">
        <v>44741</v>
      </c>
      <c r="C112" s="6">
        <v>5029.5</v>
      </c>
      <c r="D112" s="6">
        <v>0</v>
      </c>
      <c r="E112" s="6">
        <f>C112+D112</f>
        <v>5029.5</v>
      </c>
      <c r="F112" s="9">
        <v>5.53</v>
      </c>
      <c r="G112" s="7">
        <f t="shared" si="30"/>
        <v>909.49367088607596</v>
      </c>
      <c r="J112" s="2">
        <v>44741</v>
      </c>
      <c r="K112" s="6">
        <v>793.41</v>
      </c>
      <c r="L112" s="6">
        <v>43.48</v>
      </c>
      <c r="M112" s="6">
        <f t="shared" si="36"/>
        <v>836.89</v>
      </c>
      <c r="N112" s="9">
        <v>5.53</v>
      </c>
      <c r="O112" s="7">
        <f t="shared" si="31"/>
        <v>151.33634719710668</v>
      </c>
      <c r="S112" s="2">
        <v>44741</v>
      </c>
      <c r="T112" s="6">
        <v>0</v>
      </c>
      <c r="U112" s="6">
        <v>0</v>
      </c>
      <c r="V112" s="6">
        <v>0</v>
      </c>
      <c r="W112" s="9">
        <f t="shared" si="42"/>
        <v>0</v>
      </c>
      <c r="X112" s="9">
        <v>5.53</v>
      </c>
      <c r="Y112" s="6">
        <f t="shared" si="32"/>
        <v>0</v>
      </c>
      <c r="AA112" s="2">
        <v>44741</v>
      </c>
      <c r="AB112" s="6">
        <v>379.76</v>
      </c>
      <c r="AC112" s="6">
        <v>479.39</v>
      </c>
      <c r="AD112" s="6">
        <f t="shared" si="33"/>
        <v>859.15</v>
      </c>
      <c r="AE112" s="9">
        <v>5.53</v>
      </c>
      <c r="AF112" s="7">
        <f t="shared" si="34"/>
        <v>155.36166365280289</v>
      </c>
      <c r="AJ112" s="2">
        <v>44741</v>
      </c>
      <c r="AK112" s="48">
        <v>9931.6299999999992</v>
      </c>
      <c r="AL112" s="6">
        <v>5.53</v>
      </c>
      <c r="AM112" s="6">
        <f t="shared" si="38"/>
        <v>1795.9547920433995</v>
      </c>
      <c r="AP112" s="2">
        <v>44741</v>
      </c>
      <c r="AQ112" s="48">
        <v>416.7</v>
      </c>
      <c r="AR112" s="6">
        <v>5.53</v>
      </c>
      <c r="AS112" s="6">
        <f t="shared" si="35"/>
        <v>75.352622061482819</v>
      </c>
    </row>
    <row r="113" spans="2:47" x14ac:dyDescent="0.25">
      <c r="B113" s="2">
        <v>44742</v>
      </c>
      <c r="C113" s="6">
        <v>5119.25</v>
      </c>
      <c r="D113" s="6">
        <v>0</v>
      </c>
      <c r="E113" s="6">
        <f>C113+D113</f>
        <v>5119.25</v>
      </c>
      <c r="F113" s="9">
        <v>5.53</v>
      </c>
      <c r="G113" s="7">
        <f>E113/F113</f>
        <v>925.72332730560572</v>
      </c>
      <c r="J113" s="2">
        <v>44742</v>
      </c>
      <c r="K113" s="48">
        <v>849.22</v>
      </c>
      <c r="L113" s="48">
        <v>11.46</v>
      </c>
      <c r="M113" s="6">
        <f>K113+L113</f>
        <v>860.68000000000006</v>
      </c>
      <c r="N113" s="9">
        <v>5.53</v>
      </c>
      <c r="O113" s="7">
        <f t="shared" si="31"/>
        <v>155.63833634719711</v>
      </c>
      <c r="S113" s="2">
        <v>44742</v>
      </c>
      <c r="T113" s="6">
        <v>118.77</v>
      </c>
      <c r="U113" s="6">
        <v>0</v>
      </c>
      <c r="V113" s="6"/>
      <c r="W113" s="9">
        <f t="shared" si="42"/>
        <v>118.77</v>
      </c>
      <c r="X113" s="9">
        <v>5.53</v>
      </c>
      <c r="Y113" s="6">
        <f t="shared" si="32"/>
        <v>21.477396021699818</v>
      </c>
      <c r="AA113" s="2">
        <v>44742</v>
      </c>
      <c r="AB113" s="6">
        <v>500.51</v>
      </c>
      <c r="AC113" s="6">
        <v>541.19000000000005</v>
      </c>
      <c r="AD113" s="6">
        <f t="shared" si="33"/>
        <v>1041.7</v>
      </c>
      <c r="AE113" s="9">
        <v>5.53</v>
      </c>
      <c r="AF113" s="7">
        <f t="shared" si="34"/>
        <v>188.37251356238698</v>
      </c>
      <c r="AJ113" s="2">
        <v>44742</v>
      </c>
      <c r="AK113" s="48">
        <v>9807.16</v>
      </c>
      <c r="AL113" s="6">
        <v>5.53</v>
      </c>
      <c r="AM113" s="6">
        <f t="shared" si="38"/>
        <v>1773.4466546112114</v>
      </c>
      <c r="AP113" s="2">
        <v>44742</v>
      </c>
      <c r="AQ113" s="48">
        <v>855.5</v>
      </c>
      <c r="AR113" s="6">
        <v>5.53</v>
      </c>
      <c r="AS113" s="6">
        <f t="shared" si="35"/>
        <v>154.70162748643762</v>
      </c>
    </row>
    <row r="114" spans="2:47" x14ac:dyDescent="0.25">
      <c r="B114" s="2"/>
      <c r="C114" s="6"/>
      <c r="D114" s="6"/>
      <c r="E114" s="6">
        <f t="shared" ref="E114" si="43">C114+D114</f>
        <v>0</v>
      </c>
      <c r="F114" s="9"/>
      <c r="G114" s="7"/>
      <c r="J114" s="2"/>
      <c r="K114" s="6"/>
      <c r="L114" s="6"/>
      <c r="M114" s="6">
        <f t="shared" si="36"/>
        <v>0</v>
      </c>
      <c r="N114" s="9"/>
      <c r="O114" s="7"/>
      <c r="S114" s="2"/>
      <c r="T114" s="6"/>
      <c r="U114" s="6"/>
      <c r="V114" s="6"/>
      <c r="W114" s="9">
        <f t="shared" si="42"/>
        <v>0</v>
      </c>
      <c r="X114" s="9"/>
      <c r="Y114" s="1"/>
      <c r="AA114" s="2"/>
      <c r="AB114" s="6"/>
      <c r="AC114" s="6"/>
      <c r="AD114" s="6">
        <f>AB114+AC114</f>
        <v>0</v>
      </c>
      <c r="AE114" s="9"/>
      <c r="AF114" s="7"/>
      <c r="AJ114" s="2"/>
      <c r="AK114" s="6"/>
      <c r="AL114" s="6"/>
      <c r="AM114" s="6"/>
      <c r="AP114" s="2"/>
      <c r="AQ114" s="6"/>
      <c r="AR114" s="6"/>
      <c r="AS114" s="6"/>
    </row>
    <row r="115" spans="2:47" x14ac:dyDescent="0.25">
      <c r="C115" s="12">
        <f>SUM(C84:C114)</f>
        <v>99456.35000000002</v>
      </c>
      <c r="E115" s="12">
        <f>SUM(E84:E114)</f>
        <v>99903.130000000019</v>
      </c>
      <c r="F115" s="12"/>
      <c r="G115" s="51">
        <f>SUM(G84:G114)</f>
        <v>18545.287016172744</v>
      </c>
      <c r="O115" s="51">
        <f>SUM(O84:O114)</f>
        <v>6980.3794795012236</v>
      </c>
      <c r="Y115" s="51">
        <f>SUM(Y84:Y114)</f>
        <v>186.23471224097699</v>
      </c>
      <c r="AF115" s="51">
        <f>SUM(AF84:AF114)</f>
        <v>2913.2309768106143</v>
      </c>
      <c r="AM115" s="12">
        <f>SUM(AM84:AM114)</f>
        <v>46583.365587098793</v>
      </c>
      <c r="AS115" s="51">
        <f>SUM(AS84:AS114)</f>
        <v>3880.999580807556</v>
      </c>
    </row>
    <row r="119" spans="2:47" x14ac:dyDescent="0.25">
      <c r="AA119">
        <v>139.69999999999999</v>
      </c>
      <c r="AB119">
        <v>301.47000000000003</v>
      </c>
    </row>
    <row r="120" spans="2:47" x14ac:dyDescent="0.25">
      <c r="AA120">
        <v>96.94</v>
      </c>
      <c r="AB120">
        <v>247.21</v>
      </c>
    </row>
    <row r="121" spans="2:47" x14ac:dyDescent="0.25">
      <c r="AA121">
        <v>164.82</v>
      </c>
      <c r="AB121">
        <v>484.39</v>
      </c>
    </row>
    <row r="122" spans="2:47" x14ac:dyDescent="0.25">
      <c r="E122" s="98" t="s">
        <v>110</v>
      </c>
      <c r="F122" s="98"/>
      <c r="G122" s="98"/>
      <c r="M122" s="98" t="s">
        <v>111</v>
      </c>
      <c r="N122" s="98"/>
      <c r="O122" s="98"/>
      <c r="V122" s="98" t="s">
        <v>62</v>
      </c>
      <c r="W122" s="98"/>
      <c r="X122" s="98"/>
      <c r="AD122" s="98" t="s">
        <v>63</v>
      </c>
      <c r="AE122" s="98"/>
      <c r="AF122" s="98"/>
    </row>
    <row r="124" spans="2:47" ht="30" x14ac:dyDescent="0.25">
      <c r="B124" s="4" t="s">
        <v>0</v>
      </c>
      <c r="C124" s="47" t="s">
        <v>59</v>
      </c>
      <c r="D124" s="47" t="s">
        <v>60</v>
      </c>
      <c r="E124" s="3" t="s">
        <v>42</v>
      </c>
      <c r="F124" s="3" t="s">
        <v>22</v>
      </c>
      <c r="G124" s="35" t="s">
        <v>67</v>
      </c>
      <c r="J124" s="4" t="s">
        <v>0</v>
      </c>
      <c r="K124" s="47" t="s">
        <v>59</v>
      </c>
      <c r="L124" s="47" t="s">
        <v>60</v>
      </c>
      <c r="M124" s="3" t="s">
        <v>42</v>
      </c>
      <c r="N124" s="3" t="s">
        <v>22</v>
      </c>
      <c r="O124" s="35"/>
      <c r="S124" s="4" t="s">
        <v>0</v>
      </c>
      <c r="T124" s="47" t="s">
        <v>59</v>
      </c>
      <c r="U124" s="47" t="s">
        <v>60</v>
      </c>
      <c r="V124" s="3" t="s">
        <v>3</v>
      </c>
      <c r="W124" s="3" t="s">
        <v>42</v>
      </c>
      <c r="X124" s="35" t="s">
        <v>22</v>
      </c>
      <c r="Y124" s="4" t="s">
        <v>11</v>
      </c>
      <c r="AA124" s="4" t="s">
        <v>0</v>
      </c>
      <c r="AB124" s="47" t="s">
        <v>65</v>
      </c>
      <c r="AC124" s="47" t="s">
        <v>64</v>
      </c>
      <c r="AD124" s="3" t="s">
        <v>42</v>
      </c>
      <c r="AE124" s="3"/>
      <c r="AF124" s="35"/>
      <c r="AJ124" s="4" t="s">
        <v>0</v>
      </c>
      <c r="AK124" s="47" t="s">
        <v>101</v>
      </c>
      <c r="AL124" s="47" t="s">
        <v>22</v>
      </c>
      <c r="AM124" s="3"/>
      <c r="AP124" s="4" t="s">
        <v>0</v>
      </c>
      <c r="AQ124" s="47" t="s">
        <v>66</v>
      </c>
      <c r="AR124" s="47" t="s">
        <v>22</v>
      </c>
      <c r="AS124" s="3" t="s">
        <v>68</v>
      </c>
      <c r="AU124" t="s">
        <v>102</v>
      </c>
    </row>
    <row r="125" spans="2:47" x14ac:dyDescent="0.25">
      <c r="B125" s="2">
        <v>44743</v>
      </c>
      <c r="C125" s="6">
        <v>6249.38</v>
      </c>
      <c r="D125" s="6">
        <v>12</v>
      </c>
      <c r="E125" s="6">
        <f>C125+D125</f>
        <v>6261.38</v>
      </c>
      <c r="F125" s="9">
        <v>5.54</v>
      </c>
      <c r="G125" s="7">
        <f>E125/F125</f>
        <v>1130.2129963898917</v>
      </c>
      <c r="J125" s="2">
        <v>44743</v>
      </c>
      <c r="K125" s="6">
        <v>466.66</v>
      </c>
      <c r="L125" s="6">
        <v>417.57</v>
      </c>
      <c r="M125" s="6">
        <f>K125+L125</f>
        <v>884.23</v>
      </c>
      <c r="N125" s="9">
        <v>5.54</v>
      </c>
      <c r="O125" s="7">
        <f>M125/N125</f>
        <v>159.60830324909747</v>
      </c>
      <c r="S125" s="2">
        <v>44743</v>
      </c>
      <c r="T125" s="6"/>
      <c r="U125" s="6"/>
      <c r="V125" s="6"/>
      <c r="W125" s="9">
        <f>T125+U125+V125</f>
        <v>0</v>
      </c>
      <c r="X125" s="9"/>
      <c r="Y125" s="6" t="e">
        <f>W125/X125</f>
        <v>#DIV/0!</v>
      </c>
      <c r="AA125" s="2">
        <v>44743</v>
      </c>
      <c r="AB125" s="6">
        <v>291.14999999999998</v>
      </c>
      <c r="AC125" s="6">
        <v>486.88</v>
      </c>
      <c r="AD125" s="6">
        <f>AB125+AC125</f>
        <v>778.03</v>
      </c>
      <c r="AE125" s="9">
        <v>5.54</v>
      </c>
      <c r="AF125" s="7">
        <f>AD125/AE125</f>
        <v>140.43862815884475</v>
      </c>
      <c r="AJ125" s="2">
        <v>44743</v>
      </c>
      <c r="AK125" s="9">
        <v>11597.31</v>
      </c>
      <c r="AL125" s="6">
        <v>5.54</v>
      </c>
      <c r="AM125" s="6">
        <f>AK125/AL125</f>
        <v>2093.3772563176894</v>
      </c>
      <c r="AP125" s="2">
        <v>44743</v>
      </c>
      <c r="AQ125" s="9">
        <v>1095</v>
      </c>
      <c r="AR125" s="9">
        <v>5.54</v>
      </c>
      <c r="AS125" s="6">
        <f>AQ125/AR125</f>
        <v>197.65342960288808</v>
      </c>
      <c r="AU125" t="s">
        <v>103</v>
      </c>
    </row>
    <row r="126" spans="2:47" x14ac:dyDescent="0.25">
      <c r="B126" s="2">
        <v>44744</v>
      </c>
      <c r="C126" s="6">
        <v>5153.5</v>
      </c>
      <c r="D126" s="6">
        <v>16.11</v>
      </c>
      <c r="E126" s="6">
        <f t="shared" ref="E126" si="44">C126+D126</f>
        <v>5169.6099999999997</v>
      </c>
      <c r="F126" s="9">
        <v>5.56</v>
      </c>
      <c r="G126" s="7">
        <f t="shared" ref="G126:G153" si="45">E126/F126</f>
        <v>929.78597122302153</v>
      </c>
      <c r="J126" s="2">
        <v>44744</v>
      </c>
      <c r="K126" s="6">
        <v>1003.57</v>
      </c>
      <c r="L126" s="6">
        <v>41.84</v>
      </c>
      <c r="M126" s="6">
        <f>K126+L126</f>
        <v>1045.4100000000001</v>
      </c>
      <c r="N126" s="9">
        <v>5.56</v>
      </c>
      <c r="O126" s="7">
        <f t="shared" ref="O126:O155" si="46">M126/N126</f>
        <v>188.02338129496405</v>
      </c>
      <c r="S126" s="2">
        <v>44744</v>
      </c>
      <c r="T126" s="6"/>
      <c r="U126" s="6"/>
      <c r="V126" s="6"/>
      <c r="W126" s="9">
        <f>T126+U126+V126</f>
        <v>0</v>
      </c>
      <c r="X126" s="9"/>
      <c r="Y126" s="6" t="e">
        <f t="shared" ref="Y126:Y154" si="47">W126/X126</f>
        <v>#DIV/0!</v>
      </c>
      <c r="AA126" s="2">
        <v>44744</v>
      </c>
      <c r="AB126" s="6">
        <v>357.67</v>
      </c>
      <c r="AC126" s="6">
        <v>337.87</v>
      </c>
      <c r="AD126" s="6">
        <f t="shared" ref="AD126:AD154" si="48">AB126+AC126</f>
        <v>695.54</v>
      </c>
      <c r="AE126" s="9">
        <v>5.56</v>
      </c>
      <c r="AF126" s="7">
        <f t="shared" ref="AF126:AF155" si="49">AD126/AE126</f>
        <v>125.09712230215827</v>
      </c>
      <c r="AJ126" s="2">
        <v>44744</v>
      </c>
      <c r="AK126" s="9">
        <v>11450.38</v>
      </c>
      <c r="AL126" s="6">
        <v>5.56</v>
      </c>
      <c r="AM126" s="6">
        <f>AK126/AL126</f>
        <v>2059.4208633093526</v>
      </c>
      <c r="AP126" s="2">
        <v>44744</v>
      </c>
      <c r="AQ126" s="9">
        <v>616</v>
      </c>
      <c r="AR126" s="9">
        <v>5.56</v>
      </c>
      <c r="AS126" s="6">
        <f t="shared" ref="AS126:AS155" si="50">AQ126/AR126</f>
        <v>110.79136690647483</v>
      </c>
      <c r="AU126" t="s">
        <v>104</v>
      </c>
    </row>
    <row r="127" spans="2:47" x14ac:dyDescent="0.25">
      <c r="B127" s="2">
        <v>44745</v>
      </c>
      <c r="C127" s="6">
        <v>4796.3999999999996</v>
      </c>
      <c r="D127" s="1">
        <v>55.74</v>
      </c>
      <c r="E127" s="6">
        <f>C127+D127</f>
        <v>4852.1399999999994</v>
      </c>
      <c r="F127" s="9">
        <v>5.56</v>
      </c>
      <c r="G127" s="7">
        <f t="shared" si="45"/>
        <v>872.6870503597122</v>
      </c>
      <c r="J127" s="2">
        <v>44745</v>
      </c>
      <c r="K127" s="6">
        <v>5.56</v>
      </c>
      <c r="L127" s="1">
        <v>15.63</v>
      </c>
      <c r="M127" s="6">
        <f t="shared" ref="M127:M153" si="51">K127+L127</f>
        <v>21.19</v>
      </c>
      <c r="N127" s="9">
        <v>5.56</v>
      </c>
      <c r="O127" s="7">
        <f t="shared" si="46"/>
        <v>3.8111510791366912</v>
      </c>
      <c r="S127" s="2">
        <v>44745</v>
      </c>
      <c r="T127" s="6"/>
      <c r="U127" s="1"/>
      <c r="V127" s="6"/>
      <c r="W127" s="9">
        <f t="shared" ref="W127:W137" si="52">T127+U127+V127</f>
        <v>0</v>
      </c>
      <c r="X127" s="9"/>
      <c r="Y127" s="6" t="e">
        <f t="shared" si="47"/>
        <v>#DIV/0!</v>
      </c>
      <c r="AA127" s="2">
        <v>44745</v>
      </c>
      <c r="AB127" s="6">
        <v>249.78</v>
      </c>
      <c r="AC127" s="1">
        <v>362.32</v>
      </c>
      <c r="AD127" s="6">
        <f t="shared" si="48"/>
        <v>612.1</v>
      </c>
      <c r="AE127" s="9">
        <v>5.56</v>
      </c>
      <c r="AF127" s="7">
        <f t="shared" si="49"/>
        <v>110.08992805755396</v>
      </c>
      <c r="AJ127" s="2">
        <v>44745</v>
      </c>
      <c r="AK127" s="9">
        <v>9908.74</v>
      </c>
      <c r="AL127" s="1">
        <v>5.56</v>
      </c>
      <c r="AM127" s="6">
        <f t="shared" ref="AM127:AM155" si="53">AK127/AL127</f>
        <v>1782.1474820143885</v>
      </c>
      <c r="AP127" s="2">
        <v>44745</v>
      </c>
      <c r="AQ127" s="9">
        <v>932</v>
      </c>
      <c r="AR127" s="10">
        <v>5.56</v>
      </c>
      <c r="AS127" s="6">
        <f t="shared" si="50"/>
        <v>167.62589928057554</v>
      </c>
      <c r="AU127" t="s">
        <v>105</v>
      </c>
    </row>
    <row r="128" spans="2:47" x14ac:dyDescent="0.25">
      <c r="B128" s="2">
        <v>44746</v>
      </c>
      <c r="C128" s="6">
        <v>4387.51</v>
      </c>
      <c r="D128" s="6">
        <v>0</v>
      </c>
      <c r="E128" s="6">
        <f t="shared" ref="E128:E129" si="54">C128+D128</f>
        <v>4387.51</v>
      </c>
      <c r="F128" s="9">
        <v>5.56</v>
      </c>
      <c r="G128" s="7">
        <f t="shared" si="45"/>
        <v>789.12050359712237</v>
      </c>
      <c r="J128" s="2">
        <v>44746</v>
      </c>
      <c r="K128" s="6">
        <v>123.64</v>
      </c>
      <c r="L128" s="6">
        <v>89.57</v>
      </c>
      <c r="M128" s="6">
        <f t="shared" si="51"/>
        <v>213.20999999999998</v>
      </c>
      <c r="N128" s="9">
        <v>5.56</v>
      </c>
      <c r="O128" s="7">
        <f t="shared" si="46"/>
        <v>38.347122302158276</v>
      </c>
      <c r="S128" s="2">
        <v>44746</v>
      </c>
      <c r="T128" s="6"/>
      <c r="U128" s="6"/>
      <c r="V128" s="6"/>
      <c r="W128" s="9">
        <f t="shared" si="52"/>
        <v>0</v>
      </c>
      <c r="X128" s="9"/>
      <c r="Y128" s="6" t="e">
        <f t="shared" si="47"/>
        <v>#DIV/0!</v>
      </c>
      <c r="AA128" s="2">
        <v>44746</v>
      </c>
      <c r="AB128" s="6">
        <v>167.72</v>
      </c>
      <c r="AC128" s="6">
        <v>345.84</v>
      </c>
      <c r="AD128" s="6">
        <f t="shared" si="48"/>
        <v>513.55999999999995</v>
      </c>
      <c r="AE128" s="9">
        <v>5.56</v>
      </c>
      <c r="AF128" s="7">
        <f t="shared" si="49"/>
        <v>92.366906474820141</v>
      </c>
      <c r="AJ128" s="2">
        <v>44746</v>
      </c>
      <c r="AK128" s="9">
        <v>8591.34</v>
      </c>
      <c r="AL128" s="6">
        <v>5.56</v>
      </c>
      <c r="AM128" s="6">
        <f t="shared" si="53"/>
        <v>1545.2050359712232</v>
      </c>
      <c r="AP128" s="2">
        <v>44746</v>
      </c>
      <c r="AQ128" s="9">
        <v>830</v>
      </c>
      <c r="AR128" s="9">
        <v>5.56</v>
      </c>
      <c r="AS128" s="6">
        <f t="shared" si="50"/>
        <v>149.28057553956836</v>
      </c>
      <c r="AU128" t="s">
        <v>106</v>
      </c>
    </row>
    <row r="129" spans="2:47" ht="30" x14ac:dyDescent="0.25">
      <c r="B129" s="2">
        <v>44747</v>
      </c>
      <c r="C129" s="6">
        <v>3308.85</v>
      </c>
      <c r="D129" s="1">
        <v>104.16</v>
      </c>
      <c r="E129" s="6">
        <f t="shared" si="54"/>
        <v>3413.0099999999998</v>
      </c>
      <c r="F129" s="9">
        <v>5.56</v>
      </c>
      <c r="G129" s="7">
        <f t="shared" si="45"/>
        <v>613.85071942446041</v>
      </c>
      <c r="J129" s="2">
        <v>44747</v>
      </c>
      <c r="K129" s="6">
        <v>122.49</v>
      </c>
      <c r="L129" s="1">
        <v>19.399999999999999</v>
      </c>
      <c r="M129" s="6">
        <f t="shared" si="51"/>
        <v>141.88999999999999</v>
      </c>
      <c r="N129" s="9">
        <v>5.56</v>
      </c>
      <c r="O129" s="7">
        <f t="shared" si="46"/>
        <v>25.519784172661868</v>
      </c>
      <c r="S129" s="2">
        <v>44747</v>
      </c>
      <c r="T129" s="6"/>
      <c r="U129" s="1"/>
      <c r="V129" s="6"/>
      <c r="W129" s="9">
        <f t="shared" si="52"/>
        <v>0</v>
      </c>
      <c r="X129" s="9"/>
      <c r="Y129" s="6" t="e">
        <f t="shared" si="47"/>
        <v>#DIV/0!</v>
      </c>
      <c r="AA129" s="2">
        <v>44747</v>
      </c>
      <c r="AB129" s="6">
        <v>212.65</v>
      </c>
      <c r="AC129" s="6">
        <v>430.24</v>
      </c>
      <c r="AD129" s="6">
        <f t="shared" si="48"/>
        <v>642.89</v>
      </c>
      <c r="AE129" s="9">
        <v>5.56</v>
      </c>
      <c r="AF129" s="7">
        <f t="shared" si="49"/>
        <v>115.62769784172663</v>
      </c>
      <c r="AJ129" s="2">
        <v>44747</v>
      </c>
      <c r="AK129" s="9">
        <v>7775.84</v>
      </c>
      <c r="AL129" s="1">
        <v>5.56</v>
      </c>
      <c r="AM129" s="6">
        <f t="shared" si="53"/>
        <v>1398.5323741007196</v>
      </c>
      <c r="AP129" s="2">
        <v>44747</v>
      </c>
      <c r="AQ129" s="9">
        <v>853</v>
      </c>
      <c r="AR129" s="10">
        <v>5.56</v>
      </c>
      <c r="AS129" s="6">
        <f t="shared" si="50"/>
        <v>153.41726618705036</v>
      </c>
      <c r="AU129" s="56" t="s">
        <v>108</v>
      </c>
    </row>
    <row r="130" spans="2:47" ht="30" x14ac:dyDescent="0.25">
      <c r="B130" s="2">
        <v>44748</v>
      </c>
      <c r="C130" s="6">
        <v>3740.85</v>
      </c>
      <c r="D130" s="6">
        <v>123.42</v>
      </c>
      <c r="E130" s="6">
        <f>C130+D130</f>
        <v>3864.27</v>
      </c>
      <c r="F130" s="9">
        <v>5.56</v>
      </c>
      <c r="G130" s="7">
        <f t="shared" si="45"/>
        <v>695.01258992805765</v>
      </c>
      <c r="J130" s="2">
        <v>44748</v>
      </c>
      <c r="K130" s="6">
        <v>316.33</v>
      </c>
      <c r="L130" s="6">
        <v>34</v>
      </c>
      <c r="M130" s="6">
        <f t="shared" si="51"/>
        <v>350.33</v>
      </c>
      <c r="N130" s="9">
        <v>5.56</v>
      </c>
      <c r="O130" s="7">
        <f t="shared" si="46"/>
        <v>63.008992805755398</v>
      </c>
      <c r="S130" s="2">
        <v>44748</v>
      </c>
      <c r="T130" s="6"/>
      <c r="U130" s="6"/>
      <c r="V130" s="6"/>
      <c r="W130" s="9">
        <f t="shared" si="52"/>
        <v>0</v>
      </c>
      <c r="X130" s="9"/>
      <c r="Y130" s="6" t="e">
        <f t="shared" si="47"/>
        <v>#DIV/0!</v>
      </c>
      <c r="AA130" s="2">
        <v>44748</v>
      </c>
      <c r="AB130" s="6">
        <v>137.88</v>
      </c>
      <c r="AC130" s="6">
        <v>697.04</v>
      </c>
      <c r="AD130" s="6">
        <f t="shared" si="48"/>
        <v>834.92</v>
      </c>
      <c r="AE130" s="9">
        <v>5.56</v>
      </c>
      <c r="AF130" s="7">
        <f t="shared" si="49"/>
        <v>150.16546762589928</v>
      </c>
      <c r="AJ130" s="2">
        <v>44748</v>
      </c>
      <c r="AK130" s="9">
        <v>7990.63</v>
      </c>
      <c r="AL130" s="6">
        <v>5.56</v>
      </c>
      <c r="AM130" s="6">
        <f t="shared" si="53"/>
        <v>1437.1636690647483</v>
      </c>
      <c r="AP130" s="2">
        <v>44748</v>
      </c>
      <c r="AQ130" s="9">
        <v>786</v>
      </c>
      <c r="AR130" s="9">
        <v>5.56</v>
      </c>
      <c r="AS130" s="6">
        <f t="shared" si="50"/>
        <v>141.36690647482015</v>
      </c>
      <c r="AU130" s="56" t="s">
        <v>107</v>
      </c>
    </row>
    <row r="131" spans="2:47" x14ac:dyDescent="0.25">
      <c r="B131" s="2">
        <v>44749</v>
      </c>
      <c r="C131" s="6">
        <v>3860.24</v>
      </c>
      <c r="D131" s="6">
        <v>0</v>
      </c>
      <c r="E131" s="6">
        <f t="shared" ref="E131:E134" si="55">C131+D131</f>
        <v>3860.24</v>
      </c>
      <c r="F131" s="9">
        <v>5.57</v>
      </c>
      <c r="G131" s="7">
        <f t="shared" si="45"/>
        <v>693.04129263913819</v>
      </c>
      <c r="J131" s="2">
        <v>44749</v>
      </c>
      <c r="K131" s="6">
        <v>590.62</v>
      </c>
      <c r="L131" s="6">
        <v>194.56</v>
      </c>
      <c r="M131" s="6">
        <f t="shared" si="51"/>
        <v>785.18000000000006</v>
      </c>
      <c r="N131" s="9">
        <v>5.57</v>
      </c>
      <c r="O131" s="7">
        <f t="shared" si="46"/>
        <v>140.96588868940754</v>
      </c>
      <c r="S131" s="2">
        <v>44749</v>
      </c>
      <c r="T131" s="6"/>
      <c r="U131" s="6"/>
      <c r="V131" s="6"/>
      <c r="W131" s="9">
        <f t="shared" si="52"/>
        <v>0</v>
      </c>
      <c r="X131" s="9"/>
      <c r="Y131" s="6" t="e">
        <f t="shared" si="47"/>
        <v>#DIV/0!</v>
      </c>
      <c r="AA131" s="2">
        <v>44749</v>
      </c>
      <c r="AB131" s="6">
        <v>241.68</v>
      </c>
      <c r="AC131" s="6">
        <v>972.21</v>
      </c>
      <c r="AD131" s="6">
        <f t="shared" si="48"/>
        <v>1213.8900000000001</v>
      </c>
      <c r="AE131" s="9">
        <v>5.57</v>
      </c>
      <c r="AF131" s="7">
        <f t="shared" si="49"/>
        <v>217.93357271095152</v>
      </c>
      <c r="AJ131" s="2">
        <v>44749</v>
      </c>
      <c r="AK131" s="9">
        <v>9132.99</v>
      </c>
      <c r="AL131" s="6">
        <v>5.57</v>
      </c>
      <c r="AM131" s="6">
        <f t="shared" si="53"/>
        <v>1639.6750448833034</v>
      </c>
      <c r="AP131" s="2">
        <v>44749</v>
      </c>
      <c r="AQ131" s="9">
        <v>1159.5</v>
      </c>
      <c r="AR131" s="9">
        <v>5.57</v>
      </c>
      <c r="AS131" s="6">
        <f t="shared" si="50"/>
        <v>208.16876122082584</v>
      </c>
      <c r="AU131" t="s">
        <v>109</v>
      </c>
    </row>
    <row r="132" spans="2:47" x14ac:dyDescent="0.25">
      <c r="B132" s="2">
        <v>44750</v>
      </c>
      <c r="C132" s="6">
        <v>3758.11</v>
      </c>
      <c r="D132" s="6">
        <v>0</v>
      </c>
      <c r="E132" s="6">
        <f t="shared" si="55"/>
        <v>3758.11</v>
      </c>
      <c r="F132" s="9">
        <v>5.57</v>
      </c>
      <c r="G132" s="7">
        <f t="shared" si="45"/>
        <v>674.70556552962296</v>
      </c>
      <c r="J132" s="2">
        <v>44750</v>
      </c>
      <c r="K132" s="6">
        <v>2013.92</v>
      </c>
      <c r="L132" s="6">
        <v>197.48</v>
      </c>
      <c r="M132" s="6">
        <f t="shared" si="51"/>
        <v>2211.4</v>
      </c>
      <c r="N132" s="9">
        <v>5.57</v>
      </c>
      <c r="O132" s="7">
        <f t="shared" si="46"/>
        <v>397.01974865350087</v>
      </c>
      <c r="S132" s="2">
        <v>44750</v>
      </c>
      <c r="T132" s="6"/>
      <c r="U132" s="6"/>
      <c r="V132" s="6"/>
      <c r="W132" s="9">
        <f t="shared" si="52"/>
        <v>0</v>
      </c>
      <c r="X132" s="9"/>
      <c r="Y132" s="6" t="e">
        <f t="shared" si="47"/>
        <v>#DIV/0!</v>
      </c>
      <c r="AA132" s="2">
        <v>44750</v>
      </c>
      <c r="AB132" s="6">
        <v>518.03</v>
      </c>
      <c r="AC132" s="6">
        <v>572.02</v>
      </c>
      <c r="AD132" s="6">
        <f t="shared" si="48"/>
        <v>1090.05</v>
      </c>
      <c r="AE132" s="9">
        <v>5.57</v>
      </c>
      <c r="AF132" s="7">
        <f t="shared" si="49"/>
        <v>195.70017953321363</v>
      </c>
      <c r="AJ132" s="2">
        <v>44750</v>
      </c>
      <c r="AK132" s="9">
        <v>10143.459999999999</v>
      </c>
      <c r="AL132" s="6">
        <v>5.57</v>
      </c>
      <c r="AM132" s="6">
        <f t="shared" si="53"/>
        <v>1821.0879712746855</v>
      </c>
      <c r="AP132" s="2">
        <v>44750</v>
      </c>
      <c r="AQ132" s="9">
        <v>480.5</v>
      </c>
      <c r="AR132" s="9">
        <v>5.57</v>
      </c>
      <c r="AS132" s="6">
        <f t="shared" si="50"/>
        <v>86.265709156193893</v>
      </c>
      <c r="AU132" t="s">
        <v>6</v>
      </c>
    </row>
    <row r="133" spans="2:47" x14ac:dyDescent="0.25">
      <c r="B133" s="2">
        <v>44751</v>
      </c>
      <c r="C133" s="6">
        <v>5663.79</v>
      </c>
      <c r="D133" s="6">
        <v>136.75</v>
      </c>
      <c r="E133" s="6">
        <f t="shared" si="55"/>
        <v>5800.54</v>
      </c>
      <c r="F133" s="9">
        <v>5.61</v>
      </c>
      <c r="G133" s="7">
        <f t="shared" si="45"/>
        <v>1033.9643493761141</v>
      </c>
      <c r="J133" s="2">
        <v>44751</v>
      </c>
      <c r="K133" s="6">
        <v>915.72</v>
      </c>
      <c r="L133" s="6">
        <v>62.03</v>
      </c>
      <c r="M133" s="6">
        <f t="shared" si="51"/>
        <v>977.75</v>
      </c>
      <c r="N133" s="9">
        <v>5.61</v>
      </c>
      <c r="O133" s="7">
        <f t="shared" si="46"/>
        <v>174.28698752228163</v>
      </c>
      <c r="S133" s="2">
        <v>44751</v>
      </c>
      <c r="T133" s="6"/>
      <c r="U133" s="6"/>
      <c r="V133" s="6"/>
      <c r="W133" s="9">
        <f t="shared" si="52"/>
        <v>0</v>
      </c>
      <c r="X133" s="9"/>
      <c r="Y133" s="6" t="e">
        <f t="shared" si="47"/>
        <v>#DIV/0!</v>
      </c>
      <c r="AA133" s="2">
        <v>44751</v>
      </c>
      <c r="AB133" s="6">
        <v>574.76</v>
      </c>
      <c r="AC133" s="6">
        <v>503.31</v>
      </c>
      <c r="AD133" s="6">
        <f t="shared" si="48"/>
        <v>1078.07</v>
      </c>
      <c r="AE133" s="9">
        <v>5.61</v>
      </c>
      <c r="AF133" s="7">
        <f t="shared" si="49"/>
        <v>192.1693404634581</v>
      </c>
      <c r="AJ133" s="2">
        <v>44751</v>
      </c>
      <c r="AK133" s="9">
        <v>12257.35</v>
      </c>
      <c r="AL133" s="6">
        <v>5.61</v>
      </c>
      <c r="AM133" s="6">
        <f t="shared" si="53"/>
        <v>2184.9108734402853</v>
      </c>
      <c r="AP133" s="2">
        <v>44751</v>
      </c>
      <c r="AQ133" s="9">
        <v>605.5</v>
      </c>
      <c r="AR133" s="9">
        <v>5.61</v>
      </c>
      <c r="AS133" s="6">
        <f t="shared" si="50"/>
        <v>107.93226381461675</v>
      </c>
    </row>
    <row r="134" spans="2:47" x14ac:dyDescent="0.25">
      <c r="B134" s="2">
        <v>44752</v>
      </c>
      <c r="C134" s="6">
        <v>3676.69</v>
      </c>
      <c r="D134" s="6">
        <v>0</v>
      </c>
      <c r="E134" s="6">
        <f t="shared" si="55"/>
        <v>3676.69</v>
      </c>
      <c r="F134" s="9">
        <v>5.61</v>
      </c>
      <c r="G134" s="7">
        <f t="shared" si="45"/>
        <v>655.38146167557932</v>
      </c>
      <c r="J134" s="2">
        <v>44752</v>
      </c>
      <c r="K134" s="6">
        <v>1184.43</v>
      </c>
      <c r="L134" s="6">
        <v>45.17</v>
      </c>
      <c r="M134" s="6">
        <f t="shared" si="51"/>
        <v>1229.6000000000001</v>
      </c>
      <c r="N134" s="9">
        <v>5.61</v>
      </c>
      <c r="O134" s="7">
        <f t="shared" si="46"/>
        <v>219.18003565062389</v>
      </c>
      <c r="S134" s="2">
        <v>44752</v>
      </c>
      <c r="T134" s="6"/>
      <c r="U134" s="6"/>
      <c r="V134" s="6"/>
      <c r="W134" s="9">
        <f t="shared" si="52"/>
        <v>0</v>
      </c>
      <c r="X134" s="9"/>
      <c r="Y134" s="6" t="e">
        <f t="shared" si="47"/>
        <v>#DIV/0!</v>
      </c>
      <c r="AA134" s="2">
        <v>44752</v>
      </c>
      <c r="AB134" s="6">
        <v>55.96</v>
      </c>
      <c r="AC134" s="6">
        <v>273.5</v>
      </c>
      <c r="AD134" s="6">
        <f t="shared" si="48"/>
        <v>329.46</v>
      </c>
      <c r="AE134" s="9">
        <v>5.61</v>
      </c>
      <c r="AF134" s="7">
        <f t="shared" si="49"/>
        <v>58.72727272727272</v>
      </c>
      <c r="AJ134" s="2">
        <v>44752</v>
      </c>
      <c r="AK134" s="9">
        <v>11508.48</v>
      </c>
      <c r="AL134" s="6">
        <v>5.61</v>
      </c>
      <c r="AM134" s="6">
        <f t="shared" si="53"/>
        <v>2051.4224598930477</v>
      </c>
      <c r="AP134" s="2">
        <v>44752</v>
      </c>
      <c r="AQ134" s="9">
        <v>1287.5</v>
      </c>
      <c r="AR134" s="9">
        <v>5.61</v>
      </c>
      <c r="AS134" s="6">
        <f t="shared" si="50"/>
        <v>229.50089126559715</v>
      </c>
    </row>
    <row r="135" spans="2:47" x14ac:dyDescent="0.25">
      <c r="B135" s="2">
        <v>44753</v>
      </c>
      <c r="C135" s="6">
        <v>5201.74</v>
      </c>
      <c r="D135" s="6">
        <v>8.9499999999999993</v>
      </c>
      <c r="E135" s="6">
        <f>C135+D135</f>
        <v>5210.6899999999996</v>
      </c>
      <c r="F135" s="9">
        <v>5.61</v>
      </c>
      <c r="G135" s="7">
        <f t="shared" si="45"/>
        <v>928.82174688057023</v>
      </c>
      <c r="J135" s="2">
        <v>44753</v>
      </c>
      <c r="K135" s="6">
        <v>174.77</v>
      </c>
      <c r="L135" s="6">
        <v>27.54</v>
      </c>
      <c r="M135" s="6">
        <f t="shared" si="51"/>
        <v>202.31</v>
      </c>
      <c r="N135" s="9">
        <v>5.61</v>
      </c>
      <c r="O135" s="7">
        <f t="shared" si="46"/>
        <v>36.062388591800357</v>
      </c>
      <c r="S135" s="2">
        <v>44753</v>
      </c>
      <c r="T135" s="6"/>
      <c r="U135" s="6"/>
      <c r="V135" s="6"/>
      <c r="W135" s="9">
        <f t="shared" si="52"/>
        <v>0</v>
      </c>
      <c r="X135" s="9"/>
      <c r="Y135" s="6" t="e">
        <f t="shared" si="47"/>
        <v>#DIV/0!</v>
      </c>
      <c r="AA135" s="2">
        <v>44753</v>
      </c>
      <c r="AB135" s="6">
        <v>392.41</v>
      </c>
      <c r="AC135" s="6">
        <v>272.07</v>
      </c>
      <c r="AD135" s="6">
        <f t="shared" si="48"/>
        <v>664.48</v>
      </c>
      <c r="AE135" s="9">
        <v>5.61</v>
      </c>
      <c r="AF135" s="7">
        <f t="shared" si="49"/>
        <v>118.44563279857397</v>
      </c>
      <c r="AJ135" s="2">
        <v>44753</v>
      </c>
      <c r="AK135" s="9">
        <v>8644.1</v>
      </c>
      <c r="AL135" s="6">
        <v>5.61</v>
      </c>
      <c r="AM135" s="6">
        <f t="shared" si="53"/>
        <v>1540.837789661319</v>
      </c>
      <c r="AP135" s="2">
        <v>44753</v>
      </c>
      <c r="AQ135" s="9">
        <v>794</v>
      </c>
      <c r="AR135" s="9">
        <v>5.61</v>
      </c>
      <c r="AS135" s="6">
        <f t="shared" si="50"/>
        <v>141.53297682709447</v>
      </c>
    </row>
    <row r="136" spans="2:47" x14ac:dyDescent="0.25">
      <c r="B136" s="2">
        <v>44754</v>
      </c>
      <c r="C136" s="6">
        <v>3589.71</v>
      </c>
      <c r="D136" s="6">
        <v>31.85</v>
      </c>
      <c r="E136" s="6">
        <f>C136+D136</f>
        <v>3621.56</v>
      </c>
      <c r="F136" s="9">
        <v>5.62</v>
      </c>
      <c r="G136" s="7">
        <f t="shared" si="45"/>
        <v>644.40569395017792</v>
      </c>
      <c r="J136" s="2">
        <v>44754</v>
      </c>
      <c r="K136" s="6">
        <v>400.45</v>
      </c>
      <c r="L136" s="6">
        <v>8</v>
      </c>
      <c r="M136" s="6">
        <f t="shared" si="51"/>
        <v>408.45</v>
      </c>
      <c r="N136" s="9">
        <v>5.62</v>
      </c>
      <c r="O136" s="7">
        <f t="shared" si="46"/>
        <v>72.67793594306049</v>
      </c>
      <c r="S136" s="2">
        <v>44754</v>
      </c>
      <c r="T136" s="6"/>
      <c r="U136" s="6"/>
      <c r="V136" s="6"/>
      <c r="W136" s="9">
        <f t="shared" si="52"/>
        <v>0</v>
      </c>
      <c r="X136" s="9"/>
      <c r="Y136" s="6" t="e">
        <f t="shared" si="47"/>
        <v>#DIV/0!</v>
      </c>
      <c r="AA136" s="2">
        <v>44754</v>
      </c>
      <c r="AB136" s="6">
        <v>152.52000000000001</v>
      </c>
      <c r="AC136" s="6">
        <v>444.53</v>
      </c>
      <c r="AD136" s="6">
        <f t="shared" si="48"/>
        <v>597.04999999999995</v>
      </c>
      <c r="AE136" s="9">
        <v>5.62</v>
      </c>
      <c r="AF136" s="7">
        <f t="shared" si="49"/>
        <v>106.23665480427046</v>
      </c>
      <c r="AJ136" s="2">
        <v>44754</v>
      </c>
      <c r="AK136" s="9">
        <v>7298.66</v>
      </c>
      <c r="AL136" s="6">
        <v>5.62</v>
      </c>
      <c r="AM136" s="6">
        <f t="shared" si="53"/>
        <v>1298.6939501779359</v>
      </c>
      <c r="AP136" s="2">
        <v>44754</v>
      </c>
      <c r="AQ136" s="9">
        <v>722.5</v>
      </c>
      <c r="AR136" s="9">
        <v>5.62</v>
      </c>
      <c r="AS136" s="6">
        <f t="shared" si="50"/>
        <v>128.55871886120997</v>
      </c>
    </row>
    <row r="137" spans="2:47" x14ac:dyDescent="0.25">
      <c r="B137" s="2">
        <v>44755</v>
      </c>
      <c r="C137" s="6">
        <v>3729.69</v>
      </c>
      <c r="D137" s="6">
        <v>11.61</v>
      </c>
      <c r="E137" s="6">
        <f>C137+D137</f>
        <v>3741.3</v>
      </c>
      <c r="F137" s="9">
        <v>5.62</v>
      </c>
      <c r="G137" s="7">
        <f t="shared" si="45"/>
        <v>665.71174377224202</v>
      </c>
      <c r="J137" s="2">
        <v>44755</v>
      </c>
      <c r="K137" s="6">
        <v>326.38</v>
      </c>
      <c r="L137" s="6">
        <v>0</v>
      </c>
      <c r="M137" s="6">
        <f t="shared" si="51"/>
        <v>326.38</v>
      </c>
      <c r="N137" s="9">
        <v>5.62</v>
      </c>
      <c r="O137" s="7">
        <f t="shared" si="46"/>
        <v>58.07473309608541</v>
      </c>
      <c r="S137" s="2">
        <v>44755</v>
      </c>
      <c r="T137" s="6"/>
      <c r="U137" s="6"/>
      <c r="V137" s="6"/>
      <c r="W137" s="9">
        <f t="shared" si="52"/>
        <v>0</v>
      </c>
      <c r="X137" s="9"/>
      <c r="Y137" s="6" t="e">
        <f t="shared" si="47"/>
        <v>#DIV/0!</v>
      </c>
      <c r="AA137" s="2">
        <v>44755</v>
      </c>
      <c r="AB137" s="6">
        <v>96.62</v>
      </c>
      <c r="AC137" s="6">
        <v>479.1</v>
      </c>
      <c r="AD137" s="6">
        <f t="shared" si="48"/>
        <v>575.72</v>
      </c>
      <c r="AE137" s="9">
        <v>5.62</v>
      </c>
      <c r="AF137" s="7">
        <f t="shared" si="49"/>
        <v>102.44128113879003</v>
      </c>
      <c r="AJ137" s="2">
        <v>44755</v>
      </c>
      <c r="AK137" s="9">
        <v>7797.3</v>
      </c>
      <c r="AL137" s="6">
        <v>5.62</v>
      </c>
      <c r="AM137" s="6">
        <f t="shared" si="53"/>
        <v>1387.4199288256227</v>
      </c>
      <c r="AP137" s="2">
        <v>44755</v>
      </c>
      <c r="AQ137" s="9">
        <v>820</v>
      </c>
      <c r="AR137" s="9">
        <v>5.62</v>
      </c>
      <c r="AS137" s="6">
        <f t="shared" si="50"/>
        <v>145.90747330960855</v>
      </c>
    </row>
    <row r="138" spans="2:47" x14ac:dyDescent="0.25">
      <c r="B138" s="2">
        <v>44756</v>
      </c>
      <c r="C138" s="6">
        <v>4707.43</v>
      </c>
      <c r="D138" s="6">
        <v>44.62</v>
      </c>
      <c r="E138" s="6">
        <f t="shared" ref="E138:E150" si="56">C138+D138</f>
        <v>4752.05</v>
      </c>
      <c r="F138" s="9">
        <v>5.68</v>
      </c>
      <c r="G138" s="7">
        <f t="shared" si="45"/>
        <v>836.62852112676069</v>
      </c>
      <c r="J138" s="2">
        <v>44756</v>
      </c>
      <c r="K138" s="6">
        <v>1479.03</v>
      </c>
      <c r="L138" s="6">
        <v>176.96</v>
      </c>
      <c r="M138" s="6">
        <f t="shared" si="51"/>
        <v>1655.99</v>
      </c>
      <c r="N138" s="9">
        <v>5.68</v>
      </c>
      <c r="O138" s="7">
        <f t="shared" si="46"/>
        <v>291.54753521126764</v>
      </c>
      <c r="S138" s="2">
        <v>44756</v>
      </c>
      <c r="T138" s="6"/>
      <c r="U138" s="6"/>
      <c r="V138" s="6"/>
      <c r="W138" s="9">
        <f>T138+U138+V138</f>
        <v>0</v>
      </c>
      <c r="X138" s="9"/>
      <c r="Y138" s="6" t="e">
        <f t="shared" si="47"/>
        <v>#DIV/0!</v>
      </c>
      <c r="AA138" s="2">
        <v>44756</v>
      </c>
      <c r="AB138" s="6">
        <v>154.18</v>
      </c>
      <c r="AC138" s="6">
        <v>357.36</v>
      </c>
      <c r="AD138" s="6">
        <f t="shared" si="48"/>
        <v>511.54</v>
      </c>
      <c r="AE138" s="9">
        <v>5.68</v>
      </c>
      <c r="AF138" s="7">
        <f t="shared" si="49"/>
        <v>90.059859154929583</v>
      </c>
      <c r="AJ138" s="2">
        <v>44756</v>
      </c>
      <c r="AK138" s="9">
        <v>10833.53</v>
      </c>
      <c r="AL138" s="6">
        <v>5.68</v>
      </c>
      <c r="AM138" s="6">
        <f t="shared" si="53"/>
        <v>1907.3116197183101</v>
      </c>
      <c r="AP138" s="2">
        <v>44756</v>
      </c>
      <c r="AQ138" s="9">
        <v>527.5</v>
      </c>
      <c r="AR138" s="9">
        <v>5.68</v>
      </c>
      <c r="AS138" s="6">
        <f t="shared" si="50"/>
        <v>92.869718309859167</v>
      </c>
    </row>
    <row r="139" spans="2:47" x14ac:dyDescent="0.25">
      <c r="B139" s="2">
        <v>44757</v>
      </c>
      <c r="C139" s="6">
        <v>5969.03</v>
      </c>
      <c r="D139" s="6">
        <v>0</v>
      </c>
      <c r="E139" s="6">
        <f t="shared" si="56"/>
        <v>5969.03</v>
      </c>
      <c r="F139" s="9">
        <v>5.68</v>
      </c>
      <c r="G139" s="7">
        <f t="shared" si="45"/>
        <v>1050.8855633802816</v>
      </c>
      <c r="J139" s="2">
        <v>44757</v>
      </c>
      <c r="K139" s="6">
        <v>797.15</v>
      </c>
      <c r="L139" s="6">
        <v>350.72</v>
      </c>
      <c r="M139" s="6">
        <f t="shared" si="51"/>
        <v>1147.8699999999999</v>
      </c>
      <c r="N139" s="9">
        <v>5.68</v>
      </c>
      <c r="O139" s="7">
        <f t="shared" si="46"/>
        <v>202.08978873239437</v>
      </c>
      <c r="S139" s="2">
        <v>44757</v>
      </c>
      <c r="T139" s="6"/>
      <c r="U139" s="6"/>
      <c r="V139" s="9"/>
      <c r="W139" s="9">
        <f t="shared" ref="W139:W155" si="57">T139+U139+V139</f>
        <v>0</v>
      </c>
      <c r="X139" s="9"/>
      <c r="Y139" s="6" t="e">
        <f t="shared" si="47"/>
        <v>#DIV/0!</v>
      </c>
      <c r="AA139" s="2">
        <v>44757</v>
      </c>
      <c r="AB139" s="6">
        <v>144.01</v>
      </c>
      <c r="AC139" s="6">
        <v>158.08000000000001</v>
      </c>
      <c r="AD139" s="6">
        <f t="shared" si="48"/>
        <v>302.09000000000003</v>
      </c>
      <c r="AE139" s="9">
        <v>5.68</v>
      </c>
      <c r="AF139" s="7">
        <f t="shared" si="49"/>
        <v>53.184859154929583</v>
      </c>
      <c r="AJ139" s="2">
        <v>44757</v>
      </c>
      <c r="AK139" s="9">
        <v>12517.03</v>
      </c>
      <c r="AL139" s="6">
        <v>5.68</v>
      </c>
      <c r="AM139" s="6">
        <f t="shared" si="53"/>
        <v>2203.7024647887324</v>
      </c>
      <c r="AP139" s="2">
        <v>44757</v>
      </c>
      <c r="AQ139" s="9">
        <v>931</v>
      </c>
      <c r="AR139" s="9">
        <v>5.68</v>
      </c>
      <c r="AS139" s="6">
        <f t="shared" si="50"/>
        <v>163.90845070422537</v>
      </c>
    </row>
    <row r="140" spans="2:47" x14ac:dyDescent="0.25">
      <c r="B140" s="2">
        <v>44758</v>
      </c>
      <c r="C140" s="6">
        <v>5621.58</v>
      </c>
      <c r="D140" s="6"/>
      <c r="E140" s="6">
        <f t="shared" si="56"/>
        <v>5621.58</v>
      </c>
      <c r="F140" s="9">
        <v>5.7</v>
      </c>
      <c r="G140" s="7">
        <f t="shared" si="45"/>
        <v>986.2421052631579</v>
      </c>
      <c r="J140" s="2">
        <v>44758</v>
      </c>
      <c r="K140" s="6">
        <v>344.73</v>
      </c>
      <c r="L140" s="6">
        <v>7.96</v>
      </c>
      <c r="M140" s="6">
        <f t="shared" si="51"/>
        <v>352.69</v>
      </c>
      <c r="N140" s="9">
        <v>5.7</v>
      </c>
      <c r="O140" s="7">
        <f t="shared" si="46"/>
        <v>61.875438596491229</v>
      </c>
      <c r="S140" s="2">
        <v>44758</v>
      </c>
      <c r="T140" s="6"/>
      <c r="U140" s="6"/>
      <c r="V140" s="6"/>
      <c r="W140" s="9">
        <f t="shared" si="57"/>
        <v>0</v>
      </c>
      <c r="X140" s="9"/>
      <c r="Y140" s="6" t="e">
        <f t="shared" si="47"/>
        <v>#DIV/0!</v>
      </c>
      <c r="AA140" s="2">
        <v>44758</v>
      </c>
      <c r="AB140" s="6">
        <v>46.76</v>
      </c>
      <c r="AC140" s="6">
        <v>121.1</v>
      </c>
      <c r="AD140" s="6">
        <f t="shared" si="48"/>
        <v>167.85999999999999</v>
      </c>
      <c r="AE140" s="9">
        <v>5.7</v>
      </c>
      <c r="AF140" s="7">
        <f t="shared" si="49"/>
        <v>29.449122807017542</v>
      </c>
      <c r="AJ140" s="2">
        <v>44758</v>
      </c>
      <c r="AK140" s="9">
        <v>11188.02</v>
      </c>
      <c r="AL140" s="6">
        <v>5.7</v>
      </c>
      <c r="AM140" s="6">
        <f t="shared" si="53"/>
        <v>1962.8105263157895</v>
      </c>
      <c r="AP140" s="2">
        <v>44758</v>
      </c>
      <c r="AQ140" s="9">
        <v>873.5</v>
      </c>
      <c r="AR140" s="9">
        <v>5.7</v>
      </c>
      <c r="AS140" s="6">
        <f t="shared" si="50"/>
        <v>153.24561403508773</v>
      </c>
    </row>
    <row r="141" spans="2:47" x14ac:dyDescent="0.25">
      <c r="B141" s="2">
        <v>44759</v>
      </c>
      <c r="C141" s="6">
        <v>4283.24</v>
      </c>
      <c r="D141" s="6">
        <v>60.11</v>
      </c>
      <c r="E141" s="6">
        <f t="shared" si="56"/>
        <v>4343.3499999999995</v>
      </c>
      <c r="F141" s="9">
        <v>5.7</v>
      </c>
      <c r="G141" s="7">
        <f t="shared" si="45"/>
        <v>761.99122807017534</v>
      </c>
      <c r="J141" s="2">
        <v>44759</v>
      </c>
      <c r="K141" s="6">
        <v>2143.4499999999998</v>
      </c>
      <c r="L141" s="6">
        <v>7.7</v>
      </c>
      <c r="M141" s="6">
        <f t="shared" si="51"/>
        <v>2151.1499999999996</v>
      </c>
      <c r="N141" s="9">
        <v>5.7</v>
      </c>
      <c r="O141" s="7">
        <f t="shared" si="46"/>
        <v>377.3947368421052</v>
      </c>
      <c r="S141" s="2">
        <v>44759</v>
      </c>
      <c r="T141" s="6"/>
      <c r="U141" s="6"/>
      <c r="V141" s="6"/>
      <c r="W141" s="9">
        <f t="shared" si="57"/>
        <v>0</v>
      </c>
      <c r="X141" s="9"/>
      <c r="Y141" s="6" t="e">
        <f t="shared" si="47"/>
        <v>#DIV/0!</v>
      </c>
      <c r="AA141" s="2">
        <v>44759</v>
      </c>
      <c r="AB141" s="6">
        <v>112.74</v>
      </c>
      <c r="AC141" s="6">
        <v>116.3</v>
      </c>
      <c r="AD141" s="6">
        <f t="shared" si="48"/>
        <v>229.04</v>
      </c>
      <c r="AE141" s="9">
        <v>5.7</v>
      </c>
      <c r="AF141" s="7">
        <f t="shared" si="49"/>
        <v>40.182456140350872</v>
      </c>
      <c r="AJ141" s="2">
        <v>44759</v>
      </c>
      <c r="AK141" s="9">
        <v>13623.31</v>
      </c>
      <c r="AL141" s="6">
        <v>5.7</v>
      </c>
      <c r="AM141" s="6">
        <f t="shared" si="53"/>
        <v>2390.0543859649119</v>
      </c>
      <c r="AP141" s="2">
        <v>44759</v>
      </c>
      <c r="AQ141" s="9">
        <v>1250.5</v>
      </c>
      <c r="AR141" s="9">
        <v>5.7</v>
      </c>
      <c r="AS141" s="6">
        <f t="shared" si="50"/>
        <v>219.38596491228068</v>
      </c>
    </row>
    <row r="142" spans="2:47" x14ac:dyDescent="0.25">
      <c r="B142" s="2">
        <v>44760</v>
      </c>
      <c r="C142" s="6">
        <v>3899.91</v>
      </c>
      <c r="D142" s="6">
        <v>23.32</v>
      </c>
      <c r="E142" s="6">
        <f t="shared" si="56"/>
        <v>3923.23</v>
      </c>
      <c r="F142" s="9">
        <v>5.7</v>
      </c>
      <c r="G142" s="7">
        <f t="shared" si="45"/>
        <v>688.28596491228063</v>
      </c>
      <c r="J142" s="2">
        <v>44760</v>
      </c>
      <c r="K142" s="6">
        <v>393.14</v>
      </c>
      <c r="L142" s="6">
        <v>12.29</v>
      </c>
      <c r="M142" s="6">
        <f t="shared" si="51"/>
        <v>405.43</v>
      </c>
      <c r="N142" s="9">
        <v>5.7</v>
      </c>
      <c r="O142" s="7">
        <f t="shared" si="46"/>
        <v>71.128070175438594</v>
      </c>
      <c r="S142" s="2">
        <v>44760</v>
      </c>
      <c r="T142" s="6"/>
      <c r="U142" s="6"/>
      <c r="V142" s="6"/>
      <c r="W142" s="9">
        <f t="shared" si="57"/>
        <v>0</v>
      </c>
      <c r="X142" s="9"/>
      <c r="Y142" s="6" t="e">
        <f t="shared" si="47"/>
        <v>#DIV/0!</v>
      </c>
      <c r="AA142" s="2">
        <v>44760</v>
      </c>
      <c r="AB142" s="6">
        <v>101.13</v>
      </c>
      <c r="AC142" s="6">
        <v>255.83</v>
      </c>
      <c r="AD142" s="6">
        <f t="shared" si="48"/>
        <v>356.96000000000004</v>
      </c>
      <c r="AE142" s="9">
        <v>5.7</v>
      </c>
      <c r="AF142" s="7">
        <f t="shared" si="49"/>
        <v>62.624561403508778</v>
      </c>
      <c r="AJ142" s="2">
        <v>44760</v>
      </c>
      <c r="AK142" s="9">
        <v>7584.98</v>
      </c>
      <c r="AL142" s="6">
        <v>5.7</v>
      </c>
      <c r="AM142" s="6">
        <f t="shared" si="53"/>
        <v>1330.6982456140349</v>
      </c>
      <c r="AP142" s="2">
        <v>44760</v>
      </c>
      <c r="AQ142" s="9">
        <v>666.5</v>
      </c>
      <c r="AR142" s="9">
        <v>5.7</v>
      </c>
      <c r="AS142" s="6">
        <f t="shared" si="50"/>
        <v>116.92982456140351</v>
      </c>
    </row>
    <row r="143" spans="2:47" x14ac:dyDescent="0.25">
      <c r="B143" s="2">
        <v>44761</v>
      </c>
      <c r="C143" s="6">
        <v>3364.05</v>
      </c>
      <c r="D143" s="6">
        <v>0</v>
      </c>
      <c r="E143" s="6">
        <f t="shared" si="56"/>
        <v>3364.05</v>
      </c>
      <c r="F143" s="9">
        <v>5.7</v>
      </c>
      <c r="G143" s="7">
        <f t="shared" si="45"/>
        <v>590.18421052631584</v>
      </c>
      <c r="J143" s="2">
        <v>44761</v>
      </c>
      <c r="K143" s="6">
        <v>291.16000000000003</v>
      </c>
      <c r="L143" s="6">
        <v>0</v>
      </c>
      <c r="M143" s="6">
        <f t="shared" si="51"/>
        <v>291.16000000000003</v>
      </c>
      <c r="N143" s="9">
        <v>5.7</v>
      </c>
      <c r="O143" s="7">
        <f t="shared" si="46"/>
        <v>51.08070175438597</v>
      </c>
      <c r="S143" s="2">
        <v>44761</v>
      </c>
      <c r="T143" s="6"/>
      <c r="U143" s="6"/>
      <c r="V143" s="6"/>
      <c r="W143" s="9">
        <f t="shared" si="57"/>
        <v>0</v>
      </c>
      <c r="X143" s="9"/>
      <c r="Y143" s="6" t="e">
        <f t="shared" si="47"/>
        <v>#DIV/0!</v>
      </c>
      <c r="AA143" s="2">
        <v>44761</v>
      </c>
      <c r="AB143" s="6">
        <v>102.99</v>
      </c>
      <c r="AC143" s="6">
        <v>122.08</v>
      </c>
      <c r="AD143" s="6">
        <f t="shared" si="48"/>
        <v>225.07</v>
      </c>
      <c r="AE143" s="9">
        <v>5.7</v>
      </c>
      <c r="AF143" s="7">
        <f t="shared" si="49"/>
        <v>39.4859649122807</v>
      </c>
      <c r="AJ143" s="2">
        <v>44761</v>
      </c>
      <c r="AK143" s="9">
        <v>6565.87</v>
      </c>
      <c r="AL143" s="6">
        <v>5.7</v>
      </c>
      <c r="AM143" s="6">
        <f t="shared" si="53"/>
        <v>1151.9070175438596</v>
      </c>
      <c r="AP143" s="2">
        <v>44761</v>
      </c>
      <c r="AQ143" s="9">
        <v>446</v>
      </c>
      <c r="AR143" s="9">
        <v>5.7</v>
      </c>
      <c r="AS143" s="6">
        <f t="shared" si="50"/>
        <v>78.245614035087712</v>
      </c>
    </row>
    <row r="144" spans="2:47" x14ac:dyDescent="0.25">
      <c r="B144" s="2">
        <v>44762</v>
      </c>
      <c r="C144" s="6">
        <v>2978.51</v>
      </c>
      <c r="D144" s="6">
        <v>75.75</v>
      </c>
      <c r="E144" s="6">
        <f t="shared" si="56"/>
        <v>3054.26</v>
      </c>
      <c r="F144" s="9">
        <v>5.7</v>
      </c>
      <c r="G144" s="7">
        <f t="shared" si="45"/>
        <v>535.83508771929826</v>
      </c>
      <c r="J144" s="2">
        <v>44762</v>
      </c>
      <c r="K144" s="6">
        <v>793.99</v>
      </c>
      <c r="L144" s="6">
        <v>0</v>
      </c>
      <c r="M144" s="6">
        <f t="shared" si="51"/>
        <v>793.99</v>
      </c>
      <c r="N144" s="9">
        <v>5.7</v>
      </c>
      <c r="O144" s="7">
        <f t="shared" si="46"/>
        <v>139.29649122807018</v>
      </c>
      <c r="S144" s="2">
        <v>44762</v>
      </c>
      <c r="T144" s="6"/>
      <c r="U144" s="6"/>
      <c r="V144" s="6"/>
      <c r="W144" s="9">
        <f t="shared" si="57"/>
        <v>0</v>
      </c>
      <c r="X144" s="9"/>
      <c r="Y144" s="6" t="e">
        <f t="shared" si="47"/>
        <v>#DIV/0!</v>
      </c>
      <c r="AA144" s="2">
        <v>44762</v>
      </c>
      <c r="AB144" s="6">
        <v>62.39</v>
      </c>
      <c r="AC144" s="6">
        <v>136.68</v>
      </c>
      <c r="AD144" s="6">
        <f t="shared" si="48"/>
        <v>199.07</v>
      </c>
      <c r="AE144" s="9">
        <v>5.7</v>
      </c>
      <c r="AF144" s="7">
        <f t="shared" si="49"/>
        <v>34.924561403508768</v>
      </c>
      <c r="AJ144" s="2">
        <v>44762</v>
      </c>
      <c r="AK144" s="9">
        <v>6703.42</v>
      </c>
      <c r="AL144" s="6">
        <v>5.7</v>
      </c>
      <c r="AM144" s="6">
        <f t="shared" si="53"/>
        <v>1176.038596491228</v>
      </c>
      <c r="AP144" s="2">
        <v>44762</v>
      </c>
      <c r="AQ144" s="9">
        <v>330</v>
      </c>
      <c r="AR144" s="9">
        <v>5.7</v>
      </c>
      <c r="AS144" s="6">
        <f t="shared" si="50"/>
        <v>57.89473684210526</v>
      </c>
    </row>
    <row r="145" spans="2:45" x14ac:dyDescent="0.25">
      <c r="B145" s="2">
        <v>44763</v>
      </c>
      <c r="C145" s="6">
        <v>5550.73</v>
      </c>
      <c r="D145" s="6">
        <v>0</v>
      </c>
      <c r="E145" s="6">
        <f t="shared" si="56"/>
        <v>5550.73</v>
      </c>
      <c r="F145" s="9">
        <v>5.73</v>
      </c>
      <c r="G145" s="7">
        <f t="shared" si="45"/>
        <v>968.7137870855147</v>
      </c>
      <c r="J145" s="2">
        <v>44763</v>
      </c>
      <c r="K145" s="6">
        <v>401.06</v>
      </c>
      <c r="L145" s="6">
        <v>195.27</v>
      </c>
      <c r="M145" s="6">
        <f t="shared" si="51"/>
        <v>596.33000000000004</v>
      </c>
      <c r="N145" s="9">
        <v>5.73</v>
      </c>
      <c r="O145" s="7">
        <f t="shared" si="46"/>
        <v>104.0715532286213</v>
      </c>
      <c r="S145" s="2">
        <v>44763</v>
      </c>
      <c r="T145" s="6"/>
      <c r="U145" s="6"/>
      <c r="V145" s="6"/>
      <c r="W145" s="9">
        <f t="shared" si="57"/>
        <v>0</v>
      </c>
      <c r="X145" s="9"/>
      <c r="Y145" s="6" t="e">
        <f t="shared" si="47"/>
        <v>#DIV/0!</v>
      </c>
      <c r="AA145" s="2">
        <v>44763</v>
      </c>
      <c r="AB145" s="6">
        <v>235.35</v>
      </c>
      <c r="AC145" s="6">
        <v>157.09</v>
      </c>
      <c r="AD145" s="6">
        <f t="shared" si="48"/>
        <v>392.44</v>
      </c>
      <c r="AE145" s="9">
        <v>5.73</v>
      </c>
      <c r="AF145" s="7">
        <f t="shared" si="49"/>
        <v>68.488656195462468</v>
      </c>
      <c r="AJ145" s="2">
        <v>44763</v>
      </c>
      <c r="AK145" s="9">
        <v>9356.44</v>
      </c>
      <c r="AL145" s="6">
        <v>5.73</v>
      </c>
      <c r="AM145" s="6">
        <f t="shared" si="53"/>
        <v>1632.8865619546248</v>
      </c>
      <c r="AP145" s="2">
        <v>44763</v>
      </c>
      <c r="AQ145" s="9">
        <v>532.5</v>
      </c>
      <c r="AR145" s="9">
        <v>5.73</v>
      </c>
      <c r="AS145" s="6">
        <f t="shared" si="50"/>
        <v>92.931937172774866</v>
      </c>
    </row>
    <row r="146" spans="2:45" x14ac:dyDescent="0.25">
      <c r="B146" s="2">
        <v>44764</v>
      </c>
      <c r="C146" s="6">
        <v>5511.7</v>
      </c>
      <c r="D146" s="6"/>
      <c r="E146" s="6">
        <f t="shared" si="56"/>
        <v>5511.7</v>
      </c>
      <c r="F146" s="9">
        <v>5.73</v>
      </c>
      <c r="G146" s="7">
        <f t="shared" si="45"/>
        <v>961.90226876090742</v>
      </c>
      <c r="J146" s="2">
        <v>44764</v>
      </c>
      <c r="K146" s="6">
        <v>557.41</v>
      </c>
      <c r="L146" s="6">
        <v>166.22</v>
      </c>
      <c r="M146" s="6">
        <f t="shared" si="51"/>
        <v>723.63</v>
      </c>
      <c r="N146" s="9">
        <v>5.73</v>
      </c>
      <c r="O146" s="7">
        <f t="shared" si="46"/>
        <v>126.28795811518323</v>
      </c>
      <c r="S146" s="2">
        <v>44764</v>
      </c>
      <c r="T146" s="6"/>
      <c r="U146" s="6"/>
      <c r="V146" s="6"/>
      <c r="W146" s="9">
        <f t="shared" si="57"/>
        <v>0</v>
      </c>
      <c r="X146" s="9"/>
      <c r="Y146" s="6" t="e">
        <f t="shared" si="47"/>
        <v>#DIV/0!</v>
      </c>
      <c r="AA146" s="2">
        <v>44764</v>
      </c>
      <c r="AB146" s="6">
        <v>201.73</v>
      </c>
      <c r="AC146" s="6">
        <v>31.52</v>
      </c>
      <c r="AD146" s="6">
        <f t="shared" si="48"/>
        <v>233.25</v>
      </c>
      <c r="AE146" s="9">
        <v>5.73</v>
      </c>
      <c r="AF146" s="7">
        <f t="shared" si="49"/>
        <v>40.706806282722511</v>
      </c>
      <c r="AJ146" s="2">
        <v>44764</v>
      </c>
      <c r="AK146" s="9">
        <v>9647.7999999999993</v>
      </c>
      <c r="AL146" s="6">
        <v>5.73</v>
      </c>
      <c r="AM146" s="6">
        <f t="shared" si="53"/>
        <v>1683.7347294938916</v>
      </c>
      <c r="AP146" s="2">
        <v>44764</v>
      </c>
      <c r="AQ146" s="9">
        <v>943.5</v>
      </c>
      <c r="AR146" s="9">
        <v>5.73</v>
      </c>
      <c r="AS146" s="6">
        <f t="shared" si="50"/>
        <v>164.65968586387433</v>
      </c>
    </row>
    <row r="147" spans="2:45" x14ac:dyDescent="0.25">
      <c r="B147" s="2">
        <v>44765</v>
      </c>
      <c r="C147" s="6">
        <v>4960.97</v>
      </c>
      <c r="D147" s="6">
        <v>231.61</v>
      </c>
      <c r="E147" s="6">
        <f t="shared" si="56"/>
        <v>5192.58</v>
      </c>
      <c r="F147" s="9">
        <v>5.73</v>
      </c>
      <c r="G147" s="7">
        <f t="shared" si="45"/>
        <v>906.20942408376959</v>
      </c>
      <c r="J147" s="2">
        <v>44765</v>
      </c>
      <c r="K147" s="6">
        <v>1131.42</v>
      </c>
      <c r="L147" s="6">
        <v>10.9</v>
      </c>
      <c r="M147" s="6">
        <f t="shared" si="51"/>
        <v>1142.3200000000002</v>
      </c>
      <c r="N147" s="9">
        <v>5.73</v>
      </c>
      <c r="O147" s="7">
        <f t="shared" si="46"/>
        <v>199.35776614310646</v>
      </c>
      <c r="S147" s="2">
        <v>44765</v>
      </c>
      <c r="T147" s="6"/>
      <c r="U147" s="6"/>
      <c r="V147" s="6"/>
      <c r="W147" s="9">
        <f t="shared" si="57"/>
        <v>0</v>
      </c>
      <c r="X147" s="9"/>
      <c r="Y147" s="6" t="e">
        <f t="shared" si="47"/>
        <v>#DIV/0!</v>
      </c>
      <c r="AA147" s="2">
        <v>44765</v>
      </c>
      <c r="AB147" s="6">
        <v>462.31</v>
      </c>
      <c r="AC147" s="6">
        <v>239.48</v>
      </c>
      <c r="AD147" s="6">
        <f t="shared" si="48"/>
        <v>701.79</v>
      </c>
      <c r="AE147" s="9">
        <v>5.73</v>
      </c>
      <c r="AF147" s="7">
        <f t="shared" si="49"/>
        <v>122.4764397905759</v>
      </c>
      <c r="AJ147" s="2">
        <v>44765</v>
      </c>
      <c r="AK147" s="9">
        <v>11176.53</v>
      </c>
      <c r="AL147" s="6">
        <v>5.73</v>
      </c>
      <c r="AM147" s="6">
        <f t="shared" si="53"/>
        <v>1950.5287958115182</v>
      </c>
      <c r="AP147" s="2">
        <v>44765</v>
      </c>
      <c r="AQ147" s="9">
        <v>917</v>
      </c>
      <c r="AR147" s="9">
        <v>5.73</v>
      </c>
      <c r="AS147" s="6">
        <f t="shared" si="50"/>
        <v>160.03490401396158</v>
      </c>
    </row>
    <row r="148" spans="2:45" x14ac:dyDescent="0.25">
      <c r="B148" s="2">
        <v>44766</v>
      </c>
      <c r="C148" s="6">
        <v>3859.58</v>
      </c>
      <c r="D148" s="6">
        <v>32.72</v>
      </c>
      <c r="E148" s="6">
        <f t="shared" si="56"/>
        <v>3892.2999999999997</v>
      </c>
      <c r="F148" s="9">
        <v>5.73</v>
      </c>
      <c r="G148" s="7">
        <f t="shared" si="45"/>
        <v>679.28446771378697</v>
      </c>
      <c r="J148" s="2">
        <v>44766</v>
      </c>
      <c r="K148" s="6">
        <v>2890.17</v>
      </c>
      <c r="L148" s="6">
        <v>215.37</v>
      </c>
      <c r="M148" s="6">
        <f t="shared" si="51"/>
        <v>3105.54</v>
      </c>
      <c r="N148" s="9">
        <v>5.73</v>
      </c>
      <c r="O148" s="7">
        <f t="shared" si="46"/>
        <v>541.97905759162302</v>
      </c>
      <c r="S148" s="2">
        <v>44766</v>
      </c>
      <c r="T148" s="6"/>
      <c r="U148" s="6"/>
      <c r="V148" s="6"/>
      <c r="W148" s="9">
        <f t="shared" si="57"/>
        <v>0</v>
      </c>
      <c r="X148" s="9"/>
      <c r="Y148" s="6" t="e">
        <f t="shared" si="47"/>
        <v>#DIV/0!</v>
      </c>
      <c r="AA148" s="2">
        <v>44766</v>
      </c>
      <c r="AB148" s="6">
        <v>197.12</v>
      </c>
      <c r="AC148" s="6">
        <v>92.65</v>
      </c>
      <c r="AD148" s="6">
        <f t="shared" si="48"/>
        <v>289.77</v>
      </c>
      <c r="AE148" s="9">
        <v>5.73</v>
      </c>
      <c r="AF148" s="7">
        <f t="shared" si="49"/>
        <v>50.570680628272243</v>
      </c>
      <c r="AJ148" s="2">
        <v>44766</v>
      </c>
      <c r="AK148" s="9">
        <v>12800.9</v>
      </c>
      <c r="AL148" s="6">
        <v>5.73</v>
      </c>
      <c r="AM148" s="6">
        <f t="shared" si="53"/>
        <v>2234.0139616055844</v>
      </c>
      <c r="AP148" s="2">
        <v>44766</v>
      </c>
      <c r="AQ148" s="9">
        <v>1293.5</v>
      </c>
      <c r="AR148" s="9">
        <v>5.73</v>
      </c>
      <c r="AS148" s="6">
        <f t="shared" si="50"/>
        <v>225.74171029668409</v>
      </c>
    </row>
    <row r="149" spans="2:45" x14ac:dyDescent="0.25">
      <c r="B149" s="2">
        <v>44767</v>
      </c>
      <c r="C149" s="6">
        <v>5764.14</v>
      </c>
      <c r="D149" s="6">
        <v>105.98</v>
      </c>
      <c r="E149" s="6">
        <f t="shared" si="56"/>
        <v>5870.12</v>
      </c>
      <c r="F149" s="9">
        <v>5.73</v>
      </c>
      <c r="G149" s="7">
        <f t="shared" si="45"/>
        <v>1024.4537521815007</v>
      </c>
      <c r="J149" s="2">
        <v>44767</v>
      </c>
      <c r="K149" s="6">
        <v>0</v>
      </c>
      <c r="L149" s="6">
        <v>0</v>
      </c>
      <c r="M149" s="6">
        <f t="shared" si="51"/>
        <v>0</v>
      </c>
      <c r="N149" s="9">
        <v>5.73</v>
      </c>
      <c r="O149" s="7">
        <f t="shared" si="46"/>
        <v>0</v>
      </c>
      <c r="S149" s="2">
        <v>44767</v>
      </c>
      <c r="T149" s="6"/>
      <c r="U149" s="6"/>
      <c r="V149" s="6"/>
      <c r="W149" s="9">
        <f t="shared" si="57"/>
        <v>0</v>
      </c>
      <c r="X149" s="9"/>
      <c r="Y149" s="6" t="e">
        <f t="shared" si="47"/>
        <v>#DIV/0!</v>
      </c>
      <c r="AA149" s="2">
        <v>44767</v>
      </c>
      <c r="AB149" s="6">
        <v>337.73</v>
      </c>
      <c r="AC149" s="6">
        <v>327.12</v>
      </c>
      <c r="AD149" s="6">
        <f t="shared" si="48"/>
        <v>664.85</v>
      </c>
      <c r="AE149" s="9">
        <v>5.73</v>
      </c>
      <c r="AF149" s="7">
        <f t="shared" si="49"/>
        <v>116.02966841186736</v>
      </c>
      <c r="AJ149" s="2">
        <v>44767</v>
      </c>
      <c r="AK149" s="9">
        <v>9897.85</v>
      </c>
      <c r="AL149" s="6">
        <v>5.73</v>
      </c>
      <c r="AM149" s="6">
        <f t="shared" si="53"/>
        <v>1727.3734729493892</v>
      </c>
      <c r="AP149" s="2">
        <v>44767</v>
      </c>
      <c r="AQ149" s="9">
        <v>1129</v>
      </c>
      <c r="AR149" s="9">
        <v>5.73</v>
      </c>
      <c r="AS149" s="6">
        <f t="shared" si="50"/>
        <v>197.0331588132635</v>
      </c>
    </row>
    <row r="150" spans="2:45" x14ac:dyDescent="0.25">
      <c r="B150" s="2">
        <v>44768</v>
      </c>
      <c r="C150" s="6">
        <v>5908.02</v>
      </c>
      <c r="D150" s="1">
        <v>0</v>
      </c>
      <c r="E150" s="6">
        <f t="shared" si="56"/>
        <v>5908.02</v>
      </c>
      <c r="F150" s="9">
        <v>5.73</v>
      </c>
      <c r="G150" s="7">
        <f t="shared" si="45"/>
        <v>1031.068062827225</v>
      </c>
      <c r="J150" s="2">
        <v>44768</v>
      </c>
      <c r="K150" s="6">
        <v>488.32</v>
      </c>
      <c r="L150" s="1">
        <v>8.5399999999999991</v>
      </c>
      <c r="M150" s="6">
        <f t="shared" si="51"/>
        <v>496.86</v>
      </c>
      <c r="N150" s="9">
        <v>5.73</v>
      </c>
      <c r="O150" s="7">
        <f t="shared" si="46"/>
        <v>86.712041884816756</v>
      </c>
      <c r="S150" s="2">
        <v>44768</v>
      </c>
      <c r="T150" s="6"/>
      <c r="U150" s="1"/>
      <c r="V150" s="6"/>
      <c r="W150" s="9">
        <f t="shared" si="57"/>
        <v>0</v>
      </c>
      <c r="X150" s="9"/>
      <c r="Y150" s="6" t="e">
        <f t="shared" si="47"/>
        <v>#DIV/0!</v>
      </c>
      <c r="AA150" s="2">
        <v>44768</v>
      </c>
      <c r="AB150" s="6">
        <v>148.94999999999999</v>
      </c>
      <c r="AC150" s="1">
        <v>545.87</v>
      </c>
      <c r="AD150" s="6">
        <f t="shared" si="48"/>
        <v>694.81999999999994</v>
      </c>
      <c r="AE150" s="9">
        <v>5.73</v>
      </c>
      <c r="AF150" s="7">
        <f t="shared" si="49"/>
        <v>121.26003490401393</v>
      </c>
      <c r="AJ150" s="2">
        <v>44768</v>
      </c>
      <c r="AK150" s="9">
        <v>9979.34</v>
      </c>
      <c r="AL150" s="1">
        <v>5.73</v>
      </c>
      <c r="AM150" s="6">
        <f t="shared" si="53"/>
        <v>1741.5951134380452</v>
      </c>
      <c r="AP150" s="2">
        <v>44768</v>
      </c>
      <c r="AQ150" s="9">
        <v>699.5</v>
      </c>
      <c r="AR150" s="10">
        <v>5.73</v>
      </c>
      <c r="AS150" s="6">
        <f t="shared" si="50"/>
        <v>122.07678883071553</v>
      </c>
    </row>
    <row r="151" spans="2:45" x14ac:dyDescent="0.25">
      <c r="B151" s="2">
        <v>44769</v>
      </c>
      <c r="C151" s="6">
        <v>3332.68</v>
      </c>
      <c r="D151" s="1">
        <v>64.14</v>
      </c>
      <c r="E151" s="6">
        <f>C151+D151</f>
        <v>3396.8199999999997</v>
      </c>
      <c r="F151" s="9">
        <v>5.75</v>
      </c>
      <c r="G151" s="7">
        <f t="shared" si="45"/>
        <v>590.75130434782602</v>
      </c>
      <c r="J151" s="2">
        <v>44769</v>
      </c>
      <c r="K151" s="6">
        <v>791.89</v>
      </c>
      <c r="L151" s="6"/>
      <c r="M151" s="6">
        <f t="shared" si="51"/>
        <v>791.89</v>
      </c>
      <c r="N151" s="9">
        <v>5.75</v>
      </c>
      <c r="O151" s="7">
        <f t="shared" si="46"/>
        <v>137.72</v>
      </c>
      <c r="S151" s="2">
        <v>44769</v>
      </c>
      <c r="T151" s="6"/>
      <c r="U151" s="1"/>
      <c r="V151" s="6"/>
      <c r="W151" s="9">
        <f t="shared" si="57"/>
        <v>0</v>
      </c>
      <c r="X151" s="9"/>
      <c r="Y151" s="6" t="e">
        <f t="shared" si="47"/>
        <v>#DIV/0!</v>
      </c>
      <c r="AA151" s="2">
        <v>44769</v>
      </c>
      <c r="AB151" s="6">
        <v>410.75</v>
      </c>
      <c r="AC151" s="1">
        <v>749.52</v>
      </c>
      <c r="AD151" s="6">
        <f t="shared" si="48"/>
        <v>1160.27</v>
      </c>
      <c r="AE151" s="9">
        <v>5.75</v>
      </c>
      <c r="AF151" s="7">
        <f t="shared" si="49"/>
        <v>201.78608695652173</v>
      </c>
      <c r="AJ151" s="2">
        <v>44769</v>
      </c>
      <c r="AK151" s="9">
        <v>8015.63</v>
      </c>
      <c r="AL151" s="1">
        <v>5.75</v>
      </c>
      <c r="AM151" s="6">
        <f t="shared" si="53"/>
        <v>1394.0226086956523</v>
      </c>
      <c r="AP151" s="2">
        <v>44769</v>
      </c>
      <c r="AQ151" s="9">
        <v>831.5</v>
      </c>
      <c r="AR151" s="10">
        <v>5.75</v>
      </c>
      <c r="AS151" s="6">
        <f t="shared" si="50"/>
        <v>144.60869565217391</v>
      </c>
    </row>
    <row r="152" spans="2:45" x14ac:dyDescent="0.25">
      <c r="B152" s="2">
        <v>44770</v>
      </c>
      <c r="C152" s="6">
        <f>1690.67+1368.96+746.95</f>
        <v>3806.58</v>
      </c>
      <c r="D152" s="6"/>
      <c r="E152" s="6">
        <f>C152+D152</f>
        <v>3806.58</v>
      </c>
      <c r="F152" s="9">
        <v>5.78</v>
      </c>
      <c r="G152" s="7">
        <f t="shared" si="45"/>
        <v>658.57785467128019</v>
      </c>
      <c r="J152" s="2">
        <v>44770</v>
      </c>
      <c r="K152" s="6">
        <v>115.22</v>
      </c>
      <c r="L152" s="6"/>
      <c r="M152" s="6">
        <f t="shared" si="51"/>
        <v>115.22</v>
      </c>
      <c r="N152" s="9">
        <v>5.78</v>
      </c>
      <c r="O152" s="7">
        <f t="shared" si="46"/>
        <v>19.934256055363321</v>
      </c>
      <c r="S152" s="2">
        <v>44770</v>
      </c>
      <c r="T152" s="6"/>
      <c r="U152" s="6"/>
      <c r="V152" s="6"/>
      <c r="W152" s="9">
        <f t="shared" si="57"/>
        <v>0</v>
      </c>
      <c r="X152" s="9"/>
      <c r="Y152" s="6" t="e">
        <f t="shared" si="47"/>
        <v>#DIV/0!</v>
      </c>
      <c r="AA152" s="2">
        <v>44770</v>
      </c>
      <c r="AB152" s="6">
        <v>422.77</v>
      </c>
      <c r="AC152" s="6">
        <v>545.49</v>
      </c>
      <c r="AD152" s="6">
        <f t="shared" si="48"/>
        <v>968.26</v>
      </c>
      <c r="AE152" s="9">
        <v>5.78</v>
      </c>
      <c r="AF152" s="7">
        <f t="shared" si="49"/>
        <v>167.51903114186851</v>
      </c>
      <c r="AJ152" s="2">
        <v>44770</v>
      </c>
      <c r="AK152" s="9">
        <v>7695.65</v>
      </c>
      <c r="AL152" s="6">
        <v>5.78</v>
      </c>
      <c r="AM152" s="6">
        <f t="shared" si="53"/>
        <v>1331.4273356401384</v>
      </c>
      <c r="AP152" s="2">
        <v>44770</v>
      </c>
      <c r="AQ152" s="9">
        <v>550</v>
      </c>
      <c r="AR152" s="9">
        <v>5.78</v>
      </c>
      <c r="AS152" s="6">
        <f t="shared" si="50"/>
        <v>95.155709342560556</v>
      </c>
    </row>
    <row r="153" spans="2:45" x14ac:dyDescent="0.25">
      <c r="B153" s="2">
        <v>44771</v>
      </c>
      <c r="C153" s="6">
        <v>5412.12</v>
      </c>
      <c r="D153" s="6"/>
      <c r="E153" s="6">
        <f>C153+D153</f>
        <v>5412.12</v>
      </c>
      <c r="F153" s="9">
        <v>5.79</v>
      </c>
      <c r="G153" s="7">
        <f t="shared" si="45"/>
        <v>934.73575129533674</v>
      </c>
      <c r="J153" s="2">
        <v>44771</v>
      </c>
      <c r="K153" s="6">
        <v>1436.95</v>
      </c>
      <c r="L153" s="6">
        <v>450.54</v>
      </c>
      <c r="M153" s="6">
        <f t="shared" si="51"/>
        <v>1887.49</v>
      </c>
      <c r="N153" s="9">
        <v>5.79</v>
      </c>
      <c r="O153" s="7">
        <f t="shared" si="46"/>
        <v>325.99136442141622</v>
      </c>
      <c r="S153" s="2">
        <v>44771</v>
      </c>
      <c r="T153" s="6"/>
      <c r="U153" s="6"/>
      <c r="V153" s="6"/>
      <c r="W153" s="9">
        <f t="shared" si="57"/>
        <v>0</v>
      </c>
      <c r="X153" s="9"/>
      <c r="Y153" s="6" t="e">
        <f t="shared" si="47"/>
        <v>#DIV/0!</v>
      </c>
      <c r="AA153" s="2">
        <v>44771</v>
      </c>
      <c r="AB153" s="6">
        <v>680.7</v>
      </c>
      <c r="AC153" s="6">
        <v>190.31</v>
      </c>
      <c r="AD153" s="6">
        <f t="shared" si="48"/>
        <v>871.01</v>
      </c>
      <c r="AE153" s="9">
        <v>5.79</v>
      </c>
      <c r="AF153" s="7">
        <f t="shared" si="49"/>
        <v>150.43350604490502</v>
      </c>
      <c r="AJ153" s="2">
        <v>44771</v>
      </c>
      <c r="AK153" s="9">
        <v>11010.42</v>
      </c>
      <c r="AL153" s="6">
        <v>5.79</v>
      </c>
      <c r="AM153" s="6">
        <f t="shared" si="53"/>
        <v>1901.6269430051814</v>
      </c>
      <c r="AP153" s="2">
        <v>44771</v>
      </c>
      <c r="AQ153" s="9">
        <v>906</v>
      </c>
      <c r="AR153" s="9">
        <v>5.79</v>
      </c>
      <c r="AS153" s="6">
        <f t="shared" si="50"/>
        <v>156.47668393782382</v>
      </c>
    </row>
    <row r="154" spans="2:45" x14ac:dyDescent="0.25">
      <c r="B154" s="2">
        <v>44772</v>
      </c>
      <c r="C154" s="6">
        <v>5709.06</v>
      </c>
      <c r="D154" s="6">
        <v>555.29999999999995</v>
      </c>
      <c r="E154" s="6">
        <f>C154+D154</f>
        <v>6264.3600000000006</v>
      </c>
      <c r="F154" s="9">
        <v>5.79</v>
      </c>
      <c r="G154" s="7">
        <f>E154/F154</f>
        <v>1081.9274611398964</v>
      </c>
      <c r="J154" s="2">
        <v>44772</v>
      </c>
      <c r="K154" s="48">
        <v>729.97</v>
      </c>
      <c r="L154" s="48">
        <v>138.15</v>
      </c>
      <c r="M154" s="6">
        <f>K154+L154</f>
        <v>868.12</v>
      </c>
      <c r="N154" s="9">
        <v>5.79</v>
      </c>
      <c r="O154" s="7">
        <f t="shared" si="46"/>
        <v>149.93436960276338</v>
      </c>
      <c r="S154" s="2">
        <v>44772</v>
      </c>
      <c r="T154" s="6"/>
      <c r="U154" s="6"/>
      <c r="V154" s="6"/>
      <c r="W154" s="9">
        <f t="shared" si="57"/>
        <v>0</v>
      </c>
      <c r="X154" s="9"/>
      <c r="Y154" s="6" t="e">
        <f t="shared" si="47"/>
        <v>#DIV/0!</v>
      </c>
      <c r="AA154" s="2">
        <v>44772</v>
      </c>
      <c r="AB154" s="6">
        <v>465.25</v>
      </c>
      <c r="AC154" s="6">
        <v>256.38</v>
      </c>
      <c r="AD154" s="6">
        <f t="shared" si="48"/>
        <v>721.63</v>
      </c>
      <c r="AE154" s="9">
        <v>5.79</v>
      </c>
      <c r="AF154" s="7">
        <f t="shared" si="49"/>
        <v>124.63385146804836</v>
      </c>
      <c r="AJ154" s="2">
        <v>44772</v>
      </c>
      <c r="AK154" s="9">
        <v>12426.74</v>
      </c>
      <c r="AL154" s="6">
        <v>5.79</v>
      </c>
      <c r="AM154" s="6">
        <f t="shared" si="53"/>
        <v>2146.2417962003456</v>
      </c>
      <c r="AP154" s="2">
        <v>44772</v>
      </c>
      <c r="AQ154" s="9">
        <v>730</v>
      </c>
      <c r="AR154" s="9">
        <v>5.79</v>
      </c>
      <c r="AS154" s="6">
        <f t="shared" si="50"/>
        <v>126.07944732297064</v>
      </c>
    </row>
    <row r="155" spans="2:45" x14ac:dyDescent="0.25">
      <c r="B155" s="2">
        <v>44773</v>
      </c>
      <c r="C155" s="6">
        <v>4708.6499999999996</v>
      </c>
      <c r="D155" s="6">
        <v>12.04</v>
      </c>
      <c r="E155" s="6">
        <f t="shared" ref="E155" si="58">C155+D155</f>
        <v>4720.6899999999996</v>
      </c>
      <c r="F155" s="9">
        <v>5.79</v>
      </c>
      <c r="G155" s="7">
        <f>E155/F155</f>
        <v>815.31778929188249</v>
      </c>
      <c r="J155" s="2">
        <v>44773</v>
      </c>
      <c r="K155" s="6">
        <v>942.34</v>
      </c>
      <c r="L155" s="6">
        <v>28.4</v>
      </c>
      <c r="M155" s="6">
        <f t="shared" ref="M155" si="59">K155+L155</f>
        <v>970.74</v>
      </c>
      <c r="N155" s="9">
        <v>5.79</v>
      </c>
      <c r="O155" s="7">
        <f t="shared" si="46"/>
        <v>167.65803108808291</v>
      </c>
      <c r="S155" s="2">
        <v>44773</v>
      </c>
      <c r="T155" s="6"/>
      <c r="U155" s="6"/>
      <c r="V155" s="6"/>
      <c r="W155" s="9">
        <f t="shared" si="57"/>
        <v>0</v>
      </c>
      <c r="X155" s="9"/>
      <c r="Y155" s="1"/>
      <c r="AA155" s="2">
        <v>44773</v>
      </c>
      <c r="AB155" s="6">
        <v>384.96</v>
      </c>
      <c r="AC155" s="6">
        <v>12.04</v>
      </c>
      <c r="AD155" s="6">
        <f>AB155+AC155</f>
        <v>397</v>
      </c>
      <c r="AE155" s="9">
        <v>5.79</v>
      </c>
      <c r="AF155" s="7">
        <f t="shared" si="49"/>
        <v>68.566493955094984</v>
      </c>
      <c r="AJ155" s="2">
        <v>44773</v>
      </c>
      <c r="AK155" s="9">
        <v>10886.79</v>
      </c>
      <c r="AL155" s="6">
        <v>5.79</v>
      </c>
      <c r="AM155" s="6">
        <f t="shared" si="53"/>
        <v>1880.2746113989638</v>
      </c>
      <c r="AP155" s="2">
        <v>44773</v>
      </c>
      <c r="AQ155" s="9">
        <v>1349.5</v>
      </c>
      <c r="AR155" s="9">
        <v>5.79</v>
      </c>
      <c r="AS155" s="6">
        <f t="shared" si="50"/>
        <v>233.07426597582037</v>
      </c>
    </row>
    <row r="156" spans="2:45" x14ac:dyDescent="0.25">
      <c r="C156" s="12">
        <f>SUM(C125:C155)</f>
        <v>142464.44</v>
      </c>
      <c r="E156" s="12">
        <f>SUM(E125:E155)</f>
        <v>144170.62</v>
      </c>
      <c r="F156" s="12"/>
      <c r="G156" s="51">
        <f>SUM(G125:G155)</f>
        <v>25429.696289142903</v>
      </c>
      <c r="O156" s="51">
        <f>SUM(O125:O155)</f>
        <v>4630.6456137216628</v>
      </c>
      <c r="Y156" s="51" t="e">
        <f>SUM(Y125:Y155)</f>
        <v>#DIV/0!</v>
      </c>
      <c r="AF156" s="51">
        <f>SUM(AF125:AF155)</f>
        <v>3307.8223253934138</v>
      </c>
      <c r="AK156" s="43"/>
      <c r="AM156" s="12">
        <f>SUM(AM125:AM155)</f>
        <v>53986.14348556452</v>
      </c>
      <c r="AS156" s="51">
        <f>SUM(AS125:AS155)</f>
        <v>4568.355149069198</v>
      </c>
    </row>
  </sheetData>
  <mergeCells count="16">
    <mergeCell ref="E122:G122"/>
    <mergeCell ref="M122:O122"/>
    <mergeCell ref="V122:X122"/>
    <mergeCell ref="AD122:AF122"/>
    <mergeCell ref="E81:G81"/>
    <mergeCell ref="M81:O81"/>
    <mergeCell ref="V81:X81"/>
    <mergeCell ref="AD81:AF81"/>
    <mergeCell ref="E3:G3"/>
    <mergeCell ref="M3:O3"/>
    <mergeCell ref="V3:X3"/>
    <mergeCell ref="AD3:AF3"/>
    <mergeCell ref="E41:G41"/>
    <mergeCell ref="M41:O41"/>
    <mergeCell ref="V41:X41"/>
    <mergeCell ref="AD41:AF4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relacion evora</vt:lpstr>
      <vt:lpstr>bruto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TESORERÍA4-PC</dc:creator>
  <cp:lastModifiedBy>user</cp:lastModifiedBy>
  <cp:lastPrinted>2022-08-02T18:01:34Z</cp:lastPrinted>
  <dcterms:created xsi:type="dcterms:W3CDTF">2021-05-11T11:35:13Z</dcterms:created>
  <dcterms:modified xsi:type="dcterms:W3CDTF">2022-08-09T13:24:56Z</dcterms:modified>
</cp:coreProperties>
</file>