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600" windowHeight="7500" firstSheet="1" activeTab="1"/>
  </bookViews>
  <sheets>
    <sheet name="PAN DULCE" sheetId="1" r:id="rId1"/>
    <sheet name="PAN FRANCÉS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E28" i="2" l="1"/>
  <c r="E32" i="2" s="1"/>
  <c r="D12" i="2" l="1"/>
  <c r="D23" i="2"/>
  <c r="B21" i="2"/>
  <c r="B14" i="2"/>
  <c r="B17" i="2"/>
  <c r="B13" i="2"/>
  <c r="B20" i="2"/>
  <c r="B19" i="2"/>
  <c r="B18" i="2"/>
  <c r="B15" i="2"/>
  <c r="B12" i="2"/>
  <c r="B11" i="2"/>
  <c r="D17" i="2"/>
  <c r="B26" i="2" l="1"/>
  <c r="B27" i="2" s="1"/>
  <c r="A6" i="2" s="1"/>
  <c r="B23" i="2" s="1"/>
  <c r="E24" i="2" l="1"/>
  <c r="E23" i="2"/>
  <c r="D21" i="2"/>
  <c r="E21" i="2" s="1"/>
  <c r="D20" i="2"/>
  <c r="E20" i="2" s="1"/>
  <c r="E19" i="2"/>
  <c r="E18" i="2"/>
  <c r="E17" i="2"/>
  <c r="E16" i="2"/>
  <c r="E15" i="2"/>
  <c r="D14" i="2"/>
  <c r="E14" i="2" s="1"/>
  <c r="D13" i="2"/>
  <c r="E13" i="2" s="1"/>
  <c r="E12" i="2"/>
  <c r="D11" i="2"/>
  <c r="E11" i="2" s="1"/>
  <c r="E22" i="1"/>
  <c r="E21" i="1"/>
  <c r="E20" i="1"/>
  <c r="E19" i="1"/>
  <c r="E18" i="1"/>
  <c r="E15" i="1"/>
  <c r="E14" i="1"/>
  <c r="E13" i="1"/>
  <c r="E12" i="1"/>
  <c r="E11" i="1"/>
  <c r="E25" i="2" l="1"/>
  <c r="E26" i="2" s="1"/>
  <c r="F16" i="1" l="1"/>
  <c r="F17" i="1"/>
  <c r="F23" i="1"/>
  <c r="F24" i="1"/>
  <c r="C26" i="1"/>
  <c r="F22" i="1"/>
  <c r="F21" i="1"/>
  <c r="F20" i="1"/>
  <c r="F19" i="1"/>
  <c r="F18" i="1"/>
  <c r="F15" i="1"/>
  <c r="F14" i="1"/>
  <c r="F13" i="1"/>
  <c r="F12" i="1"/>
  <c r="F11" i="1"/>
  <c r="F25" i="1" l="1"/>
  <c r="F26" i="1" s="1"/>
  <c r="G26" i="1" s="1"/>
  <c r="F35" i="1" s="1"/>
  <c r="F28" i="1" l="1"/>
  <c r="E31" i="1" l="1"/>
  <c r="F31" i="1" s="1"/>
  <c r="E29" i="2" l="1"/>
  <c r="E29" i="1" l="1"/>
  <c r="F29" i="1" s="1"/>
  <c r="E31" i="2" l="1"/>
  <c r="E30" i="2" l="1"/>
  <c r="E33" i="2" s="1"/>
  <c r="E34" i="2" l="1"/>
  <c r="E36" i="2" s="1"/>
  <c r="E38" i="2" s="1"/>
  <c r="E39" i="2" s="1"/>
  <c r="E30" i="1"/>
  <c r="F30" i="1" s="1"/>
  <c r="F33" i="1" s="1"/>
  <c r="F34" i="1" s="1"/>
  <c r="F36" i="1" s="1"/>
  <c r="F38" i="1" s="1"/>
</calcChain>
</file>

<file path=xl/sharedStrings.xml><?xml version="1.0" encoding="utf-8"?>
<sst xmlns="http://schemas.openxmlformats.org/spreadsheetml/2006/main" count="97" uniqueCount="49">
  <si>
    <t>Harina de Primera</t>
  </si>
  <si>
    <t>Azucar</t>
  </si>
  <si>
    <t>Sal</t>
  </si>
  <si>
    <t>Levadura</t>
  </si>
  <si>
    <t>Manteca Vegetal</t>
  </si>
  <si>
    <t>Manteca de Cochino</t>
  </si>
  <si>
    <t>Margarina</t>
  </si>
  <si>
    <t>Agua</t>
  </si>
  <si>
    <t>MATERIAS PRIMAS</t>
  </si>
  <si>
    <t>TOTAL  MATERIAS PRIMAS</t>
  </si>
  <si>
    <t>TOTAL COSTOS DE PRODUCCIÓN</t>
  </si>
  <si>
    <t>MAQUINARIA Y EQUIPO (Depreciación)</t>
  </si>
  <si>
    <t>MANO DE OBRA DIRECTA</t>
  </si>
  <si>
    <t>OTROS GASTOS</t>
  </si>
  <si>
    <t>PAN DULCE</t>
  </si>
  <si>
    <t>PRODUCTO</t>
  </si>
  <si>
    <t>COSTO</t>
  </si>
  <si>
    <t>ROMONO</t>
  </si>
  <si>
    <t xml:space="preserve">HUEVOS </t>
  </si>
  <si>
    <t>COSTO POR KILO</t>
  </si>
  <si>
    <t>PRECIO DE VENTA AL PÚBLICO</t>
  </si>
  <si>
    <t>MANO DE OBRA INDIRECTA</t>
  </si>
  <si>
    <t>CANT.</t>
  </si>
  <si>
    <t>PRESENTACIÓN:</t>
  </si>
  <si>
    <t>UNIDAD</t>
  </si>
  <si>
    <t>TOTAL</t>
  </si>
  <si>
    <t>Kg.</t>
  </si>
  <si>
    <t>Esencia de Mantecado</t>
  </si>
  <si>
    <t>Lts.</t>
  </si>
  <si>
    <t>Esencia de vainilla</t>
  </si>
  <si>
    <t>Min.</t>
  </si>
  <si>
    <t>Acemitas, Piñitas, Pan Dulce largo,</t>
  </si>
  <si>
    <t>Pan Pata de Gato.</t>
  </si>
  <si>
    <t>MERMA  10%</t>
  </si>
  <si>
    <r>
      <t xml:space="preserve">GASTOS ADMIN. </t>
    </r>
    <r>
      <rPr>
        <b/>
        <sz val="12"/>
        <rFont val="Arial"/>
        <family val="2"/>
      </rPr>
      <t>12.5% DEL COSTO</t>
    </r>
  </si>
  <si>
    <t>MÁRGEN DE RENTABILIDAD (30%)</t>
  </si>
  <si>
    <t>ACEITE</t>
  </si>
  <si>
    <t>Bolsas  para el pan</t>
  </si>
  <si>
    <t>Gramos</t>
  </si>
  <si>
    <t>unid.</t>
  </si>
  <si>
    <t>GASTOS OPERATIVOS</t>
  </si>
  <si>
    <t>MASA PAN SALADO</t>
  </si>
  <si>
    <t>GRAMOS</t>
  </si>
  <si>
    <t>SACOS PROCESADOS</t>
  </si>
  <si>
    <t>NETO MAT. PRIMAS</t>
  </si>
  <si>
    <t>TOTAL COSTOS  FÁBRICA</t>
  </si>
  <si>
    <t>PANES</t>
  </si>
  <si>
    <t>PRECIO DE CADA UNIDAD</t>
  </si>
  <si>
    <t>ESTRUCTURA DE COSTOS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</si>
</sst>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b/>
      <sz val="2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16" fillId="0" borderId="0" applyFont="0" applyFill="0" applyBorder="0" applyAlignment="0" applyProtection="0"/>
  </cellStyleXfs>
  <cellXfs count="120">
    <xf numFmtId="0" fontId="0" fillId="0" borderId="0" xfId="0"/>
    <xf numFmtId="0" fontId="0" fillId="0" borderId="1" xfId="0" applyBorder="1"/>
    <xf numFmtId="0" fontId="4" fillId="4" borderId="1" xfId="0" applyFont="1" applyFill="1" applyBorder="1"/>
    <xf numFmtId="0" fontId="4" fillId="5" borderId="1" xfId="0" applyFont="1" applyFill="1" applyBorder="1"/>
    <xf numFmtId="0" fontId="7" fillId="5" borderId="1" xfId="0" applyFont="1" applyFill="1" applyBorder="1" applyAlignment="1">
      <alignment horizontal="left"/>
    </xf>
    <xf numFmtId="0" fontId="0" fillId="0" borderId="0" xfId="0" applyBorder="1"/>
    <xf numFmtId="0" fontId="8" fillId="0" borderId="1" xfId="0" applyFont="1" applyBorder="1"/>
    <xf numFmtId="0" fontId="4" fillId="7" borderId="1" xfId="0" applyFont="1" applyFill="1" applyBorder="1"/>
    <xf numFmtId="0" fontId="6" fillId="2" borderId="1" xfId="0" applyFont="1" applyFill="1" applyBorder="1" applyAlignment="1">
      <alignment horizontal="left"/>
    </xf>
    <xf numFmtId="0" fontId="9" fillId="7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3" fillId="0" borderId="1" xfId="0" applyFont="1" applyBorder="1"/>
    <xf numFmtId="0" fontId="4" fillId="0" borderId="1" xfId="0" applyFont="1" applyBorder="1"/>
    <xf numFmtId="0" fontId="6" fillId="3" borderId="1" xfId="0" applyFont="1" applyFill="1" applyBorder="1" applyAlignment="1">
      <alignment horizontal="left"/>
    </xf>
    <xf numFmtId="0" fontId="6" fillId="8" borderId="1" xfId="0" applyFont="1" applyFill="1" applyBorder="1" applyAlignment="1">
      <alignment horizontal="left"/>
    </xf>
    <xf numFmtId="0" fontId="10" fillId="0" borderId="1" xfId="0" applyFont="1" applyFill="1" applyBorder="1"/>
    <xf numFmtId="0" fontId="5" fillId="0" borderId="1" xfId="0" applyFont="1" applyFill="1" applyBorder="1"/>
    <xf numFmtId="0" fontId="10" fillId="0" borderId="1" xfId="0" applyFont="1" applyBorder="1"/>
    <xf numFmtId="0" fontId="11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0" fillId="9" borderId="1" xfId="0" applyFill="1" applyBorder="1"/>
    <xf numFmtId="0" fontId="4" fillId="9" borderId="1" xfId="0" applyFont="1" applyFill="1" applyBorder="1"/>
    <xf numFmtId="0" fontId="2" fillId="9" borderId="1" xfId="0" applyFont="1" applyFill="1" applyBorder="1" applyAlignment="1">
      <alignment horizontal="left"/>
    </xf>
    <xf numFmtId="0" fontId="0" fillId="10" borderId="0" xfId="0" applyFill="1" applyBorder="1"/>
    <xf numFmtId="0" fontId="0" fillId="10" borderId="0" xfId="0" applyFill="1"/>
    <xf numFmtId="2" fontId="0" fillId="10" borderId="0" xfId="0" applyNumberFormat="1" applyFill="1" applyAlignment="1">
      <alignment horizontal="right"/>
    </xf>
    <xf numFmtId="0" fontId="0" fillId="10" borderId="0" xfId="0" applyFill="1" applyAlignment="1">
      <alignment horizontal="left"/>
    </xf>
    <xf numFmtId="0" fontId="0" fillId="10" borderId="1" xfId="0" applyFill="1" applyBorder="1"/>
    <xf numFmtId="0" fontId="0" fillId="10" borderId="1" xfId="0" applyFill="1" applyBorder="1" applyAlignment="1">
      <alignment horizontal="left"/>
    </xf>
    <xf numFmtId="43" fontId="17" fillId="10" borderId="0" xfId="2" applyFont="1" applyFill="1"/>
    <xf numFmtId="4" fontId="0" fillId="10" borderId="0" xfId="0" applyNumberFormat="1" applyFill="1"/>
    <xf numFmtId="2" fontId="0" fillId="10" borderId="0" xfId="0" applyNumberFormat="1" applyFill="1" applyBorder="1" applyAlignment="1">
      <alignment horizontal="right"/>
    </xf>
    <xf numFmtId="0" fontId="0" fillId="10" borderId="0" xfId="0" applyFill="1" applyBorder="1" applyAlignment="1">
      <alignment horizontal="left"/>
    </xf>
    <xf numFmtId="0" fontId="0" fillId="10" borderId="0" xfId="0" applyFill="1" applyBorder="1" applyAlignment="1">
      <alignment horizontal="center"/>
    </xf>
    <xf numFmtId="43" fontId="20" fillId="10" borderId="0" xfId="2" applyFont="1" applyFill="1" applyBorder="1" applyAlignment="1">
      <alignment horizontal="right"/>
    </xf>
    <xf numFmtId="0" fontId="17" fillId="1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43" fontId="0" fillId="0" borderId="0" xfId="2" applyFont="1"/>
    <xf numFmtId="43" fontId="0" fillId="0" borderId="1" xfId="2" applyFont="1" applyBorder="1"/>
    <xf numFmtId="43" fontId="0" fillId="6" borderId="1" xfId="2" applyFont="1" applyFill="1" applyBorder="1" applyAlignment="1">
      <alignment horizontal="center"/>
    </xf>
    <xf numFmtId="2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43" fontId="0" fillId="10" borderId="1" xfId="0" applyNumberFormat="1" applyFill="1" applyBorder="1"/>
    <xf numFmtId="43" fontId="0" fillId="0" borderId="1" xfId="2" applyNumberFormat="1" applyFont="1" applyBorder="1"/>
    <xf numFmtId="43" fontId="0" fillId="4" borderId="1" xfId="2" applyFont="1" applyFill="1" applyBorder="1"/>
    <xf numFmtId="43" fontId="0" fillId="9" borderId="1" xfId="2" applyFont="1" applyFill="1" applyBorder="1"/>
    <xf numFmtId="0" fontId="0" fillId="9" borderId="1" xfId="0" applyFill="1" applyBorder="1" applyAlignment="1">
      <alignment horizontal="center"/>
    </xf>
    <xf numFmtId="43" fontId="0" fillId="10" borderId="1" xfId="0" applyNumberFormat="1" applyFill="1" applyBorder="1" applyAlignment="1">
      <alignment horizontal="left"/>
    </xf>
    <xf numFmtId="43" fontId="0" fillId="10" borderId="0" xfId="2" applyFont="1" applyFill="1"/>
    <xf numFmtId="43" fontId="17" fillId="10" borderId="1" xfId="2" applyFont="1" applyFill="1" applyBorder="1" applyAlignment="1">
      <alignment horizontal="center"/>
    </xf>
    <xf numFmtId="43" fontId="19" fillId="6" borderId="1" xfId="2" applyFont="1" applyFill="1" applyBorder="1" applyAlignment="1">
      <alignment horizontal="center"/>
    </xf>
    <xf numFmtId="43" fontId="0" fillId="10" borderId="1" xfId="2" applyFont="1" applyFill="1" applyBorder="1" applyAlignment="1">
      <alignment horizontal="right"/>
    </xf>
    <xf numFmtId="43" fontId="17" fillId="10" borderId="0" xfId="2" applyFont="1" applyFill="1" applyAlignment="1">
      <alignment horizontal="center"/>
    </xf>
    <xf numFmtId="43" fontId="19" fillId="10" borderId="0" xfId="2" applyFont="1" applyFill="1" applyAlignment="1">
      <alignment horizontal="left"/>
    </xf>
    <xf numFmtId="43" fontId="0" fillId="10" borderId="0" xfId="2" applyFont="1" applyFill="1" applyAlignment="1">
      <alignment horizontal="left"/>
    </xf>
    <xf numFmtId="43" fontId="0" fillId="10" borderId="0" xfId="2" applyFont="1" applyFill="1" applyBorder="1" applyAlignment="1">
      <alignment horizontal="left"/>
    </xf>
    <xf numFmtId="43" fontId="0" fillId="10" borderId="0" xfId="2" applyFont="1" applyFill="1" applyBorder="1" applyAlignment="1">
      <alignment horizontal="center"/>
    </xf>
    <xf numFmtId="43" fontId="0" fillId="0" borderId="0" xfId="2" applyFont="1" applyBorder="1"/>
    <xf numFmtId="4" fontId="0" fillId="10" borderId="1" xfId="0" applyNumberFormat="1" applyFill="1" applyBorder="1" applyAlignment="1">
      <alignment horizontal="right"/>
    </xf>
    <xf numFmtId="43" fontId="0" fillId="10" borderId="1" xfId="0" applyNumberFormat="1" applyFill="1" applyBorder="1" applyAlignment="1">
      <alignment horizontal="center"/>
    </xf>
    <xf numFmtId="43" fontId="0" fillId="4" borderId="4" xfId="2" applyFont="1" applyFill="1" applyBorder="1" applyAlignment="1">
      <alignment horizontal="left"/>
    </xf>
    <xf numFmtId="43" fontId="1" fillId="8" borderId="3" xfId="2" applyFont="1" applyFill="1" applyBorder="1" applyAlignment="1">
      <alignment horizontal="left"/>
    </xf>
    <xf numFmtId="0" fontId="0" fillId="0" borderId="4" xfId="0" applyBorder="1"/>
    <xf numFmtId="43" fontId="0" fillId="0" borderId="5" xfId="2" applyFont="1" applyBorder="1"/>
    <xf numFmtId="43" fontId="0" fillId="0" borderId="2" xfId="2" applyFont="1" applyBorder="1"/>
    <xf numFmtId="43" fontId="4" fillId="8" borderId="3" xfId="2" applyFont="1" applyFill="1" applyBorder="1"/>
    <xf numFmtId="0" fontId="11" fillId="8" borderId="1" xfId="0" applyFont="1" applyFill="1" applyBorder="1" applyAlignment="1">
      <alignment horizontal="center"/>
    </xf>
    <xf numFmtId="0" fontId="12" fillId="0" borderId="0" xfId="1" applyFont="1" applyFill="1" applyBorder="1"/>
    <xf numFmtId="0" fontId="13" fillId="0" borderId="0" xfId="1" quotePrefix="1" applyFont="1" applyFill="1" applyBorder="1" applyAlignment="1">
      <alignment horizontal="left"/>
    </xf>
    <xf numFmtId="0" fontId="13" fillId="0" borderId="0" xfId="1" applyFont="1" applyFill="1" applyBorder="1"/>
    <xf numFmtId="0" fontId="14" fillId="0" borderId="0" xfId="0" applyFont="1" applyFill="1" applyBorder="1"/>
    <xf numFmtId="0" fontId="12" fillId="0" borderId="0" xfId="0" applyFont="1" applyFill="1" applyBorder="1"/>
    <xf numFmtId="0" fontId="15" fillId="0" borderId="0" xfId="0" applyFont="1" applyFill="1" applyBorder="1"/>
    <xf numFmtId="0" fontId="0" fillId="0" borderId="0" xfId="0" applyBorder="1" applyAlignment="1">
      <alignment horizontal="right"/>
    </xf>
    <xf numFmtId="4" fontId="0" fillId="0" borderId="0" xfId="0" applyNumberFormat="1" applyBorder="1" applyAlignment="1">
      <alignment horizontal="right"/>
    </xf>
    <xf numFmtId="9" fontId="0" fillId="10" borderId="1" xfId="0" applyNumberFormat="1" applyFill="1" applyBorder="1" applyAlignment="1">
      <alignment horizontal="left"/>
    </xf>
    <xf numFmtId="2" fontId="0" fillId="10" borderId="1" xfId="0" applyNumberFormat="1" applyFill="1" applyBorder="1"/>
    <xf numFmtId="0" fontId="4" fillId="10" borderId="1" xfId="0" applyFont="1" applyFill="1" applyBorder="1" applyAlignment="1">
      <alignment horizontal="center"/>
    </xf>
    <xf numFmtId="43" fontId="0" fillId="10" borderId="1" xfId="2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18" fillId="10" borderId="1" xfId="0" applyFont="1" applyFill="1" applyBorder="1" applyAlignment="1">
      <alignment horizontal="center"/>
    </xf>
    <xf numFmtId="43" fontId="19" fillId="10" borderId="1" xfId="2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43" fontId="0" fillId="10" borderId="1" xfId="2" applyFont="1" applyFill="1" applyBorder="1"/>
    <xf numFmtId="43" fontId="0" fillId="10" borderId="1" xfId="2" applyNumberFormat="1" applyFont="1" applyFill="1" applyBorder="1"/>
    <xf numFmtId="0" fontId="4" fillId="10" borderId="1" xfId="0" applyFont="1" applyFill="1" applyBorder="1"/>
    <xf numFmtId="43" fontId="1" fillId="10" borderId="0" xfId="2" applyFont="1" applyFill="1" applyBorder="1" applyAlignment="1">
      <alignment horizontal="left"/>
    </xf>
    <xf numFmtId="0" fontId="6" fillId="10" borderId="1" xfId="0" applyFont="1" applyFill="1" applyBorder="1" applyAlignment="1">
      <alignment horizontal="center"/>
    </xf>
    <xf numFmtId="43" fontId="0" fillId="8" borderId="1" xfId="2" applyFont="1" applyFill="1" applyBorder="1"/>
    <xf numFmtId="0" fontId="21" fillId="0" borderId="0" xfId="0" applyFont="1" applyBorder="1"/>
    <xf numFmtId="9" fontId="0" fillId="10" borderId="1" xfId="0" applyNumberFormat="1" applyFill="1" applyBorder="1" applyAlignment="1">
      <alignment horizontal="center"/>
    </xf>
    <xf numFmtId="43" fontId="4" fillId="10" borderId="1" xfId="2" applyFont="1" applyFill="1" applyBorder="1" applyAlignment="1">
      <alignment horizontal="left"/>
    </xf>
    <xf numFmtId="164" fontId="0" fillId="10" borderId="1" xfId="0" applyNumberFormat="1" applyFill="1" applyBorder="1" applyAlignment="1">
      <alignment horizontal="left"/>
    </xf>
    <xf numFmtId="43" fontId="1" fillId="10" borderId="1" xfId="2" applyFont="1" applyFill="1" applyBorder="1" applyAlignment="1">
      <alignment horizontal="left"/>
    </xf>
    <xf numFmtId="0" fontId="7" fillId="10" borderId="1" xfId="0" applyFont="1" applyFill="1" applyBorder="1" applyAlignment="1">
      <alignment horizontal="left"/>
    </xf>
    <xf numFmtId="0" fontId="8" fillId="10" borderId="1" xfId="0" applyFont="1" applyFill="1" applyBorder="1"/>
    <xf numFmtId="0" fontId="9" fillId="10" borderId="1" xfId="0" applyFont="1" applyFill="1" applyBorder="1" applyAlignment="1">
      <alignment horizontal="left"/>
    </xf>
    <xf numFmtId="43" fontId="1" fillId="10" borderId="1" xfId="2" applyFont="1" applyFill="1" applyBorder="1"/>
    <xf numFmtId="43" fontId="4" fillId="10" borderId="1" xfId="2" applyFont="1" applyFill="1" applyBorder="1"/>
    <xf numFmtId="43" fontId="0" fillId="10" borderId="5" xfId="2" applyFont="1" applyFill="1" applyBorder="1"/>
    <xf numFmtId="0" fontId="6" fillId="10" borderId="1" xfId="0" applyFont="1" applyFill="1" applyBorder="1" applyAlignment="1">
      <alignment horizontal="left"/>
    </xf>
    <xf numFmtId="0" fontId="0" fillId="10" borderId="4" xfId="0" applyFill="1" applyBorder="1"/>
    <xf numFmtId="43" fontId="4" fillId="10" borderId="3" xfId="2" applyFont="1" applyFill="1" applyBorder="1"/>
    <xf numFmtId="0" fontId="0" fillId="8" borderId="1" xfId="0" applyFill="1" applyBorder="1"/>
    <xf numFmtId="0" fontId="0" fillId="8" borderId="4" xfId="0" applyFill="1" applyBorder="1"/>
    <xf numFmtId="43" fontId="3" fillId="10" borderId="1" xfId="2" applyFont="1" applyFill="1" applyBorder="1" applyAlignment="1">
      <alignment horizontal="right"/>
    </xf>
    <xf numFmtId="0" fontId="1" fillId="10" borderId="1" xfId="0" applyFont="1" applyFill="1" applyBorder="1"/>
    <xf numFmtId="165" fontId="0" fillId="10" borderId="1" xfId="2" applyNumberFormat="1" applyFont="1" applyFill="1" applyBorder="1"/>
    <xf numFmtId="164" fontId="0" fillId="10" borderId="1" xfId="2" applyNumberFormat="1" applyFont="1" applyFill="1" applyBorder="1"/>
    <xf numFmtId="0" fontId="4" fillId="0" borderId="2" xfId="0" applyFont="1" applyBorder="1"/>
    <xf numFmtId="0" fontId="0" fillId="0" borderId="2" xfId="0" applyBorder="1"/>
    <xf numFmtId="0" fontId="0" fillId="0" borderId="2" xfId="0" applyFill="1" applyBorder="1"/>
    <xf numFmtId="0" fontId="0" fillId="0" borderId="0" xfId="0" applyBorder="1" applyAlignment="1">
      <alignment horizontal="left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66FF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TERIAS%20PRIMAS,%20M%20DE%20O%20,%20OT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S PRIMAS"/>
      <sheetName val="MANO DE OBRA"/>
      <sheetName val="EQUIPOS Y MAQU."/>
      <sheetName val="GASTOS OPERATIVOS"/>
    </sheetNames>
    <sheetDataSet>
      <sheetData sheetId="0">
        <row r="9">
          <cell r="D9">
            <v>44.444444444444443</v>
          </cell>
        </row>
        <row r="20">
          <cell r="D20">
            <v>2240</v>
          </cell>
        </row>
        <row r="31">
          <cell r="D31">
            <v>39.411999999999999</v>
          </cell>
        </row>
        <row r="90">
          <cell r="D90">
            <v>320.8</v>
          </cell>
        </row>
        <row r="96">
          <cell r="D96">
            <v>225.55</v>
          </cell>
        </row>
        <row r="103">
          <cell r="D103">
            <v>333.33333333333331</v>
          </cell>
        </row>
        <row r="105">
          <cell r="D105">
            <v>3378.3783783783783</v>
          </cell>
        </row>
        <row r="117">
          <cell r="D117">
            <v>1500</v>
          </cell>
        </row>
        <row r="123">
          <cell r="D123">
            <v>5666.666666666667</v>
          </cell>
        </row>
        <row r="125">
          <cell r="D125">
            <v>7000</v>
          </cell>
        </row>
        <row r="169">
          <cell r="D169">
            <v>2159</v>
          </cell>
        </row>
        <row r="174">
          <cell r="D174">
            <v>980.20833333333337</v>
          </cell>
        </row>
      </sheetData>
      <sheetData sheetId="1">
        <row r="117">
          <cell r="O117">
            <v>2808868.2455555564</v>
          </cell>
        </row>
        <row r="118">
          <cell r="Q118">
            <v>52.248293258101839</v>
          </cell>
        </row>
        <row r="149">
          <cell r="O149">
            <v>490165.41299999994</v>
          </cell>
        </row>
        <row r="150">
          <cell r="Q150">
            <v>46.417179261363643</v>
          </cell>
        </row>
      </sheetData>
      <sheetData sheetId="2">
        <row r="56">
          <cell r="E56">
            <v>756.9917583796298</v>
          </cell>
        </row>
      </sheetData>
      <sheetData sheetId="3">
        <row r="23">
          <cell r="C23">
            <v>9431764.6523333341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7"/>
  <sheetViews>
    <sheetView zoomScale="86" zoomScaleNormal="86" workbookViewId="0">
      <selection activeCell="B4" sqref="B4:G39"/>
    </sheetView>
  </sheetViews>
  <sheetFormatPr baseColWidth="10" defaultRowHeight="15" x14ac:dyDescent="0.25"/>
  <cols>
    <col min="2" max="2" width="46.28515625" customWidth="1"/>
    <col min="5" max="5" width="14.7109375" customWidth="1"/>
    <col min="6" max="6" width="12.42578125" style="41" bestFit="1" customWidth="1"/>
    <col min="7" max="7" width="11.42578125" style="41"/>
    <col min="9" max="9" width="30.140625" customWidth="1"/>
  </cols>
  <sheetData>
    <row r="2" spans="2:11" ht="21" x14ac:dyDescent="0.35">
      <c r="E2" s="18"/>
    </row>
    <row r="3" spans="2:11" x14ac:dyDescent="0.25">
      <c r="E3" s="19"/>
    </row>
    <row r="4" spans="2:11" ht="18.75" x14ac:dyDescent="0.3">
      <c r="B4" s="12" t="s">
        <v>15</v>
      </c>
      <c r="C4" s="41"/>
      <c r="E4" s="19"/>
    </row>
    <row r="5" spans="2:11" ht="21" x14ac:dyDescent="0.35">
      <c r="B5" s="70" t="s">
        <v>14</v>
      </c>
      <c r="C5" s="41"/>
      <c r="E5" s="19"/>
    </row>
    <row r="6" spans="2:11" x14ac:dyDescent="0.25">
      <c r="B6" s="1" t="s">
        <v>23</v>
      </c>
      <c r="C6" s="41"/>
      <c r="E6" s="20"/>
    </row>
    <row r="7" spans="2:11" x14ac:dyDescent="0.25">
      <c r="B7" s="1" t="s">
        <v>31</v>
      </c>
      <c r="C7" s="41"/>
      <c r="E7" s="19"/>
    </row>
    <row r="8" spans="2:11" x14ac:dyDescent="0.25">
      <c r="B8" s="1" t="s">
        <v>32</v>
      </c>
      <c r="C8" s="41"/>
      <c r="E8" s="24"/>
      <c r="F8" s="52"/>
      <c r="G8" s="52"/>
      <c r="H8" s="25"/>
      <c r="I8" s="25"/>
      <c r="J8" s="25"/>
      <c r="K8" s="25"/>
    </row>
    <row r="9" spans="2:11" ht="18.75" x14ac:dyDescent="0.3">
      <c r="B9" s="7"/>
      <c r="C9" s="42"/>
      <c r="D9" s="1"/>
      <c r="E9" s="36"/>
      <c r="F9" s="53"/>
      <c r="G9" s="56"/>
      <c r="H9" s="26"/>
      <c r="I9" s="27"/>
      <c r="J9" s="26"/>
      <c r="K9" s="25"/>
    </row>
    <row r="10" spans="2:11" ht="14.25" customHeight="1" x14ac:dyDescent="0.3">
      <c r="B10" s="40" t="s">
        <v>8</v>
      </c>
      <c r="C10" s="43" t="s">
        <v>22</v>
      </c>
      <c r="D10" s="38" t="s">
        <v>24</v>
      </c>
      <c r="E10" s="39" t="s">
        <v>16</v>
      </c>
      <c r="F10" s="54" t="s">
        <v>25</v>
      </c>
      <c r="G10" s="57"/>
      <c r="H10" s="26"/>
      <c r="I10" s="27"/>
      <c r="J10" s="26"/>
      <c r="K10" s="25"/>
    </row>
    <row r="11" spans="2:11" x14ac:dyDescent="0.25">
      <c r="B11" s="23" t="s">
        <v>0</v>
      </c>
      <c r="C11" s="42">
        <v>25</v>
      </c>
      <c r="D11" s="37" t="s">
        <v>26</v>
      </c>
      <c r="E11" s="46">
        <f>'[1]MATERIAS PRIMAS'!$D$103</f>
        <v>333.33333333333331</v>
      </c>
      <c r="F11" s="55">
        <f>C11*E11</f>
        <v>8333.3333333333321</v>
      </c>
      <c r="G11" s="58"/>
      <c r="H11" s="26"/>
      <c r="I11" s="5"/>
      <c r="J11" s="44"/>
      <c r="K11" s="45"/>
    </row>
    <row r="12" spans="2:11" x14ac:dyDescent="0.25">
      <c r="B12" s="23" t="s">
        <v>1</v>
      </c>
      <c r="C12" s="42">
        <v>6.5</v>
      </c>
      <c r="D12" s="37" t="s">
        <v>26</v>
      </c>
      <c r="E12" s="46">
        <f>'[1]MATERIAS PRIMAS'!$D$20</f>
        <v>2240</v>
      </c>
      <c r="F12" s="55">
        <f t="shared" ref="F12:F24" si="0">C12*E12</f>
        <v>14560</v>
      </c>
      <c r="G12" s="59"/>
      <c r="H12" s="32"/>
      <c r="I12" s="5"/>
      <c r="J12" s="44"/>
      <c r="K12" s="45"/>
    </row>
    <row r="13" spans="2:11" x14ac:dyDescent="0.25">
      <c r="B13" s="23" t="s">
        <v>2</v>
      </c>
      <c r="C13" s="42">
        <v>0.2</v>
      </c>
      <c r="D13" s="37" t="s">
        <v>26</v>
      </c>
      <c r="E13" s="46">
        <f>'[1]MATERIAS PRIMAS'!$D$174</f>
        <v>980.20833333333337</v>
      </c>
      <c r="F13" s="55">
        <f t="shared" si="0"/>
        <v>196.04166666666669</v>
      </c>
      <c r="G13" s="59"/>
      <c r="H13" s="32"/>
      <c r="I13" s="5"/>
      <c r="J13" s="44"/>
      <c r="K13" s="45"/>
    </row>
    <row r="14" spans="2:11" x14ac:dyDescent="0.25">
      <c r="B14" s="23" t="s">
        <v>3</v>
      </c>
      <c r="C14" s="42">
        <v>0.35</v>
      </c>
      <c r="D14" s="37" t="s">
        <v>26</v>
      </c>
      <c r="E14" s="46">
        <f>'[1]MATERIAS PRIMAS'!$D$117</f>
        <v>1500</v>
      </c>
      <c r="F14" s="55">
        <f t="shared" si="0"/>
        <v>525</v>
      </c>
      <c r="G14" s="59"/>
      <c r="H14" s="32"/>
      <c r="I14" s="5"/>
      <c r="J14" s="44"/>
      <c r="K14" s="45"/>
    </row>
    <row r="15" spans="2:11" x14ac:dyDescent="0.25">
      <c r="B15" s="23" t="s">
        <v>29</v>
      </c>
      <c r="C15" s="42">
        <v>0.5</v>
      </c>
      <c r="D15" s="37" t="s">
        <v>26</v>
      </c>
      <c r="E15" s="46">
        <f>'[1]MATERIAS PRIMAS'!$D$96</f>
        <v>225.55</v>
      </c>
      <c r="F15" s="55">
        <f t="shared" si="0"/>
        <v>112.77500000000001</v>
      </c>
      <c r="G15" s="59"/>
      <c r="H15" s="32"/>
      <c r="I15" s="5"/>
      <c r="J15" s="44"/>
      <c r="K15" s="45"/>
    </row>
    <row r="16" spans="2:11" x14ac:dyDescent="0.25">
      <c r="B16" s="23" t="s">
        <v>4</v>
      </c>
      <c r="C16" s="42"/>
      <c r="D16" s="37"/>
      <c r="E16" s="28"/>
      <c r="F16" s="55">
        <f t="shared" si="0"/>
        <v>0</v>
      </c>
      <c r="G16" s="59"/>
      <c r="H16" s="32"/>
      <c r="I16" s="5"/>
      <c r="J16" s="44"/>
      <c r="K16" s="45"/>
    </row>
    <row r="17" spans="2:11" x14ac:dyDescent="0.25">
      <c r="B17" s="23" t="s">
        <v>5</v>
      </c>
      <c r="C17" s="42"/>
      <c r="D17" s="37"/>
      <c r="E17" s="28"/>
      <c r="F17" s="55">
        <f t="shared" si="0"/>
        <v>0</v>
      </c>
      <c r="G17" s="59"/>
      <c r="H17" s="32"/>
      <c r="I17" s="5"/>
      <c r="J17" s="44"/>
      <c r="K17" s="45"/>
    </row>
    <row r="18" spans="2:11" x14ac:dyDescent="0.25">
      <c r="B18" s="21" t="s">
        <v>18</v>
      </c>
      <c r="C18" s="42">
        <v>1.35</v>
      </c>
      <c r="D18" s="37" t="s">
        <v>26</v>
      </c>
      <c r="E18" s="46">
        <f>'[1]MATERIAS PRIMAS'!$D$105</f>
        <v>3378.3783783783783</v>
      </c>
      <c r="F18" s="55">
        <f t="shared" si="0"/>
        <v>4560.8108108108108</v>
      </c>
      <c r="G18" s="59"/>
      <c r="H18" s="32"/>
      <c r="I18" s="5"/>
      <c r="J18" s="44"/>
      <c r="K18" s="45"/>
    </row>
    <row r="19" spans="2:11" x14ac:dyDescent="0.25">
      <c r="B19" s="21" t="s">
        <v>17</v>
      </c>
      <c r="C19" s="42">
        <v>0.15</v>
      </c>
      <c r="D19" s="37" t="s">
        <v>28</v>
      </c>
      <c r="E19" s="46">
        <f>'[1]MATERIAS PRIMAS'!$D$169</f>
        <v>2159</v>
      </c>
      <c r="F19" s="55">
        <f t="shared" si="0"/>
        <v>323.84999999999997</v>
      </c>
      <c r="G19" s="59"/>
      <c r="H19" s="32"/>
      <c r="I19" s="5"/>
      <c r="J19" s="44"/>
      <c r="K19" s="45"/>
    </row>
    <row r="20" spans="2:11" x14ac:dyDescent="0.25">
      <c r="B20" s="23" t="s">
        <v>6</v>
      </c>
      <c r="C20" s="42">
        <v>2.5</v>
      </c>
      <c r="D20" s="37" t="s">
        <v>26</v>
      </c>
      <c r="E20" s="46">
        <f>'[1]MATERIAS PRIMAS'!$D$125</f>
        <v>7000</v>
      </c>
      <c r="F20" s="55">
        <f t="shared" si="0"/>
        <v>17500</v>
      </c>
      <c r="G20" s="59"/>
      <c r="H20" s="32"/>
      <c r="I20" s="5"/>
      <c r="J20" s="44"/>
      <c r="K20" s="45"/>
    </row>
    <row r="21" spans="2:11" x14ac:dyDescent="0.25">
      <c r="B21" s="23" t="s">
        <v>7</v>
      </c>
      <c r="C21" s="42">
        <v>5.5</v>
      </c>
      <c r="D21" s="37" t="s">
        <v>28</v>
      </c>
      <c r="E21" s="46">
        <f>'[1]MATERIAS PRIMAS'!$D$9</f>
        <v>44.444444444444443</v>
      </c>
      <c r="F21" s="55">
        <f t="shared" si="0"/>
        <v>244.44444444444443</v>
      </c>
      <c r="G21" s="59"/>
      <c r="H21" s="32"/>
      <c r="I21" s="33"/>
      <c r="J21" s="32"/>
      <c r="K21" s="24"/>
    </row>
    <row r="22" spans="2:11" x14ac:dyDescent="0.25">
      <c r="B22" s="23" t="s">
        <v>27</v>
      </c>
      <c r="C22" s="42">
        <v>0.5</v>
      </c>
      <c r="D22" s="37" t="s">
        <v>28</v>
      </c>
      <c r="E22" s="46">
        <f>'[1]MATERIAS PRIMAS'!$D$90</f>
        <v>320.8</v>
      </c>
      <c r="F22" s="55">
        <f t="shared" si="0"/>
        <v>160.4</v>
      </c>
      <c r="G22" s="59"/>
      <c r="H22" s="32"/>
      <c r="I22" s="33"/>
      <c r="J22" s="32"/>
      <c r="K22" s="24"/>
    </row>
    <row r="23" spans="2:11" x14ac:dyDescent="0.25">
      <c r="B23" s="23"/>
      <c r="C23" s="42"/>
      <c r="D23" s="37"/>
      <c r="E23" s="28"/>
      <c r="F23" s="55">
        <f t="shared" si="0"/>
        <v>0</v>
      </c>
      <c r="G23" s="59"/>
      <c r="H23" s="32"/>
      <c r="I23" s="33"/>
      <c r="J23" s="32"/>
      <c r="K23" s="24"/>
    </row>
    <row r="24" spans="2:11" x14ac:dyDescent="0.25">
      <c r="B24" s="23"/>
      <c r="C24" s="42"/>
      <c r="D24" s="37"/>
      <c r="E24" s="28"/>
      <c r="F24" s="55">
        <f t="shared" si="0"/>
        <v>0</v>
      </c>
      <c r="G24" s="59"/>
      <c r="H24" s="32"/>
      <c r="I24" s="33"/>
      <c r="J24" s="32"/>
      <c r="K24" s="24"/>
    </row>
    <row r="25" spans="2:11" ht="15.75" thickBot="1" x14ac:dyDescent="0.3">
      <c r="B25" s="21" t="s">
        <v>33</v>
      </c>
      <c r="C25" s="47"/>
      <c r="D25" s="1"/>
      <c r="E25" s="79">
        <v>0.1</v>
      </c>
      <c r="F25" s="51">
        <f>SUM(F11:F24)*E25</f>
        <v>4651.6655255255264</v>
      </c>
      <c r="G25" s="59"/>
      <c r="H25" s="33"/>
      <c r="I25" s="33"/>
      <c r="J25" s="32"/>
      <c r="K25" s="24"/>
    </row>
    <row r="26" spans="2:11" ht="19.5" thickBot="1" x14ac:dyDescent="0.35">
      <c r="B26" s="22" t="s">
        <v>9</v>
      </c>
      <c r="C26" s="49">
        <f>SUM(C11:C25)</f>
        <v>42.55</v>
      </c>
      <c r="D26" s="50" t="s">
        <v>26</v>
      </c>
      <c r="E26" s="51"/>
      <c r="F26" s="64">
        <f>SUM(F11:F25)</f>
        <v>51168.320780780785</v>
      </c>
      <c r="G26" s="65">
        <f>F26/C26</f>
        <v>1202.5457292780443</v>
      </c>
      <c r="H26" s="33"/>
      <c r="I26" s="33"/>
      <c r="J26" s="32"/>
      <c r="K26" s="30"/>
    </row>
    <row r="27" spans="2:11" x14ac:dyDescent="0.25">
      <c r="C27" s="42"/>
      <c r="D27" s="1"/>
      <c r="E27" s="29"/>
      <c r="F27" s="55"/>
      <c r="G27" s="59"/>
      <c r="H27" s="32"/>
      <c r="I27" s="33"/>
      <c r="J27" s="32"/>
      <c r="K27" s="31"/>
    </row>
    <row r="28" spans="2:11" ht="18.75" x14ac:dyDescent="0.3">
      <c r="B28" s="2" t="s">
        <v>11</v>
      </c>
      <c r="C28" s="42"/>
      <c r="D28" s="1"/>
      <c r="E28" s="29"/>
      <c r="F28" s="55">
        <f>'[1]EQUIPOS Y MAQU.'!$D$58</f>
        <v>0</v>
      </c>
      <c r="G28" s="59"/>
      <c r="H28" s="32"/>
      <c r="I28" s="33"/>
      <c r="J28" s="32"/>
      <c r="K28" s="25"/>
    </row>
    <row r="29" spans="2:11" ht="18.75" x14ac:dyDescent="0.3">
      <c r="B29" s="3" t="s">
        <v>12</v>
      </c>
      <c r="C29" s="42">
        <v>50</v>
      </c>
      <c r="D29" s="37" t="s">
        <v>30</v>
      </c>
      <c r="E29" s="51">
        <f>'[1]MANO DE OBRA'!$Q$150</f>
        <v>46.417179261363643</v>
      </c>
      <c r="F29" s="55">
        <f>C29*E29</f>
        <v>2320.8589630681822</v>
      </c>
      <c r="G29" s="59"/>
      <c r="H29" s="32"/>
      <c r="I29" s="33"/>
      <c r="J29" s="32"/>
      <c r="K29" s="31"/>
    </row>
    <row r="30" spans="2:11" ht="15.75" x14ac:dyDescent="0.25">
      <c r="B30" s="4" t="s">
        <v>21</v>
      </c>
      <c r="C30" s="42">
        <v>50</v>
      </c>
      <c r="D30" s="37" t="s">
        <v>30</v>
      </c>
      <c r="E30" s="62">
        <f>'[1]MANO DE OBRA'!$Q$118</f>
        <v>52.248293258101839</v>
      </c>
      <c r="F30" s="55">
        <f t="shared" ref="F30:F31" si="1">C30*E30</f>
        <v>2612.414662905092</v>
      </c>
      <c r="G30" s="60"/>
      <c r="H30" s="34"/>
      <c r="I30" s="34"/>
      <c r="J30" s="32"/>
      <c r="K30" s="25"/>
    </row>
    <row r="31" spans="2:11" ht="15.75" x14ac:dyDescent="0.25">
      <c r="B31" s="6" t="s">
        <v>13</v>
      </c>
      <c r="C31" s="42">
        <v>50</v>
      </c>
      <c r="D31" s="37" t="s">
        <v>30</v>
      </c>
      <c r="E31" s="63">
        <f>'[1]GASTOS OPERATIVOS'!$E$23</f>
        <v>0</v>
      </c>
      <c r="F31" s="55">
        <f t="shared" si="1"/>
        <v>0</v>
      </c>
      <c r="G31" s="59"/>
      <c r="H31" s="32"/>
      <c r="I31" s="33"/>
      <c r="J31" s="35"/>
      <c r="K31" s="25"/>
    </row>
    <row r="32" spans="2:11" ht="15.75" x14ac:dyDescent="0.25">
      <c r="B32" s="8"/>
      <c r="C32" s="42"/>
      <c r="D32" s="1"/>
      <c r="E32" s="1"/>
      <c r="F32" s="42"/>
      <c r="G32" s="61"/>
      <c r="H32" s="5"/>
      <c r="I32" s="5"/>
      <c r="J32" s="5"/>
    </row>
    <row r="33" spans="2:10" ht="18" x14ac:dyDescent="0.25">
      <c r="B33" s="9" t="s">
        <v>10</v>
      </c>
      <c r="C33" s="42"/>
      <c r="D33" s="1"/>
      <c r="E33" s="1"/>
      <c r="F33" s="48">
        <f>SUM(F26:F32)</f>
        <v>56101.594406754055</v>
      </c>
      <c r="G33" s="61"/>
      <c r="H33" s="5"/>
      <c r="I33" s="5"/>
      <c r="J33" s="5"/>
    </row>
    <row r="34" spans="2:10" ht="18" x14ac:dyDescent="0.25">
      <c r="B34" s="10" t="s">
        <v>19</v>
      </c>
      <c r="C34" s="42"/>
      <c r="D34" s="1"/>
      <c r="E34" s="1"/>
      <c r="F34" s="42">
        <f>F33/C26</f>
        <v>1318.486355035348</v>
      </c>
    </row>
    <row r="35" spans="2:10" ht="18" x14ac:dyDescent="0.25">
      <c r="B35" s="10" t="s">
        <v>34</v>
      </c>
      <c r="C35" s="42"/>
      <c r="D35" s="1"/>
      <c r="E35" s="1"/>
      <c r="F35" s="42">
        <f>G26*0.125</f>
        <v>150.31821615975554</v>
      </c>
    </row>
    <row r="36" spans="2:10" ht="18" x14ac:dyDescent="0.25">
      <c r="B36" s="10" t="s">
        <v>35</v>
      </c>
      <c r="C36" s="42"/>
      <c r="D36" s="1"/>
      <c r="E36" s="1"/>
      <c r="F36" s="42">
        <f>F34*0.3</f>
        <v>395.54590651060437</v>
      </c>
    </row>
    <row r="37" spans="2:10" ht="18.75" thickBot="1" x14ac:dyDescent="0.3">
      <c r="B37" s="10"/>
      <c r="C37" s="42"/>
      <c r="D37" s="1"/>
      <c r="E37" s="1"/>
      <c r="F37" s="67"/>
    </row>
    <row r="38" spans="2:10" ht="19.5" thickBot="1" x14ac:dyDescent="0.35">
      <c r="B38" s="13" t="s">
        <v>20</v>
      </c>
      <c r="C38" s="42"/>
      <c r="D38" s="1"/>
      <c r="E38" s="66"/>
      <c r="F38" s="69">
        <f>SUM(F34:F37)</f>
        <v>1864.3504777057078</v>
      </c>
    </row>
    <row r="39" spans="2:10" ht="15.75" x14ac:dyDescent="0.25">
      <c r="B39" s="14"/>
      <c r="C39" s="42"/>
      <c r="D39" s="1"/>
      <c r="E39" s="1"/>
      <c r="F39" s="68"/>
    </row>
    <row r="40" spans="2:10" ht="18.75" x14ac:dyDescent="0.3">
      <c r="B40" s="12"/>
      <c r="C40" s="41"/>
    </row>
    <row r="41" spans="2:10" x14ac:dyDescent="0.25">
      <c r="B41" s="15"/>
    </row>
    <row r="42" spans="2:10" x14ac:dyDescent="0.25">
      <c r="B42" s="16"/>
    </row>
    <row r="43" spans="2:10" x14ac:dyDescent="0.25">
      <c r="B43" s="16"/>
    </row>
    <row r="44" spans="2:10" x14ac:dyDescent="0.25">
      <c r="B44" s="17"/>
    </row>
    <row r="45" spans="2:10" x14ac:dyDescent="0.25">
      <c r="B45" s="15"/>
    </row>
    <row r="46" spans="2:10" x14ac:dyDescent="0.25">
      <c r="B46" s="1"/>
    </row>
    <row r="47" spans="2:10" ht="15.75" x14ac:dyDescent="0.25">
      <c r="B47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abSelected="1" zoomScale="115" zoomScaleNormal="115" workbookViewId="0">
      <selection activeCell="A20" sqref="A20"/>
    </sheetView>
  </sheetViews>
  <sheetFormatPr baseColWidth="10" defaultRowHeight="15" x14ac:dyDescent="0.25"/>
  <cols>
    <col min="1" max="1" width="44.85546875" customWidth="1"/>
    <col min="4" max="4" width="14.7109375" customWidth="1"/>
    <col min="5" max="5" width="23.7109375" customWidth="1"/>
    <col min="7" max="7" width="25.42578125" customWidth="1"/>
    <col min="8" max="8" width="16.5703125" customWidth="1"/>
  </cols>
  <sheetData>
    <row r="1" spans="1:12" x14ac:dyDescent="0.25">
      <c r="A1" s="19"/>
    </row>
    <row r="2" spans="1:12" ht="15.75" thickBot="1" x14ac:dyDescent="0.3">
      <c r="A2" s="19"/>
    </row>
    <row r="3" spans="1:12" ht="29.25" thickBot="1" x14ac:dyDescent="0.5">
      <c r="A3" s="117" t="s">
        <v>48</v>
      </c>
      <c r="B3" s="118"/>
      <c r="C3" s="118"/>
      <c r="D3" s="118"/>
      <c r="E3" s="119"/>
      <c r="F3" s="41"/>
    </row>
    <row r="4" spans="1:12" ht="18.75" x14ac:dyDescent="0.3">
      <c r="A4" s="113" t="s">
        <v>15</v>
      </c>
      <c r="B4" s="68"/>
      <c r="C4" s="114"/>
      <c r="D4" s="115"/>
      <c r="E4" s="68"/>
      <c r="F4" s="41"/>
    </row>
    <row r="5" spans="1:12" ht="21" x14ac:dyDescent="0.35">
      <c r="A5" s="70" t="s">
        <v>41</v>
      </c>
      <c r="B5" s="87"/>
      <c r="C5" s="28"/>
      <c r="D5" s="28"/>
      <c r="E5" s="87"/>
      <c r="F5" s="41"/>
    </row>
    <row r="6" spans="1:12" ht="18.75" x14ac:dyDescent="0.3">
      <c r="A6" s="95">
        <f>B27/B7</f>
        <v>3812.4</v>
      </c>
      <c r="B6" s="109" t="s">
        <v>46</v>
      </c>
      <c r="C6" s="28"/>
      <c r="D6" s="110"/>
      <c r="E6" s="87"/>
      <c r="F6" s="41"/>
    </row>
    <row r="7" spans="1:12" x14ac:dyDescent="0.25">
      <c r="A7" s="83" t="s">
        <v>38</v>
      </c>
      <c r="B7" s="111">
        <v>0.05</v>
      </c>
      <c r="C7" s="28" t="s">
        <v>42</v>
      </c>
      <c r="D7" s="28"/>
      <c r="E7" s="87"/>
      <c r="F7" s="41"/>
    </row>
    <row r="8" spans="1:12" x14ac:dyDescent="0.25">
      <c r="A8" s="96" t="s">
        <v>43</v>
      </c>
      <c r="B8" s="112">
        <v>3</v>
      </c>
      <c r="C8" s="28"/>
      <c r="D8" s="28"/>
      <c r="E8" s="87"/>
      <c r="F8" s="52"/>
    </row>
    <row r="9" spans="1:12" ht="18.75" x14ac:dyDescent="0.3">
      <c r="A9" s="89"/>
      <c r="B9" s="87"/>
      <c r="C9" s="28"/>
      <c r="D9" s="36"/>
      <c r="E9" s="53"/>
      <c r="F9" s="56"/>
    </row>
    <row r="10" spans="1:12" ht="18.75" x14ac:dyDescent="0.3">
      <c r="A10" s="81" t="s">
        <v>8</v>
      </c>
      <c r="B10" s="82" t="s">
        <v>22</v>
      </c>
      <c r="C10" s="83" t="s">
        <v>24</v>
      </c>
      <c r="D10" s="84" t="s">
        <v>16</v>
      </c>
      <c r="E10" s="85" t="s">
        <v>25</v>
      </c>
      <c r="F10" s="57"/>
      <c r="G10" s="5"/>
      <c r="H10" s="77"/>
      <c r="I10" s="45"/>
      <c r="J10" s="77"/>
      <c r="K10" s="45"/>
      <c r="L10" s="78"/>
    </row>
    <row r="11" spans="1:12" x14ac:dyDescent="0.25">
      <c r="A11" s="86" t="s">
        <v>0</v>
      </c>
      <c r="B11" s="87">
        <f>45*B8</f>
        <v>135</v>
      </c>
      <c r="C11" s="83" t="s">
        <v>26</v>
      </c>
      <c r="D11" s="46">
        <f>'[1]MATERIAS PRIMAS'!$D$103</f>
        <v>333.33333333333331</v>
      </c>
      <c r="E11" s="55">
        <f>B11*D11</f>
        <v>45000</v>
      </c>
      <c r="F11" s="58"/>
      <c r="G11" s="93"/>
      <c r="H11" s="93"/>
      <c r="I11" s="45"/>
      <c r="J11" s="44"/>
      <c r="K11" s="45"/>
      <c r="L11" s="78"/>
    </row>
    <row r="12" spans="1:12" x14ac:dyDescent="0.25">
      <c r="A12" s="86" t="s">
        <v>1</v>
      </c>
      <c r="B12" s="87">
        <f>1.1*$B$8</f>
        <v>3.3000000000000003</v>
      </c>
      <c r="C12" s="83" t="s">
        <v>26</v>
      </c>
      <c r="D12" s="46">
        <f>'[1]MATERIAS PRIMAS'!$D$20</f>
        <v>2240</v>
      </c>
      <c r="E12" s="55">
        <f t="shared" ref="E12:E24" si="0">B12*D12</f>
        <v>7392.0000000000009</v>
      </c>
      <c r="F12" s="59"/>
      <c r="G12" s="93"/>
      <c r="H12" s="93"/>
      <c r="I12" s="45"/>
      <c r="J12" s="44"/>
      <c r="K12" s="45"/>
      <c r="L12" s="78"/>
    </row>
    <row r="13" spans="1:12" x14ac:dyDescent="0.25">
      <c r="A13" s="86" t="s">
        <v>2</v>
      </c>
      <c r="B13" s="87">
        <f>0.7*B8</f>
        <v>2.0999999999999996</v>
      </c>
      <c r="C13" s="83" t="s">
        <v>26</v>
      </c>
      <c r="D13" s="46">
        <f>'[1]MATERIAS PRIMAS'!$D$174</f>
        <v>980.20833333333337</v>
      </c>
      <c r="E13" s="55">
        <f t="shared" si="0"/>
        <v>2058.4374999999995</v>
      </c>
      <c r="F13" s="59"/>
      <c r="G13" s="93"/>
      <c r="H13" s="93"/>
      <c r="I13" s="45"/>
      <c r="J13" s="44"/>
      <c r="K13" s="45"/>
      <c r="L13" s="78"/>
    </row>
    <row r="14" spans="1:12" x14ac:dyDescent="0.25">
      <c r="A14" s="86" t="s">
        <v>3</v>
      </c>
      <c r="B14" s="87">
        <f>0.3*B8</f>
        <v>0.89999999999999991</v>
      </c>
      <c r="C14" s="83" t="s">
        <v>26</v>
      </c>
      <c r="D14" s="46">
        <f>'[1]MATERIAS PRIMAS'!$D$117</f>
        <v>1500</v>
      </c>
      <c r="E14" s="55">
        <f t="shared" si="0"/>
        <v>1349.9999999999998</v>
      </c>
      <c r="F14" s="59"/>
      <c r="G14" s="93"/>
      <c r="H14" s="93"/>
      <c r="I14" s="45"/>
      <c r="J14" s="44"/>
      <c r="K14" s="45"/>
      <c r="L14" s="78"/>
    </row>
    <row r="15" spans="1:12" x14ac:dyDescent="0.25">
      <c r="A15" s="86" t="s">
        <v>29</v>
      </c>
      <c r="B15" s="87">
        <f>0*B8</f>
        <v>0</v>
      </c>
      <c r="C15" s="83" t="s">
        <v>26</v>
      </c>
      <c r="D15" s="46"/>
      <c r="E15" s="55">
        <f t="shared" si="0"/>
        <v>0</v>
      </c>
      <c r="F15" s="59"/>
      <c r="G15" s="93"/>
      <c r="H15" s="93"/>
      <c r="I15" s="45"/>
      <c r="J15" s="44"/>
      <c r="K15" s="45"/>
      <c r="L15" s="78"/>
    </row>
    <row r="16" spans="1:12" x14ac:dyDescent="0.25">
      <c r="A16" s="86" t="s">
        <v>36</v>
      </c>
      <c r="B16" s="87"/>
      <c r="C16" s="83" t="s">
        <v>28</v>
      </c>
      <c r="D16" s="46"/>
      <c r="E16" s="55">
        <f t="shared" si="0"/>
        <v>0</v>
      </c>
      <c r="F16" s="59"/>
      <c r="G16" s="93"/>
      <c r="H16" s="93"/>
      <c r="I16" s="45"/>
      <c r="J16" s="78"/>
      <c r="K16" s="45"/>
      <c r="L16" s="78"/>
    </row>
    <row r="17" spans="1:12" x14ac:dyDescent="0.25">
      <c r="A17" s="86" t="s">
        <v>4</v>
      </c>
      <c r="B17" s="87">
        <f>1*B8</f>
        <v>3</v>
      </c>
      <c r="C17" s="83" t="s">
        <v>26</v>
      </c>
      <c r="D17" s="46">
        <f>'[1]MATERIAS PRIMAS'!$D$123</f>
        <v>5666.666666666667</v>
      </c>
      <c r="E17" s="55">
        <f t="shared" si="0"/>
        <v>17000</v>
      </c>
      <c r="F17" s="59"/>
      <c r="G17" s="5"/>
      <c r="H17" s="78"/>
      <c r="I17" s="45"/>
      <c r="J17" s="78"/>
      <c r="K17" s="45"/>
      <c r="L17" s="78"/>
    </row>
    <row r="18" spans="1:12" x14ac:dyDescent="0.25">
      <c r="A18" s="28" t="s">
        <v>18</v>
      </c>
      <c r="B18" s="87">
        <f>0*B8</f>
        <v>0</v>
      </c>
      <c r="C18" s="83" t="s">
        <v>26</v>
      </c>
      <c r="D18" s="46"/>
      <c r="E18" s="55">
        <f t="shared" si="0"/>
        <v>0</v>
      </c>
      <c r="F18" s="59"/>
      <c r="G18" s="5"/>
      <c r="H18" s="78"/>
      <c r="I18" s="45"/>
      <c r="J18" s="78"/>
      <c r="K18" s="45"/>
      <c r="L18" s="78"/>
    </row>
    <row r="19" spans="1:12" x14ac:dyDescent="0.25">
      <c r="A19" s="28" t="s">
        <v>17</v>
      </c>
      <c r="B19" s="87">
        <f>0*B8</f>
        <v>0</v>
      </c>
      <c r="C19" s="83" t="s">
        <v>28</v>
      </c>
      <c r="D19" s="46"/>
      <c r="E19" s="55">
        <f t="shared" si="0"/>
        <v>0</v>
      </c>
      <c r="F19" s="59"/>
      <c r="G19" s="116"/>
      <c r="H19" s="116"/>
      <c r="I19" s="116"/>
      <c r="J19" s="116"/>
      <c r="K19" s="116"/>
      <c r="L19" s="78"/>
    </row>
    <row r="20" spans="1:12" x14ac:dyDescent="0.25">
      <c r="A20" s="86" t="s">
        <v>6</v>
      </c>
      <c r="B20" s="87">
        <f>0.5*B8</f>
        <v>1.5</v>
      </c>
      <c r="C20" s="83" t="s">
        <v>26</v>
      </c>
      <c r="D20" s="46">
        <f>'[1]MATERIAS PRIMAS'!$D$125</f>
        <v>7000</v>
      </c>
      <c r="E20" s="55">
        <f t="shared" si="0"/>
        <v>10500</v>
      </c>
      <c r="F20" s="59"/>
      <c r="G20" s="116"/>
      <c r="H20" s="116"/>
      <c r="I20" s="116"/>
      <c r="J20" s="116"/>
      <c r="K20" s="116"/>
      <c r="L20" s="78"/>
    </row>
    <row r="21" spans="1:12" x14ac:dyDescent="0.25">
      <c r="A21" s="86" t="s">
        <v>7</v>
      </c>
      <c r="B21" s="87">
        <f>22*B8</f>
        <v>66</v>
      </c>
      <c r="C21" s="83" t="s">
        <v>28</v>
      </c>
      <c r="D21" s="46">
        <f>'[1]MATERIAS PRIMAS'!$D$9</f>
        <v>44.444444444444443</v>
      </c>
      <c r="E21" s="55">
        <f t="shared" si="0"/>
        <v>2933.333333333333</v>
      </c>
      <c r="F21" s="59"/>
      <c r="G21" s="45"/>
      <c r="H21" s="77"/>
      <c r="I21" s="45"/>
      <c r="J21" s="78"/>
      <c r="K21" s="45"/>
      <c r="L21" s="78"/>
    </row>
    <row r="22" spans="1:12" x14ac:dyDescent="0.25">
      <c r="A22" s="86"/>
      <c r="B22" s="87"/>
      <c r="C22" s="83"/>
      <c r="D22" s="46"/>
      <c r="E22" s="55"/>
      <c r="F22" s="59"/>
      <c r="G22" s="45"/>
      <c r="H22" s="77"/>
      <c r="I22" s="45"/>
      <c r="J22" s="78"/>
      <c r="K22" s="45"/>
      <c r="L22" s="78"/>
    </row>
    <row r="23" spans="1:12" x14ac:dyDescent="0.25">
      <c r="A23" s="86" t="s">
        <v>37</v>
      </c>
      <c r="B23" s="87">
        <f>A6/5</f>
        <v>762.48</v>
      </c>
      <c r="C23" s="83" t="s">
        <v>39</v>
      </c>
      <c r="D23" s="80">
        <f>'[1]MATERIAS PRIMAS'!$D$31</f>
        <v>39.411999999999999</v>
      </c>
      <c r="E23" s="55">
        <f t="shared" si="0"/>
        <v>30050.86176</v>
      </c>
      <c r="F23" s="59"/>
      <c r="G23" s="45"/>
      <c r="H23" s="77"/>
      <c r="I23" s="45"/>
      <c r="J23" s="78"/>
      <c r="K23" s="45"/>
      <c r="L23" s="78"/>
    </row>
    <row r="24" spans="1:12" x14ac:dyDescent="0.25">
      <c r="A24" s="86"/>
      <c r="B24" s="87"/>
      <c r="C24" s="83"/>
      <c r="D24" s="28"/>
      <c r="E24" s="55">
        <f t="shared" si="0"/>
        <v>0</v>
      </c>
      <c r="F24" s="59"/>
    </row>
    <row r="25" spans="1:12" x14ac:dyDescent="0.25">
      <c r="A25" s="28" t="s">
        <v>33</v>
      </c>
      <c r="B25" s="88"/>
      <c r="C25" s="28"/>
      <c r="D25" s="94">
        <v>0.1</v>
      </c>
      <c r="E25" s="51">
        <f>SUM(E11:E24)*D25</f>
        <v>11628.463259333334</v>
      </c>
      <c r="F25" s="59"/>
    </row>
    <row r="26" spans="1:12" ht="18.75" x14ac:dyDescent="0.3">
      <c r="A26" s="89" t="s">
        <v>9</v>
      </c>
      <c r="B26" s="87">
        <f>SUM(B11:B22)</f>
        <v>211.8</v>
      </c>
      <c r="C26" s="83" t="s">
        <v>26</v>
      </c>
      <c r="D26" s="51"/>
      <c r="E26" s="97">
        <f>SUM(E11:E25)</f>
        <v>127913.09585266667</v>
      </c>
      <c r="F26" s="90"/>
    </row>
    <row r="27" spans="1:12" ht="15.75" x14ac:dyDescent="0.25">
      <c r="A27" s="91" t="s">
        <v>44</v>
      </c>
      <c r="B27" s="87">
        <f>B26*0.9</f>
        <v>190.62</v>
      </c>
      <c r="C27" s="28"/>
      <c r="D27" s="29"/>
      <c r="E27" s="55"/>
      <c r="F27" s="59"/>
    </row>
    <row r="28" spans="1:12" ht="18.75" x14ac:dyDescent="0.3">
      <c r="A28" s="89" t="s">
        <v>11</v>
      </c>
      <c r="B28" s="87"/>
      <c r="C28" s="28"/>
      <c r="D28" s="29"/>
      <c r="E28" s="55">
        <f>'[1]EQUIPOS Y MAQU.'!$E$56</f>
        <v>756.9917583796298</v>
      </c>
      <c r="F28" s="59"/>
    </row>
    <row r="29" spans="1:12" ht="18.75" x14ac:dyDescent="0.3">
      <c r="A29" s="89" t="s">
        <v>12</v>
      </c>
      <c r="B29" s="87"/>
      <c r="C29" s="83"/>
      <c r="D29" s="51"/>
      <c r="E29" s="55">
        <f>'[1]MANO DE OBRA'!$O$149</f>
        <v>490165.41299999994</v>
      </c>
      <c r="F29" s="59"/>
    </row>
    <row r="30" spans="1:12" ht="15.75" x14ac:dyDescent="0.25">
      <c r="A30" s="98" t="s">
        <v>21</v>
      </c>
      <c r="B30" s="87"/>
      <c r="C30" s="83"/>
      <c r="D30" s="62"/>
      <c r="E30" s="55">
        <f>'[1]MANO DE OBRA'!$O$117</f>
        <v>2808868.2455555564</v>
      </c>
      <c r="F30" s="60"/>
    </row>
    <row r="31" spans="1:12" ht="15.75" x14ac:dyDescent="0.25">
      <c r="A31" s="99" t="s">
        <v>40</v>
      </c>
      <c r="B31" s="87"/>
      <c r="C31" s="83"/>
      <c r="D31" s="63"/>
      <c r="E31" s="55">
        <f>'[1]GASTOS OPERATIVOS'!$C$23</f>
        <v>9431764.6523333341</v>
      </c>
      <c r="F31" s="59"/>
    </row>
    <row r="32" spans="1:12" ht="15.75" x14ac:dyDescent="0.25">
      <c r="A32" s="91" t="s">
        <v>45</v>
      </c>
      <c r="B32" s="87"/>
      <c r="C32" s="28"/>
      <c r="D32" s="28"/>
      <c r="E32" s="87">
        <f>SUM(E28:E31)</f>
        <v>12731555.30264727</v>
      </c>
      <c r="F32" s="61"/>
    </row>
    <row r="33" spans="1:6" ht="18" x14ac:dyDescent="0.25">
      <c r="A33" s="100" t="s">
        <v>10</v>
      </c>
      <c r="B33" s="87"/>
      <c r="C33" s="28"/>
      <c r="D33" s="28"/>
      <c r="E33" s="101">
        <f>SUM(E26+E32)</f>
        <v>12859468.398499938</v>
      </c>
      <c r="F33" s="61"/>
    </row>
    <row r="34" spans="1:6" ht="18.75" x14ac:dyDescent="0.3">
      <c r="A34" s="100" t="s">
        <v>19</v>
      </c>
      <c r="B34" s="87"/>
      <c r="C34" s="28"/>
      <c r="D34" s="28"/>
      <c r="E34" s="102">
        <f>E33/B27</f>
        <v>67461.27582887387</v>
      </c>
      <c r="F34" s="41"/>
    </row>
    <row r="35" spans="1:6" ht="18" x14ac:dyDescent="0.25">
      <c r="A35" s="100"/>
      <c r="B35" s="87"/>
      <c r="C35" s="28"/>
      <c r="D35" s="28"/>
      <c r="E35" s="87"/>
      <c r="F35" s="41"/>
    </row>
    <row r="36" spans="1:6" ht="18" x14ac:dyDescent="0.25">
      <c r="A36" s="100" t="s">
        <v>35</v>
      </c>
      <c r="B36" s="87"/>
      <c r="C36" s="28"/>
      <c r="D36" s="28"/>
      <c r="E36" s="101">
        <f>E34*0.3</f>
        <v>20238.382748662159</v>
      </c>
      <c r="F36" s="41"/>
    </row>
    <row r="37" spans="1:6" ht="18.75" thickBot="1" x14ac:dyDescent="0.3">
      <c r="A37" s="100"/>
      <c r="B37" s="87"/>
      <c r="C37" s="28"/>
      <c r="D37" s="28"/>
      <c r="E37" s="103"/>
      <c r="F37" s="41"/>
    </row>
    <row r="38" spans="1:6" ht="19.5" thickBot="1" x14ac:dyDescent="0.35">
      <c r="A38" s="104" t="s">
        <v>20</v>
      </c>
      <c r="B38" s="87"/>
      <c r="C38" s="28"/>
      <c r="D38" s="105"/>
      <c r="E38" s="106">
        <f>SUM(E34:E37)</f>
        <v>87699.658577536029</v>
      </c>
      <c r="F38" s="41"/>
    </row>
    <row r="39" spans="1:6" ht="19.5" thickBot="1" x14ac:dyDescent="0.35">
      <c r="A39" s="14" t="s">
        <v>47</v>
      </c>
      <c r="B39" s="92"/>
      <c r="C39" s="107"/>
      <c r="D39" s="108"/>
      <c r="E39" s="69">
        <f>E38*B7</f>
        <v>4384.9829288768015</v>
      </c>
      <c r="F39" s="41"/>
    </row>
    <row r="40" spans="1:6" ht="16.5" x14ac:dyDescent="0.3">
      <c r="A40" s="71"/>
    </row>
    <row r="41" spans="1:6" ht="16.5" x14ac:dyDescent="0.3">
      <c r="A41" s="71"/>
    </row>
    <row r="42" spans="1:6" ht="16.5" x14ac:dyDescent="0.3">
      <c r="A42" s="71"/>
    </row>
    <row r="43" spans="1:6" ht="16.5" x14ac:dyDescent="0.3">
      <c r="A43" s="71"/>
    </row>
    <row r="44" spans="1:6" ht="16.5" x14ac:dyDescent="0.3">
      <c r="A44" s="71"/>
    </row>
    <row r="45" spans="1:6" ht="16.5" x14ac:dyDescent="0.3">
      <c r="A45" s="71"/>
    </row>
    <row r="46" spans="1:6" ht="16.5" x14ac:dyDescent="0.3">
      <c r="A46" s="71"/>
    </row>
    <row r="47" spans="1:6" ht="16.5" x14ac:dyDescent="0.3">
      <c r="A47" s="71"/>
    </row>
    <row r="48" spans="1:6" ht="16.5" x14ac:dyDescent="0.3">
      <c r="A48" s="71"/>
    </row>
    <row r="49" spans="1:1" ht="16.5" x14ac:dyDescent="0.3">
      <c r="A49" s="71"/>
    </row>
    <row r="50" spans="1:1" ht="16.5" x14ac:dyDescent="0.3">
      <c r="A50" s="71"/>
    </row>
    <row r="51" spans="1:1" ht="16.5" x14ac:dyDescent="0.3">
      <c r="A51" s="71"/>
    </row>
    <row r="52" spans="1:1" x14ac:dyDescent="0.25">
      <c r="A52" s="19"/>
    </row>
    <row r="53" spans="1:1" ht="16.5" x14ac:dyDescent="0.3">
      <c r="A53" s="72"/>
    </row>
    <row r="54" spans="1:1" ht="16.5" x14ac:dyDescent="0.3">
      <c r="A54" s="73"/>
    </row>
    <row r="55" spans="1:1" ht="16.5" x14ac:dyDescent="0.3">
      <c r="A55" s="71"/>
    </row>
    <row r="56" spans="1:1" ht="16.5" x14ac:dyDescent="0.3">
      <c r="A56" s="71"/>
    </row>
    <row r="57" spans="1:1" ht="16.5" x14ac:dyDescent="0.3">
      <c r="A57" s="71"/>
    </row>
    <row r="58" spans="1:1" ht="16.5" x14ac:dyDescent="0.3">
      <c r="A58" s="71"/>
    </row>
    <row r="59" spans="1:1" ht="16.5" x14ac:dyDescent="0.3">
      <c r="A59" s="71"/>
    </row>
    <row r="60" spans="1:1" ht="16.5" x14ac:dyDescent="0.3">
      <c r="A60" s="71"/>
    </row>
    <row r="61" spans="1:1" ht="16.5" x14ac:dyDescent="0.3">
      <c r="A61" s="71"/>
    </row>
    <row r="62" spans="1:1" ht="16.5" x14ac:dyDescent="0.3">
      <c r="A62" s="71"/>
    </row>
    <row r="63" spans="1:1" ht="16.5" x14ac:dyDescent="0.3">
      <c r="A63" s="71"/>
    </row>
    <row r="64" spans="1:1" ht="16.5" x14ac:dyDescent="0.3">
      <c r="A64" s="71"/>
    </row>
    <row r="65" spans="1:1" ht="16.5" x14ac:dyDescent="0.3">
      <c r="A65" s="71"/>
    </row>
    <row r="66" spans="1:1" ht="16.5" x14ac:dyDescent="0.3">
      <c r="A66" s="71"/>
    </row>
    <row r="67" spans="1:1" ht="16.5" x14ac:dyDescent="0.3">
      <c r="A67" s="71"/>
    </row>
    <row r="68" spans="1:1" ht="16.5" x14ac:dyDescent="0.3">
      <c r="A68" s="71"/>
    </row>
    <row r="69" spans="1:1" ht="16.5" x14ac:dyDescent="0.3">
      <c r="A69" s="71"/>
    </row>
    <row r="70" spans="1:1" ht="16.5" x14ac:dyDescent="0.3">
      <c r="A70" s="71"/>
    </row>
    <row r="71" spans="1:1" ht="16.5" x14ac:dyDescent="0.3">
      <c r="A71" s="74"/>
    </row>
    <row r="72" spans="1:1" ht="16.5" x14ac:dyDescent="0.3">
      <c r="A72" s="71"/>
    </row>
    <row r="73" spans="1:1" ht="16.5" x14ac:dyDescent="0.3">
      <c r="A73" s="71"/>
    </row>
    <row r="74" spans="1:1" ht="16.5" x14ac:dyDescent="0.3">
      <c r="A74" s="72"/>
    </row>
    <row r="75" spans="1:1" ht="16.5" x14ac:dyDescent="0.3">
      <c r="A75" s="73"/>
    </row>
    <row r="76" spans="1:1" ht="16.5" x14ac:dyDescent="0.3">
      <c r="A76" s="71"/>
    </row>
    <row r="77" spans="1:1" ht="16.5" x14ac:dyDescent="0.3">
      <c r="A77" s="71"/>
    </row>
    <row r="78" spans="1:1" ht="16.5" x14ac:dyDescent="0.3">
      <c r="A78" s="71"/>
    </row>
    <row r="79" spans="1:1" ht="16.5" x14ac:dyDescent="0.3">
      <c r="A79" s="75"/>
    </row>
    <row r="80" spans="1:1" ht="16.5" x14ac:dyDescent="0.3">
      <c r="A80" s="71"/>
    </row>
    <row r="81" spans="1:1" ht="16.5" x14ac:dyDescent="0.3">
      <c r="A81" s="71"/>
    </row>
    <row r="82" spans="1:1" ht="16.5" x14ac:dyDescent="0.3">
      <c r="A82" s="71"/>
    </row>
    <row r="83" spans="1:1" ht="16.5" x14ac:dyDescent="0.3">
      <c r="A83" s="71"/>
    </row>
    <row r="84" spans="1:1" ht="16.5" x14ac:dyDescent="0.3">
      <c r="A84" s="71"/>
    </row>
    <row r="85" spans="1:1" ht="16.5" x14ac:dyDescent="0.3">
      <c r="A85" s="71"/>
    </row>
    <row r="86" spans="1:1" x14ac:dyDescent="0.25">
      <c r="A86" s="19"/>
    </row>
    <row r="87" spans="1:1" ht="16.5" x14ac:dyDescent="0.3">
      <c r="A87" s="73"/>
    </row>
    <row r="88" spans="1:1" ht="16.5" x14ac:dyDescent="0.3">
      <c r="A88" s="73"/>
    </row>
    <row r="89" spans="1:1" x14ac:dyDescent="0.25">
      <c r="A89" s="19"/>
    </row>
    <row r="90" spans="1:1" ht="15.75" x14ac:dyDescent="0.25">
      <c r="A90" s="76"/>
    </row>
    <row r="91" spans="1:1" x14ac:dyDescent="0.25">
      <c r="A91" s="19"/>
    </row>
    <row r="92" spans="1:1" ht="15.75" x14ac:dyDescent="0.25">
      <c r="A92" s="76"/>
    </row>
    <row r="93" spans="1:1" x14ac:dyDescent="0.25">
      <c r="A93" s="19"/>
    </row>
    <row r="94" spans="1:1" x14ac:dyDescent="0.25">
      <c r="A94" s="19"/>
    </row>
    <row r="95" spans="1:1" x14ac:dyDescent="0.25">
      <c r="A95" s="19"/>
    </row>
    <row r="96" spans="1:1" x14ac:dyDescent="0.25">
      <c r="A96" s="19"/>
    </row>
    <row r="97" spans="1:1" x14ac:dyDescent="0.25">
      <c r="A97" s="19"/>
    </row>
    <row r="98" spans="1:1" x14ac:dyDescent="0.25">
      <c r="A98" s="19"/>
    </row>
  </sheetData>
  <mergeCells count="3">
    <mergeCell ref="G19:K19"/>
    <mergeCell ref="G20:K20"/>
    <mergeCell ref="A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PAN DULCE</vt:lpstr>
      <vt:lpstr>PAN FRANCÉS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Agelvis</dc:creator>
  <cp:lastModifiedBy>Contaduria</cp:lastModifiedBy>
  <dcterms:created xsi:type="dcterms:W3CDTF">2015-02-18T20:03:28Z</dcterms:created>
  <dcterms:modified xsi:type="dcterms:W3CDTF">2017-08-21T20:35:11Z</dcterms:modified>
</cp:coreProperties>
</file>