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70" yWindow="45" windowWidth="5370" windowHeight="10020" tabRatio="1000" activeTab="2"/>
  </bookViews>
  <sheets>
    <sheet name="MATERIAS PRIMAS" sheetId="10" r:id="rId1"/>
    <sheet name="MANO DE OBRA" sheetId="13" r:id="rId2"/>
    <sheet name="EQUIPOS Y MAQU." sheetId="14" r:id="rId3"/>
    <sheet name="GASTOS OPERATIVOS" sheetId="15" r:id="rId4"/>
  </sheets>
  <definedNames>
    <definedName name="_xlnm._FilterDatabase" localSheetId="0" hidden="1">'MATERIAS PRIMAS'!$B$3:$E$3</definedName>
  </definedNames>
  <calcPr calcId="145621"/>
</workbook>
</file>

<file path=xl/calcChain.xml><?xml version="1.0" encoding="utf-8"?>
<calcChain xmlns="http://schemas.openxmlformats.org/spreadsheetml/2006/main">
  <c r="C23" i="15" l="1"/>
  <c r="B23" i="15"/>
  <c r="C22" i="15"/>
  <c r="C21" i="15"/>
  <c r="C20" i="15"/>
  <c r="C19" i="15"/>
  <c r="C18" i="15"/>
  <c r="D7" i="14"/>
  <c r="E7" i="14" s="1"/>
  <c r="D8" i="14"/>
  <c r="E8" i="14" s="1"/>
  <c r="D9" i="14"/>
  <c r="E9" i="14" s="1"/>
  <c r="D10" i="14"/>
  <c r="E10" i="14" s="1"/>
  <c r="D11" i="14"/>
  <c r="E11" i="14" s="1"/>
  <c r="D12" i="14"/>
  <c r="E12" i="14" s="1"/>
  <c r="D13" i="14"/>
  <c r="E13" i="14" s="1"/>
  <c r="D14" i="14"/>
  <c r="E14" i="14" s="1"/>
  <c r="D15" i="14"/>
  <c r="E15" i="14" s="1"/>
  <c r="D16" i="14"/>
  <c r="E16" i="14" s="1"/>
  <c r="D17" i="14"/>
  <c r="E17" i="14" s="1"/>
  <c r="D18" i="14"/>
  <c r="E18" i="14" s="1"/>
  <c r="D19" i="14"/>
  <c r="E19" i="14" s="1"/>
  <c r="D20" i="14"/>
  <c r="E20" i="14" s="1"/>
  <c r="D21" i="14"/>
  <c r="E21" i="14" s="1"/>
  <c r="D22" i="14"/>
  <c r="E22" i="14" s="1"/>
  <c r="D23" i="14"/>
  <c r="E23" i="14" s="1"/>
  <c r="D24" i="14"/>
  <c r="E24" i="14" s="1"/>
  <c r="D25" i="14"/>
  <c r="E25" i="14" s="1"/>
  <c r="D26" i="14"/>
  <c r="E26" i="14" s="1"/>
  <c r="D27" i="14"/>
  <c r="E27" i="14" s="1"/>
  <c r="D28" i="14"/>
  <c r="E28" i="14" s="1"/>
  <c r="D29" i="14"/>
  <c r="E29" i="14" s="1"/>
  <c r="D30" i="14"/>
  <c r="E30" i="14" s="1"/>
  <c r="D31" i="14"/>
  <c r="E31" i="14" s="1"/>
  <c r="D32" i="14"/>
  <c r="E32" i="14" s="1"/>
  <c r="D33" i="14"/>
  <c r="E33" i="14" s="1"/>
  <c r="D34" i="14"/>
  <c r="E34" i="14" s="1"/>
  <c r="D35" i="14"/>
  <c r="E35" i="14" s="1"/>
  <c r="D36" i="14"/>
  <c r="E36" i="14" s="1"/>
  <c r="D37" i="14"/>
  <c r="E37" i="14" s="1"/>
  <c r="D38" i="14"/>
  <c r="E38" i="14" s="1"/>
  <c r="D39" i="14"/>
  <c r="E39" i="14" s="1"/>
  <c r="D40" i="14"/>
  <c r="E40" i="14" s="1"/>
  <c r="D41" i="14"/>
  <c r="E41" i="14" s="1"/>
  <c r="D42" i="14"/>
  <c r="E42" i="14" s="1"/>
  <c r="D43" i="14"/>
  <c r="E43" i="14" s="1"/>
  <c r="D44" i="14"/>
  <c r="E44" i="14" s="1"/>
  <c r="D45" i="14"/>
  <c r="E45" i="14" s="1"/>
  <c r="D46" i="14"/>
  <c r="E46" i="14" s="1"/>
  <c r="D47" i="14"/>
  <c r="E47" i="14" s="1"/>
  <c r="D48" i="14"/>
  <c r="E48" i="14" s="1"/>
  <c r="D49" i="14"/>
  <c r="E49" i="14" s="1"/>
  <c r="D50" i="14"/>
  <c r="E50" i="14" s="1"/>
  <c r="D51" i="14"/>
  <c r="E51" i="14" s="1"/>
  <c r="D52" i="14"/>
  <c r="E52" i="14" s="1"/>
  <c r="D53" i="14"/>
  <c r="E53" i="14" s="1"/>
  <c r="D54" i="14"/>
  <c r="E54" i="14" s="1"/>
  <c r="D55" i="14"/>
  <c r="E55" i="14" s="1"/>
  <c r="Q150" i="13"/>
  <c r="Q149" i="13"/>
  <c r="P150" i="13"/>
  <c r="O150" i="13"/>
  <c r="P149" i="13"/>
  <c r="Q118" i="13"/>
  <c r="O117" i="13"/>
  <c r="P117" i="13"/>
  <c r="N128" i="13"/>
  <c r="O128" i="13" s="1"/>
  <c r="P128" i="13" s="1"/>
  <c r="Q128" i="13" s="1"/>
  <c r="N129" i="13"/>
  <c r="O129" i="13" s="1"/>
  <c r="P129" i="13" s="1"/>
  <c r="Q129" i="13" s="1"/>
  <c r="N130" i="13"/>
  <c r="O130" i="13" s="1"/>
  <c r="P130" i="13" s="1"/>
  <c r="Q130" i="13" s="1"/>
  <c r="N131" i="13"/>
  <c r="O131" i="13" s="1"/>
  <c r="P131" i="13" s="1"/>
  <c r="Q131" i="13" s="1"/>
  <c r="N132" i="13"/>
  <c r="O132" i="13" s="1"/>
  <c r="P132" i="13" s="1"/>
  <c r="Q132" i="13" s="1"/>
  <c r="N133" i="13"/>
  <c r="O133" i="13" s="1"/>
  <c r="P133" i="13" s="1"/>
  <c r="Q133" i="13" s="1"/>
  <c r="N134" i="13"/>
  <c r="O134" i="13" s="1"/>
  <c r="P134" i="13" s="1"/>
  <c r="Q134" i="13" s="1"/>
  <c r="N135" i="13"/>
  <c r="O135" i="13" s="1"/>
  <c r="P135" i="13" s="1"/>
  <c r="Q135" i="13" s="1"/>
  <c r="N136" i="13"/>
  <c r="O136" i="13" s="1"/>
  <c r="P136" i="13" s="1"/>
  <c r="Q136" i="13" s="1"/>
  <c r="N137" i="13"/>
  <c r="O137" i="13" s="1"/>
  <c r="P137" i="13" s="1"/>
  <c r="Q137" i="13" s="1"/>
  <c r="N138" i="13"/>
  <c r="O138" i="13" s="1"/>
  <c r="P138" i="13" s="1"/>
  <c r="Q138" i="13" s="1"/>
  <c r="N139" i="13"/>
  <c r="O139" i="13" s="1"/>
  <c r="P139" i="13" s="1"/>
  <c r="Q139" i="13" s="1"/>
  <c r="N140" i="13"/>
  <c r="O140" i="13" s="1"/>
  <c r="P140" i="13" s="1"/>
  <c r="Q140" i="13" s="1"/>
  <c r="N141" i="13"/>
  <c r="O141" i="13" s="1"/>
  <c r="P141" i="13" s="1"/>
  <c r="Q141" i="13" s="1"/>
  <c r="N142" i="13"/>
  <c r="O142" i="13" s="1"/>
  <c r="P142" i="13" s="1"/>
  <c r="Q142" i="13" s="1"/>
  <c r="N143" i="13"/>
  <c r="O143" i="13" s="1"/>
  <c r="P143" i="13" s="1"/>
  <c r="Q143" i="13" s="1"/>
  <c r="N144" i="13"/>
  <c r="O144" i="13" s="1"/>
  <c r="P144" i="13" s="1"/>
  <c r="Q144" i="13" s="1"/>
  <c r="N145" i="13"/>
  <c r="O145" i="13" s="1"/>
  <c r="P145" i="13" s="1"/>
  <c r="Q145" i="13" s="1"/>
  <c r="N146" i="13"/>
  <c r="O146" i="13" s="1"/>
  <c r="P146" i="13" s="1"/>
  <c r="Q146" i="13" s="1"/>
  <c r="N147" i="13"/>
  <c r="O147" i="13" s="1"/>
  <c r="P147" i="13" s="1"/>
  <c r="Q147" i="13" s="1"/>
  <c r="N148" i="13"/>
  <c r="O148" i="13" s="1"/>
  <c r="P148" i="13" s="1"/>
  <c r="Q148" i="13" s="1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27" i="13"/>
  <c r="L5" i="13"/>
  <c r="L116" i="13"/>
  <c r="N127" i="13"/>
  <c r="J127" i="13"/>
  <c r="I127" i="13"/>
  <c r="H127" i="13"/>
  <c r="G129" i="13"/>
  <c r="H129" i="13"/>
  <c r="I129" i="13"/>
  <c r="J129" i="13"/>
  <c r="G130" i="13"/>
  <c r="H130" i="13"/>
  <c r="I130" i="13"/>
  <c r="J130" i="13"/>
  <c r="G131" i="13"/>
  <c r="H131" i="13"/>
  <c r="I131" i="13"/>
  <c r="J131" i="13"/>
  <c r="G132" i="13"/>
  <c r="H132" i="13"/>
  <c r="I132" i="13"/>
  <c r="J132" i="13"/>
  <c r="G133" i="13"/>
  <c r="H133" i="13"/>
  <c r="I133" i="13"/>
  <c r="J133" i="13"/>
  <c r="G134" i="13"/>
  <c r="H134" i="13"/>
  <c r="I134" i="13"/>
  <c r="J134" i="13"/>
  <c r="G135" i="13"/>
  <c r="H135" i="13"/>
  <c r="I135" i="13"/>
  <c r="J135" i="13"/>
  <c r="G136" i="13"/>
  <c r="H136" i="13"/>
  <c r="I136" i="13"/>
  <c r="J136" i="13"/>
  <c r="G137" i="13"/>
  <c r="H137" i="13"/>
  <c r="I137" i="13"/>
  <c r="J137" i="13"/>
  <c r="G138" i="13"/>
  <c r="H138" i="13"/>
  <c r="I138" i="13"/>
  <c r="J138" i="13"/>
  <c r="G139" i="13"/>
  <c r="H139" i="13"/>
  <c r="I139" i="13"/>
  <c r="J139" i="13"/>
  <c r="G140" i="13"/>
  <c r="H140" i="13"/>
  <c r="I140" i="13"/>
  <c r="J140" i="13"/>
  <c r="G141" i="13"/>
  <c r="H141" i="13"/>
  <c r="I141" i="13"/>
  <c r="J141" i="13"/>
  <c r="G142" i="13"/>
  <c r="H142" i="13"/>
  <c r="I142" i="13"/>
  <c r="J142" i="13"/>
  <c r="G143" i="13"/>
  <c r="H143" i="13"/>
  <c r="I143" i="13"/>
  <c r="J143" i="13"/>
  <c r="G144" i="13"/>
  <c r="H144" i="13"/>
  <c r="I144" i="13"/>
  <c r="J144" i="13"/>
  <c r="G145" i="13"/>
  <c r="H145" i="13"/>
  <c r="I145" i="13"/>
  <c r="J145" i="13"/>
  <c r="G146" i="13"/>
  <c r="H146" i="13"/>
  <c r="I146" i="13"/>
  <c r="J146" i="13"/>
  <c r="G147" i="13"/>
  <c r="H147" i="13"/>
  <c r="I147" i="13"/>
  <c r="J147" i="13"/>
  <c r="G148" i="13"/>
  <c r="H148" i="13"/>
  <c r="I148" i="13"/>
  <c r="J148" i="13"/>
  <c r="J5" i="13"/>
  <c r="H5" i="13"/>
  <c r="I5" i="13" s="1"/>
  <c r="G5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G70" i="13"/>
  <c r="H70" i="13"/>
  <c r="I70" i="13" s="1"/>
  <c r="J70" i="13"/>
  <c r="G71" i="13"/>
  <c r="H71" i="13"/>
  <c r="I71" i="13" s="1"/>
  <c r="J71" i="13"/>
  <c r="G72" i="13"/>
  <c r="H72" i="13"/>
  <c r="I72" i="13" s="1"/>
  <c r="J72" i="13"/>
  <c r="G73" i="13"/>
  <c r="H73" i="13"/>
  <c r="I73" i="13"/>
  <c r="J73" i="13"/>
  <c r="G74" i="13"/>
  <c r="H74" i="13"/>
  <c r="I74" i="13"/>
  <c r="J74" i="13"/>
  <c r="G75" i="13"/>
  <c r="H75" i="13"/>
  <c r="I75" i="13"/>
  <c r="J75" i="13"/>
  <c r="G76" i="13"/>
  <c r="H76" i="13"/>
  <c r="I76" i="13"/>
  <c r="J76" i="13"/>
  <c r="G77" i="13"/>
  <c r="H77" i="13"/>
  <c r="I77" i="13" s="1"/>
  <c r="J77" i="13"/>
  <c r="G78" i="13"/>
  <c r="H78" i="13"/>
  <c r="I78" i="13" s="1"/>
  <c r="J78" i="13"/>
  <c r="G79" i="13"/>
  <c r="H79" i="13"/>
  <c r="I79" i="13" s="1"/>
  <c r="J79" i="13"/>
  <c r="G80" i="13"/>
  <c r="H80" i="13"/>
  <c r="I80" i="13" s="1"/>
  <c r="J80" i="13"/>
  <c r="G81" i="13"/>
  <c r="H81" i="13"/>
  <c r="I81" i="13" s="1"/>
  <c r="J81" i="13"/>
  <c r="G82" i="13"/>
  <c r="H82" i="13"/>
  <c r="I82" i="13" s="1"/>
  <c r="J82" i="13"/>
  <c r="G83" i="13"/>
  <c r="H83" i="13"/>
  <c r="I83" i="13" s="1"/>
  <c r="J83" i="13"/>
  <c r="G84" i="13"/>
  <c r="H84" i="13"/>
  <c r="I84" i="13" s="1"/>
  <c r="J84" i="13"/>
  <c r="G85" i="13"/>
  <c r="H85" i="13"/>
  <c r="I85" i="13" s="1"/>
  <c r="J85" i="13"/>
  <c r="G86" i="13"/>
  <c r="H86" i="13"/>
  <c r="I86" i="13" s="1"/>
  <c r="J86" i="13"/>
  <c r="G87" i="13"/>
  <c r="H87" i="13"/>
  <c r="I87" i="13" s="1"/>
  <c r="J87" i="13"/>
  <c r="G88" i="13"/>
  <c r="H88" i="13"/>
  <c r="I88" i="13" s="1"/>
  <c r="J88" i="13"/>
  <c r="G89" i="13"/>
  <c r="H89" i="13"/>
  <c r="I89" i="13" s="1"/>
  <c r="J89" i="13"/>
  <c r="G90" i="13"/>
  <c r="H90" i="13"/>
  <c r="I90" i="13" s="1"/>
  <c r="J90" i="13"/>
  <c r="G91" i="13"/>
  <c r="H91" i="13"/>
  <c r="I91" i="13" s="1"/>
  <c r="J91" i="13"/>
  <c r="G92" i="13"/>
  <c r="H92" i="13"/>
  <c r="I92" i="13" s="1"/>
  <c r="J92" i="13"/>
  <c r="G93" i="13"/>
  <c r="H93" i="13"/>
  <c r="I93" i="13" s="1"/>
  <c r="J93" i="13"/>
  <c r="G94" i="13"/>
  <c r="H94" i="13"/>
  <c r="I94" i="13" s="1"/>
  <c r="J94" i="13"/>
  <c r="G95" i="13"/>
  <c r="H95" i="13"/>
  <c r="I95" i="13" s="1"/>
  <c r="J95" i="13"/>
  <c r="G96" i="13"/>
  <c r="H96" i="13"/>
  <c r="I96" i="13" s="1"/>
  <c r="J96" i="13"/>
  <c r="G97" i="13"/>
  <c r="H97" i="13"/>
  <c r="I97" i="13" s="1"/>
  <c r="J97" i="13"/>
  <c r="G98" i="13"/>
  <c r="H98" i="13"/>
  <c r="I98" i="13" s="1"/>
  <c r="J98" i="13"/>
  <c r="G99" i="13"/>
  <c r="H99" i="13"/>
  <c r="I99" i="13" s="1"/>
  <c r="J99" i="13"/>
  <c r="G100" i="13"/>
  <c r="H100" i="13"/>
  <c r="I100" i="13" s="1"/>
  <c r="J100" i="13"/>
  <c r="G101" i="13"/>
  <c r="H101" i="13"/>
  <c r="I101" i="13"/>
  <c r="J101" i="13"/>
  <c r="G102" i="13"/>
  <c r="H102" i="13"/>
  <c r="I102" i="13"/>
  <c r="J102" i="13"/>
  <c r="G103" i="13"/>
  <c r="H103" i="13"/>
  <c r="I103" i="13"/>
  <c r="J103" i="13"/>
  <c r="G104" i="13"/>
  <c r="H104" i="13"/>
  <c r="I104" i="13"/>
  <c r="J104" i="13"/>
  <c r="G105" i="13"/>
  <c r="H105" i="13"/>
  <c r="I105" i="13"/>
  <c r="J105" i="13"/>
  <c r="G106" i="13"/>
  <c r="H106" i="13"/>
  <c r="I106" i="13"/>
  <c r="J106" i="13"/>
  <c r="G107" i="13"/>
  <c r="H107" i="13"/>
  <c r="I107" i="13"/>
  <c r="J107" i="13"/>
  <c r="G108" i="13"/>
  <c r="H108" i="13"/>
  <c r="I108" i="13"/>
  <c r="J108" i="13"/>
  <c r="G109" i="13"/>
  <c r="H109" i="13"/>
  <c r="I109" i="13" s="1"/>
  <c r="J109" i="13"/>
  <c r="G110" i="13"/>
  <c r="H110" i="13"/>
  <c r="I110" i="13" s="1"/>
  <c r="J110" i="13"/>
  <c r="G111" i="13"/>
  <c r="H111" i="13"/>
  <c r="I111" i="13"/>
  <c r="J111" i="13"/>
  <c r="G112" i="13"/>
  <c r="H112" i="13"/>
  <c r="I112" i="13"/>
  <c r="J112" i="13"/>
  <c r="G113" i="13"/>
  <c r="H113" i="13"/>
  <c r="I113" i="13"/>
  <c r="J113" i="13"/>
  <c r="G114" i="13"/>
  <c r="H114" i="13"/>
  <c r="I114" i="13"/>
  <c r="J114" i="13"/>
  <c r="G115" i="13"/>
  <c r="H115" i="13"/>
  <c r="I115" i="13"/>
  <c r="J115" i="13"/>
  <c r="G116" i="13"/>
  <c r="H116" i="13"/>
  <c r="I116" i="13"/>
  <c r="J116" i="13"/>
  <c r="L61" i="13"/>
  <c r="L62" i="13"/>
  <c r="L63" i="13"/>
  <c r="L64" i="13"/>
  <c r="L65" i="13"/>
  <c r="L66" i="13"/>
  <c r="L67" i="13"/>
  <c r="L68" i="13"/>
  <c r="L69" i="13"/>
  <c r="G61" i="13"/>
  <c r="H61" i="13"/>
  <c r="J61" i="13"/>
  <c r="G62" i="13"/>
  <c r="H62" i="13"/>
  <c r="I62" i="13" s="1"/>
  <c r="J62" i="13"/>
  <c r="G63" i="13"/>
  <c r="H63" i="13"/>
  <c r="J63" i="13"/>
  <c r="G64" i="13"/>
  <c r="H64" i="13"/>
  <c r="I64" i="13" s="1"/>
  <c r="J64" i="13"/>
  <c r="G65" i="13"/>
  <c r="H65" i="13"/>
  <c r="J65" i="13"/>
  <c r="G66" i="13"/>
  <c r="H66" i="13"/>
  <c r="I66" i="13" s="1"/>
  <c r="J66" i="13"/>
  <c r="G67" i="13"/>
  <c r="H67" i="13"/>
  <c r="J67" i="13"/>
  <c r="G68" i="13"/>
  <c r="H68" i="13"/>
  <c r="I68" i="13" s="1"/>
  <c r="J68" i="13"/>
  <c r="G69" i="13"/>
  <c r="H69" i="13"/>
  <c r="J69" i="13"/>
  <c r="L53" i="13"/>
  <c r="L54" i="13"/>
  <c r="L55" i="13"/>
  <c r="L56" i="13"/>
  <c r="L57" i="13"/>
  <c r="L58" i="13"/>
  <c r="L59" i="13"/>
  <c r="L60" i="13"/>
  <c r="G53" i="13"/>
  <c r="H53" i="13"/>
  <c r="I53" i="13" s="1"/>
  <c r="J53" i="13"/>
  <c r="G54" i="13"/>
  <c r="H54" i="13"/>
  <c r="I54" i="13" s="1"/>
  <c r="J54" i="13"/>
  <c r="G55" i="13"/>
  <c r="H55" i="13"/>
  <c r="I55" i="13" s="1"/>
  <c r="J55" i="13"/>
  <c r="G56" i="13"/>
  <c r="H56" i="13"/>
  <c r="I56" i="13" s="1"/>
  <c r="J56" i="13"/>
  <c r="G57" i="13"/>
  <c r="H57" i="13"/>
  <c r="I57" i="13" s="1"/>
  <c r="J57" i="13"/>
  <c r="G58" i="13"/>
  <c r="H58" i="13"/>
  <c r="I58" i="13" s="1"/>
  <c r="J58" i="13"/>
  <c r="G59" i="13"/>
  <c r="H59" i="13"/>
  <c r="I59" i="13" s="1"/>
  <c r="J59" i="13"/>
  <c r="G60" i="13"/>
  <c r="H60" i="13"/>
  <c r="I60" i="13" s="1"/>
  <c r="J60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G10" i="13"/>
  <c r="H10" i="13"/>
  <c r="J10" i="13"/>
  <c r="G11" i="13"/>
  <c r="H11" i="13"/>
  <c r="J11" i="13"/>
  <c r="G12" i="13"/>
  <c r="H12" i="13"/>
  <c r="I12" i="13" s="1"/>
  <c r="J12" i="13"/>
  <c r="G13" i="13"/>
  <c r="H13" i="13"/>
  <c r="I13" i="13" s="1"/>
  <c r="J13" i="13"/>
  <c r="G14" i="13"/>
  <c r="H14" i="13"/>
  <c r="I14" i="13" s="1"/>
  <c r="J14" i="13"/>
  <c r="G15" i="13"/>
  <c r="H15" i="13"/>
  <c r="I15" i="13" s="1"/>
  <c r="J15" i="13"/>
  <c r="G16" i="13"/>
  <c r="H16" i="13"/>
  <c r="I16" i="13" s="1"/>
  <c r="J16" i="13"/>
  <c r="G17" i="13"/>
  <c r="H17" i="13"/>
  <c r="I17" i="13" s="1"/>
  <c r="J17" i="13"/>
  <c r="G18" i="13"/>
  <c r="H18" i="13"/>
  <c r="I18" i="13" s="1"/>
  <c r="J18" i="13"/>
  <c r="G19" i="13"/>
  <c r="H19" i="13"/>
  <c r="I19" i="13" s="1"/>
  <c r="J19" i="13"/>
  <c r="G20" i="13"/>
  <c r="H20" i="13"/>
  <c r="I20" i="13" s="1"/>
  <c r="J20" i="13"/>
  <c r="G21" i="13"/>
  <c r="H21" i="13"/>
  <c r="I21" i="13" s="1"/>
  <c r="J21" i="13"/>
  <c r="G22" i="13"/>
  <c r="H22" i="13"/>
  <c r="I22" i="13" s="1"/>
  <c r="J22" i="13"/>
  <c r="G23" i="13"/>
  <c r="H23" i="13"/>
  <c r="I23" i="13" s="1"/>
  <c r="J23" i="13"/>
  <c r="G24" i="13"/>
  <c r="H24" i="13"/>
  <c r="I24" i="13" s="1"/>
  <c r="J24" i="13"/>
  <c r="G25" i="13"/>
  <c r="H25" i="13"/>
  <c r="I25" i="13" s="1"/>
  <c r="J25" i="13"/>
  <c r="G26" i="13"/>
  <c r="H26" i="13"/>
  <c r="I26" i="13" s="1"/>
  <c r="J26" i="13"/>
  <c r="G27" i="13"/>
  <c r="H27" i="13"/>
  <c r="I27" i="13" s="1"/>
  <c r="J27" i="13"/>
  <c r="G28" i="13"/>
  <c r="H28" i="13"/>
  <c r="I28" i="13" s="1"/>
  <c r="J28" i="13"/>
  <c r="G29" i="13"/>
  <c r="H29" i="13"/>
  <c r="I29" i="13" s="1"/>
  <c r="J29" i="13"/>
  <c r="G30" i="13"/>
  <c r="H30" i="13"/>
  <c r="I30" i="13" s="1"/>
  <c r="J30" i="13"/>
  <c r="G31" i="13"/>
  <c r="H31" i="13"/>
  <c r="I31" i="13" s="1"/>
  <c r="J31" i="13"/>
  <c r="G32" i="13"/>
  <c r="H32" i="13"/>
  <c r="I32" i="13" s="1"/>
  <c r="J32" i="13"/>
  <c r="G33" i="13"/>
  <c r="H33" i="13"/>
  <c r="I33" i="13" s="1"/>
  <c r="J33" i="13"/>
  <c r="G34" i="13"/>
  <c r="H34" i="13"/>
  <c r="I34" i="13" s="1"/>
  <c r="J34" i="13"/>
  <c r="G35" i="13"/>
  <c r="H35" i="13"/>
  <c r="I35" i="13" s="1"/>
  <c r="J35" i="13"/>
  <c r="G36" i="13"/>
  <c r="H36" i="13"/>
  <c r="I36" i="13" s="1"/>
  <c r="J36" i="13"/>
  <c r="G37" i="13"/>
  <c r="H37" i="13"/>
  <c r="I37" i="13" s="1"/>
  <c r="J37" i="13"/>
  <c r="G38" i="13"/>
  <c r="H38" i="13"/>
  <c r="I38" i="13" s="1"/>
  <c r="J38" i="13"/>
  <c r="G39" i="13"/>
  <c r="H39" i="13"/>
  <c r="I39" i="13" s="1"/>
  <c r="J39" i="13"/>
  <c r="G40" i="13"/>
  <c r="H40" i="13"/>
  <c r="I40" i="13" s="1"/>
  <c r="J40" i="13"/>
  <c r="G41" i="13"/>
  <c r="H41" i="13"/>
  <c r="I41" i="13" s="1"/>
  <c r="J41" i="13"/>
  <c r="G42" i="13"/>
  <c r="H42" i="13"/>
  <c r="I42" i="13" s="1"/>
  <c r="J42" i="13"/>
  <c r="G43" i="13"/>
  <c r="H43" i="13"/>
  <c r="I43" i="13" s="1"/>
  <c r="J43" i="13"/>
  <c r="G44" i="13"/>
  <c r="H44" i="13"/>
  <c r="I44" i="13" s="1"/>
  <c r="J44" i="13"/>
  <c r="G45" i="13"/>
  <c r="H45" i="13"/>
  <c r="I45" i="13" s="1"/>
  <c r="J45" i="13"/>
  <c r="G46" i="13"/>
  <c r="H46" i="13"/>
  <c r="I46" i="13" s="1"/>
  <c r="J46" i="13"/>
  <c r="G47" i="13"/>
  <c r="H47" i="13"/>
  <c r="I47" i="13" s="1"/>
  <c r="J47" i="13"/>
  <c r="G48" i="13"/>
  <c r="H48" i="13"/>
  <c r="I48" i="13" s="1"/>
  <c r="J48" i="13"/>
  <c r="G49" i="13"/>
  <c r="H49" i="13"/>
  <c r="I49" i="13" s="1"/>
  <c r="J49" i="13"/>
  <c r="G50" i="13"/>
  <c r="H50" i="13"/>
  <c r="I50" i="13" s="1"/>
  <c r="J50" i="13"/>
  <c r="G51" i="13"/>
  <c r="H51" i="13"/>
  <c r="I51" i="13" s="1"/>
  <c r="J51" i="13"/>
  <c r="G52" i="13"/>
  <c r="H52" i="13"/>
  <c r="I52" i="13" s="1"/>
  <c r="J52" i="13"/>
  <c r="L6" i="13"/>
  <c r="L7" i="13"/>
  <c r="L8" i="13"/>
  <c r="L9" i="13"/>
  <c r="G6" i="13"/>
  <c r="H6" i="13"/>
  <c r="I6" i="13" s="1"/>
  <c r="J6" i="13"/>
  <c r="G7" i="13"/>
  <c r="H7" i="13"/>
  <c r="J7" i="13"/>
  <c r="G8" i="13"/>
  <c r="H8" i="13"/>
  <c r="J8" i="13"/>
  <c r="G9" i="13"/>
  <c r="H9" i="13"/>
  <c r="J9" i="13"/>
  <c r="N116" i="13" l="1"/>
  <c r="O116" i="13" s="1"/>
  <c r="P116" i="13" s="1"/>
  <c r="Q116" i="13" s="1"/>
  <c r="N115" i="13"/>
  <c r="O115" i="13" s="1"/>
  <c r="P115" i="13" s="1"/>
  <c r="Q115" i="13" s="1"/>
  <c r="N114" i="13"/>
  <c r="O114" i="13" s="1"/>
  <c r="P114" i="13" s="1"/>
  <c r="Q114" i="13" s="1"/>
  <c r="N113" i="13"/>
  <c r="O113" i="13" s="1"/>
  <c r="P113" i="13" s="1"/>
  <c r="Q113" i="13" s="1"/>
  <c r="N112" i="13"/>
  <c r="O112" i="13" s="1"/>
  <c r="P112" i="13" s="1"/>
  <c r="Q112" i="13" s="1"/>
  <c r="N111" i="13"/>
  <c r="O111" i="13" s="1"/>
  <c r="P111" i="13" s="1"/>
  <c r="Q111" i="13" s="1"/>
  <c r="N110" i="13"/>
  <c r="O110" i="13" s="1"/>
  <c r="P110" i="13" s="1"/>
  <c r="Q110" i="13" s="1"/>
  <c r="N109" i="13"/>
  <c r="O109" i="13" s="1"/>
  <c r="P109" i="13" s="1"/>
  <c r="Q109" i="13" s="1"/>
  <c r="N108" i="13"/>
  <c r="O108" i="13" s="1"/>
  <c r="P108" i="13" s="1"/>
  <c r="Q108" i="13" s="1"/>
  <c r="N107" i="13"/>
  <c r="O107" i="13" s="1"/>
  <c r="P107" i="13" s="1"/>
  <c r="Q107" i="13" s="1"/>
  <c r="N106" i="13"/>
  <c r="O106" i="13" s="1"/>
  <c r="P106" i="13" s="1"/>
  <c r="Q106" i="13" s="1"/>
  <c r="N105" i="13"/>
  <c r="O105" i="13" s="1"/>
  <c r="P105" i="13" s="1"/>
  <c r="Q105" i="13" s="1"/>
  <c r="N104" i="13"/>
  <c r="O104" i="13" s="1"/>
  <c r="P104" i="13" s="1"/>
  <c r="Q104" i="13" s="1"/>
  <c r="N103" i="13"/>
  <c r="O103" i="13" s="1"/>
  <c r="P103" i="13" s="1"/>
  <c r="Q103" i="13" s="1"/>
  <c r="N102" i="13"/>
  <c r="O102" i="13" s="1"/>
  <c r="P102" i="13" s="1"/>
  <c r="Q102" i="13" s="1"/>
  <c r="N101" i="13"/>
  <c r="O101" i="13" s="1"/>
  <c r="P101" i="13" s="1"/>
  <c r="Q101" i="13" s="1"/>
  <c r="N100" i="13"/>
  <c r="O100" i="13" s="1"/>
  <c r="P100" i="13" s="1"/>
  <c r="Q100" i="13" s="1"/>
  <c r="N99" i="13"/>
  <c r="O99" i="13" s="1"/>
  <c r="P99" i="13" s="1"/>
  <c r="Q99" i="13" s="1"/>
  <c r="N98" i="13"/>
  <c r="O98" i="13" s="1"/>
  <c r="P98" i="13" s="1"/>
  <c r="Q98" i="13" s="1"/>
  <c r="N97" i="13"/>
  <c r="O97" i="13" s="1"/>
  <c r="P97" i="13" s="1"/>
  <c r="Q97" i="13" s="1"/>
  <c r="N96" i="13"/>
  <c r="O96" i="13" s="1"/>
  <c r="P96" i="13" s="1"/>
  <c r="Q96" i="13" s="1"/>
  <c r="N95" i="13"/>
  <c r="O95" i="13" s="1"/>
  <c r="P95" i="13" s="1"/>
  <c r="Q95" i="13" s="1"/>
  <c r="N94" i="13"/>
  <c r="O94" i="13" s="1"/>
  <c r="P94" i="13" s="1"/>
  <c r="Q94" i="13" s="1"/>
  <c r="N93" i="13"/>
  <c r="O93" i="13" s="1"/>
  <c r="P93" i="13" s="1"/>
  <c r="Q93" i="13" s="1"/>
  <c r="N92" i="13"/>
  <c r="O92" i="13" s="1"/>
  <c r="P92" i="13" s="1"/>
  <c r="Q92" i="13" s="1"/>
  <c r="N91" i="13"/>
  <c r="O91" i="13" s="1"/>
  <c r="P91" i="13" s="1"/>
  <c r="Q91" i="13" s="1"/>
  <c r="N90" i="13"/>
  <c r="O90" i="13" s="1"/>
  <c r="P90" i="13" s="1"/>
  <c r="Q90" i="13" s="1"/>
  <c r="N89" i="13"/>
  <c r="O89" i="13" s="1"/>
  <c r="P89" i="13" s="1"/>
  <c r="Q89" i="13" s="1"/>
  <c r="N88" i="13"/>
  <c r="O88" i="13" s="1"/>
  <c r="P88" i="13" s="1"/>
  <c r="Q88" i="13" s="1"/>
  <c r="N87" i="13"/>
  <c r="O87" i="13" s="1"/>
  <c r="P87" i="13" s="1"/>
  <c r="Q87" i="13" s="1"/>
  <c r="N86" i="13"/>
  <c r="O86" i="13" s="1"/>
  <c r="P86" i="13" s="1"/>
  <c r="Q86" i="13" s="1"/>
  <c r="N85" i="13"/>
  <c r="O85" i="13" s="1"/>
  <c r="P85" i="13" s="1"/>
  <c r="Q85" i="13" s="1"/>
  <c r="N84" i="13"/>
  <c r="O84" i="13" s="1"/>
  <c r="P84" i="13" s="1"/>
  <c r="Q84" i="13" s="1"/>
  <c r="N83" i="13"/>
  <c r="O83" i="13" s="1"/>
  <c r="P83" i="13" s="1"/>
  <c r="Q83" i="13" s="1"/>
  <c r="N82" i="13"/>
  <c r="O82" i="13" s="1"/>
  <c r="P82" i="13" s="1"/>
  <c r="Q82" i="13" s="1"/>
  <c r="N81" i="13"/>
  <c r="O81" i="13" s="1"/>
  <c r="P81" i="13" s="1"/>
  <c r="Q81" i="13" s="1"/>
  <c r="N80" i="13"/>
  <c r="O80" i="13" s="1"/>
  <c r="P80" i="13" s="1"/>
  <c r="Q80" i="13" s="1"/>
  <c r="N79" i="13"/>
  <c r="O79" i="13" s="1"/>
  <c r="P79" i="13" s="1"/>
  <c r="Q79" i="13" s="1"/>
  <c r="N78" i="13"/>
  <c r="O78" i="13" s="1"/>
  <c r="P78" i="13" s="1"/>
  <c r="Q78" i="13" s="1"/>
  <c r="N77" i="13"/>
  <c r="O77" i="13" s="1"/>
  <c r="P77" i="13" s="1"/>
  <c r="Q77" i="13" s="1"/>
  <c r="N76" i="13"/>
  <c r="O76" i="13" s="1"/>
  <c r="P76" i="13" s="1"/>
  <c r="Q76" i="13" s="1"/>
  <c r="N74" i="13"/>
  <c r="O74" i="13" s="1"/>
  <c r="P74" i="13" s="1"/>
  <c r="Q74" i="13" s="1"/>
  <c r="N72" i="13"/>
  <c r="O72" i="13" s="1"/>
  <c r="P72" i="13" s="1"/>
  <c r="Q72" i="13" s="1"/>
  <c r="N70" i="13"/>
  <c r="O70" i="13" s="1"/>
  <c r="P70" i="13" s="1"/>
  <c r="Q70" i="13" s="1"/>
  <c r="N5" i="13"/>
  <c r="O5" i="13" s="1"/>
  <c r="P5" i="13" s="1"/>
  <c r="Q5" i="13" s="1"/>
  <c r="N75" i="13"/>
  <c r="O75" i="13" s="1"/>
  <c r="P75" i="13" s="1"/>
  <c r="Q75" i="13" s="1"/>
  <c r="N73" i="13"/>
  <c r="O73" i="13" s="1"/>
  <c r="P73" i="13" s="1"/>
  <c r="Q73" i="13" s="1"/>
  <c r="N71" i="13"/>
  <c r="O71" i="13" s="1"/>
  <c r="P71" i="13" s="1"/>
  <c r="Q71" i="13" s="1"/>
  <c r="N68" i="13"/>
  <c r="O68" i="13" s="1"/>
  <c r="P68" i="13" s="1"/>
  <c r="Q68" i="13" s="1"/>
  <c r="N66" i="13"/>
  <c r="O66" i="13" s="1"/>
  <c r="P66" i="13" s="1"/>
  <c r="Q66" i="13" s="1"/>
  <c r="N64" i="13"/>
  <c r="O64" i="13" s="1"/>
  <c r="P64" i="13" s="1"/>
  <c r="Q64" i="13" s="1"/>
  <c r="N62" i="13"/>
  <c r="O62" i="13" s="1"/>
  <c r="P62" i="13" s="1"/>
  <c r="Q62" i="13" s="1"/>
  <c r="I69" i="13"/>
  <c r="N69" i="13" s="1"/>
  <c r="O69" i="13" s="1"/>
  <c r="P69" i="13" s="1"/>
  <c r="Q69" i="13" s="1"/>
  <c r="I67" i="13"/>
  <c r="N67" i="13" s="1"/>
  <c r="O67" i="13" s="1"/>
  <c r="P67" i="13" s="1"/>
  <c r="Q67" i="13" s="1"/>
  <c r="I65" i="13"/>
  <c r="N65" i="13" s="1"/>
  <c r="O65" i="13" s="1"/>
  <c r="P65" i="13" s="1"/>
  <c r="Q65" i="13" s="1"/>
  <c r="I63" i="13"/>
  <c r="N63" i="13" s="1"/>
  <c r="O63" i="13" s="1"/>
  <c r="P63" i="13" s="1"/>
  <c r="Q63" i="13" s="1"/>
  <c r="I61" i="13"/>
  <c r="N61" i="13" s="1"/>
  <c r="O61" i="13" s="1"/>
  <c r="P61" i="13" s="1"/>
  <c r="Q61" i="13" s="1"/>
  <c r="N52" i="13"/>
  <c r="O52" i="13" s="1"/>
  <c r="P52" i="13" s="1"/>
  <c r="Q52" i="13" s="1"/>
  <c r="N50" i="13"/>
  <c r="O50" i="13" s="1"/>
  <c r="P50" i="13" s="1"/>
  <c r="Q50" i="13" s="1"/>
  <c r="N48" i="13"/>
  <c r="O48" i="13" s="1"/>
  <c r="P48" i="13" s="1"/>
  <c r="Q48" i="13" s="1"/>
  <c r="N46" i="13"/>
  <c r="O46" i="13" s="1"/>
  <c r="P46" i="13" s="1"/>
  <c r="Q46" i="13" s="1"/>
  <c r="N44" i="13"/>
  <c r="O44" i="13" s="1"/>
  <c r="P44" i="13" s="1"/>
  <c r="Q44" i="13" s="1"/>
  <c r="N42" i="13"/>
  <c r="O42" i="13" s="1"/>
  <c r="P42" i="13" s="1"/>
  <c r="Q42" i="13" s="1"/>
  <c r="N40" i="13"/>
  <c r="O40" i="13" s="1"/>
  <c r="P40" i="13" s="1"/>
  <c r="Q40" i="13" s="1"/>
  <c r="N38" i="13"/>
  <c r="O38" i="13" s="1"/>
  <c r="P38" i="13" s="1"/>
  <c r="Q38" i="13" s="1"/>
  <c r="N36" i="13"/>
  <c r="O36" i="13" s="1"/>
  <c r="P36" i="13" s="1"/>
  <c r="Q36" i="13" s="1"/>
  <c r="N34" i="13"/>
  <c r="O34" i="13" s="1"/>
  <c r="P34" i="13" s="1"/>
  <c r="Q34" i="13" s="1"/>
  <c r="N32" i="13"/>
  <c r="O32" i="13" s="1"/>
  <c r="P32" i="13" s="1"/>
  <c r="Q32" i="13" s="1"/>
  <c r="N30" i="13"/>
  <c r="O30" i="13" s="1"/>
  <c r="P30" i="13" s="1"/>
  <c r="Q30" i="13" s="1"/>
  <c r="N28" i="13"/>
  <c r="O28" i="13" s="1"/>
  <c r="P28" i="13" s="1"/>
  <c r="Q28" i="13" s="1"/>
  <c r="N26" i="13"/>
  <c r="O26" i="13" s="1"/>
  <c r="P26" i="13" s="1"/>
  <c r="Q26" i="13" s="1"/>
  <c r="N24" i="13"/>
  <c r="O24" i="13" s="1"/>
  <c r="P24" i="13" s="1"/>
  <c r="Q24" i="13" s="1"/>
  <c r="N22" i="13"/>
  <c r="O22" i="13" s="1"/>
  <c r="P22" i="13" s="1"/>
  <c r="Q22" i="13" s="1"/>
  <c r="N20" i="13"/>
  <c r="O20" i="13" s="1"/>
  <c r="P20" i="13" s="1"/>
  <c r="Q20" i="13" s="1"/>
  <c r="N18" i="13"/>
  <c r="O18" i="13" s="1"/>
  <c r="P18" i="13" s="1"/>
  <c r="Q18" i="13" s="1"/>
  <c r="N16" i="13"/>
  <c r="O16" i="13" s="1"/>
  <c r="P16" i="13" s="1"/>
  <c r="Q16" i="13" s="1"/>
  <c r="N14" i="13"/>
  <c r="O14" i="13" s="1"/>
  <c r="P14" i="13" s="1"/>
  <c r="Q14" i="13" s="1"/>
  <c r="I11" i="13"/>
  <c r="N11" i="13" s="1"/>
  <c r="O11" i="13" s="1"/>
  <c r="P11" i="13" s="1"/>
  <c r="Q11" i="13" s="1"/>
  <c r="I10" i="13"/>
  <c r="N10" i="13" s="1"/>
  <c r="O10" i="13" s="1"/>
  <c r="P10" i="13" s="1"/>
  <c r="Q10" i="13" s="1"/>
  <c r="N49" i="13"/>
  <c r="O49" i="13" s="1"/>
  <c r="P49" i="13" s="1"/>
  <c r="Q49" i="13" s="1"/>
  <c r="N45" i="13"/>
  <c r="O45" i="13" s="1"/>
  <c r="P45" i="13" s="1"/>
  <c r="Q45" i="13" s="1"/>
  <c r="N41" i="13"/>
  <c r="O41" i="13" s="1"/>
  <c r="P41" i="13" s="1"/>
  <c r="Q41" i="13" s="1"/>
  <c r="N37" i="13"/>
  <c r="O37" i="13" s="1"/>
  <c r="P37" i="13" s="1"/>
  <c r="Q37" i="13" s="1"/>
  <c r="N33" i="13"/>
  <c r="O33" i="13" s="1"/>
  <c r="P33" i="13" s="1"/>
  <c r="Q33" i="13" s="1"/>
  <c r="N29" i="13"/>
  <c r="O29" i="13" s="1"/>
  <c r="P29" i="13" s="1"/>
  <c r="Q29" i="13" s="1"/>
  <c r="N25" i="13"/>
  <c r="O25" i="13" s="1"/>
  <c r="P25" i="13" s="1"/>
  <c r="Q25" i="13" s="1"/>
  <c r="N21" i="13"/>
  <c r="O21" i="13" s="1"/>
  <c r="P21" i="13" s="1"/>
  <c r="Q21" i="13" s="1"/>
  <c r="N17" i="13"/>
  <c r="O17" i="13" s="1"/>
  <c r="P17" i="13" s="1"/>
  <c r="Q17" i="13" s="1"/>
  <c r="N13" i="13"/>
  <c r="O13" i="13" s="1"/>
  <c r="P13" i="13" s="1"/>
  <c r="Q13" i="13" s="1"/>
  <c r="N60" i="13"/>
  <c r="O60" i="13" s="1"/>
  <c r="P60" i="13" s="1"/>
  <c r="Q60" i="13" s="1"/>
  <c r="N58" i="13"/>
  <c r="O58" i="13" s="1"/>
  <c r="P58" i="13" s="1"/>
  <c r="Q58" i="13" s="1"/>
  <c r="N6" i="13"/>
  <c r="O6" i="13" s="1"/>
  <c r="P6" i="13" s="1"/>
  <c r="Q6" i="13" s="1"/>
  <c r="N51" i="13"/>
  <c r="O51" i="13" s="1"/>
  <c r="P51" i="13" s="1"/>
  <c r="Q51" i="13" s="1"/>
  <c r="N47" i="13"/>
  <c r="O47" i="13" s="1"/>
  <c r="P47" i="13" s="1"/>
  <c r="Q47" i="13" s="1"/>
  <c r="N43" i="13"/>
  <c r="O43" i="13" s="1"/>
  <c r="P43" i="13" s="1"/>
  <c r="Q43" i="13" s="1"/>
  <c r="N39" i="13"/>
  <c r="O39" i="13" s="1"/>
  <c r="P39" i="13" s="1"/>
  <c r="Q39" i="13" s="1"/>
  <c r="N35" i="13"/>
  <c r="O35" i="13" s="1"/>
  <c r="P35" i="13" s="1"/>
  <c r="Q35" i="13" s="1"/>
  <c r="N31" i="13"/>
  <c r="O31" i="13" s="1"/>
  <c r="P31" i="13" s="1"/>
  <c r="Q31" i="13" s="1"/>
  <c r="N27" i="13"/>
  <c r="O27" i="13" s="1"/>
  <c r="P27" i="13" s="1"/>
  <c r="Q27" i="13" s="1"/>
  <c r="N23" i="13"/>
  <c r="O23" i="13" s="1"/>
  <c r="P23" i="13" s="1"/>
  <c r="Q23" i="13" s="1"/>
  <c r="N19" i="13"/>
  <c r="O19" i="13" s="1"/>
  <c r="P19" i="13" s="1"/>
  <c r="Q19" i="13" s="1"/>
  <c r="N15" i="13"/>
  <c r="O15" i="13" s="1"/>
  <c r="P15" i="13" s="1"/>
  <c r="Q15" i="13" s="1"/>
  <c r="N12" i="13"/>
  <c r="O12" i="13" s="1"/>
  <c r="P12" i="13" s="1"/>
  <c r="Q12" i="13" s="1"/>
  <c r="N59" i="13"/>
  <c r="O59" i="13" s="1"/>
  <c r="P59" i="13" s="1"/>
  <c r="Q59" i="13" s="1"/>
  <c r="N57" i="13"/>
  <c r="O57" i="13" s="1"/>
  <c r="P57" i="13" s="1"/>
  <c r="Q57" i="13" s="1"/>
  <c r="N56" i="13"/>
  <c r="O56" i="13" s="1"/>
  <c r="P56" i="13" s="1"/>
  <c r="Q56" i="13" s="1"/>
  <c r="N55" i="13"/>
  <c r="O55" i="13" s="1"/>
  <c r="P55" i="13" s="1"/>
  <c r="Q55" i="13" s="1"/>
  <c r="N54" i="13"/>
  <c r="O54" i="13" s="1"/>
  <c r="P54" i="13" s="1"/>
  <c r="Q54" i="13" s="1"/>
  <c r="N53" i="13"/>
  <c r="O53" i="13" s="1"/>
  <c r="P53" i="13" s="1"/>
  <c r="Q53" i="13" s="1"/>
  <c r="I9" i="13"/>
  <c r="N9" i="13" s="1"/>
  <c r="O9" i="13" s="1"/>
  <c r="P9" i="13" s="1"/>
  <c r="Q9" i="13" s="1"/>
  <c r="I8" i="13"/>
  <c r="N8" i="13" s="1"/>
  <c r="O8" i="13" s="1"/>
  <c r="P8" i="13" s="1"/>
  <c r="Q8" i="13" s="1"/>
  <c r="I7" i="13"/>
  <c r="N7" i="13" s="1"/>
  <c r="O7" i="13" s="1"/>
  <c r="P7" i="13" s="1"/>
  <c r="Q7" i="13" s="1"/>
  <c r="D9" i="10" l="1"/>
  <c r="D23" i="10"/>
  <c r="D80" i="10"/>
  <c r="D125" i="10"/>
  <c r="D123" i="10"/>
  <c r="D174" i="10"/>
  <c r="D127" i="10"/>
  <c r="C17" i="15"/>
  <c r="D105" i="10" l="1"/>
  <c r="D27" i="10"/>
  <c r="D32" i="10"/>
  <c r="D31" i="10"/>
  <c r="D30" i="10"/>
  <c r="D29" i="10"/>
  <c r="D28" i="10"/>
  <c r="D129" i="10"/>
  <c r="D20" i="10"/>
  <c r="J128" i="13" l="1"/>
  <c r="C13" i="15" l="1"/>
  <c r="C14" i="15"/>
  <c r="C15" i="15"/>
  <c r="C16" i="15"/>
  <c r="D103" i="10"/>
  <c r="J117" i="13" l="1"/>
  <c r="M117" i="13"/>
  <c r="K117" i="13"/>
  <c r="F117" i="13"/>
  <c r="C5" i="15"/>
  <c r="C6" i="15"/>
  <c r="C7" i="15"/>
  <c r="C8" i="15"/>
  <c r="C9" i="15"/>
  <c r="C10" i="15"/>
  <c r="C11" i="15"/>
  <c r="C12" i="15"/>
  <c r="C4" i="15"/>
  <c r="C57" i="14"/>
  <c r="D6" i="14" l="1"/>
  <c r="E6" i="14" s="1"/>
  <c r="D5" i="14"/>
  <c r="E5" i="14" s="1"/>
  <c r="D4" i="14"/>
  <c r="E4" i="14" s="1"/>
  <c r="M149" i="13"/>
  <c r="K149" i="13"/>
  <c r="F149" i="13"/>
  <c r="H128" i="13"/>
  <c r="I128" i="13" s="1"/>
  <c r="G128" i="13"/>
  <c r="G127" i="13"/>
  <c r="L117" i="13"/>
  <c r="D21" i="10"/>
  <c r="D45" i="10"/>
  <c r="D153" i="10"/>
  <c r="L149" i="13" l="1"/>
  <c r="G117" i="13"/>
  <c r="H117" i="13"/>
  <c r="G149" i="13"/>
  <c r="J149" i="13"/>
  <c r="H149" i="13"/>
  <c r="I117" i="13" l="1"/>
  <c r="N117" i="13"/>
  <c r="N149" i="13"/>
  <c r="O127" i="13"/>
  <c r="O149" i="13" s="1"/>
  <c r="I149" i="13"/>
  <c r="P127" i="13" l="1"/>
  <c r="Q127" i="13" s="1"/>
  <c r="D56" i="14" l="1"/>
  <c r="E56" i="14" s="1"/>
  <c r="Q117" i="13" l="1"/>
</calcChain>
</file>

<file path=xl/sharedStrings.xml><?xml version="1.0" encoding="utf-8"?>
<sst xmlns="http://schemas.openxmlformats.org/spreadsheetml/2006/main" count="675" uniqueCount="474">
  <si>
    <t>QUESO LLANERO</t>
  </si>
  <si>
    <t>QUESO PAISA</t>
  </si>
  <si>
    <t>QUESO PALMIZULIA</t>
  </si>
  <si>
    <t>QUESO RICOTTA</t>
  </si>
  <si>
    <t>QUESO MOZZARELLA</t>
  </si>
  <si>
    <t>QUESO CREMA</t>
  </si>
  <si>
    <t>QUESO GOUDA</t>
  </si>
  <si>
    <t>QUESO CHEDAR</t>
  </si>
  <si>
    <t>QUESO PALMESANO NNAL</t>
  </si>
  <si>
    <t>JAMON DE PIERNA</t>
  </si>
  <si>
    <t>JAMON MAGRO</t>
  </si>
  <si>
    <t>JAMON SERRANO</t>
  </si>
  <si>
    <t>JAMON SELVA NEGRA</t>
  </si>
  <si>
    <t>JAMON AHUMADO</t>
  </si>
  <si>
    <t>TOCINETA SIN PIEL</t>
  </si>
  <si>
    <t>SALCHICHON</t>
  </si>
  <si>
    <t>PEPERONI</t>
  </si>
  <si>
    <t>CHORIZO ESPAÑOL</t>
  </si>
  <si>
    <t>ACEITE DE SOYA</t>
  </si>
  <si>
    <t>ACEITE DE MAIZ</t>
  </si>
  <si>
    <t>ACEITE  DE OLIVA EV</t>
  </si>
  <si>
    <t>MANTEQUILLA</t>
  </si>
  <si>
    <t>MARGARINA</t>
  </si>
  <si>
    <t>NUECES</t>
  </si>
  <si>
    <t>ALMENDRAS CON PIEL</t>
  </si>
  <si>
    <t>ALMENDRAS SIN PIEL</t>
  </si>
  <si>
    <t>ALMENDRAS FILETEADAS</t>
  </si>
  <si>
    <t>COCO RAYADO</t>
  </si>
  <si>
    <t>MANI PICADO</t>
  </si>
  <si>
    <t>AVELLANAS</t>
  </si>
  <si>
    <t>OREJON DE MANZANA</t>
  </si>
  <si>
    <t>OREJON DE ALBAROCOQUE</t>
  </si>
  <si>
    <t>FRUTA CONFITADA</t>
  </si>
  <si>
    <t>PASAS</t>
  </si>
  <si>
    <t>CIRUELAS SIN SEMILLA</t>
  </si>
  <si>
    <t>CEREZAS</t>
  </si>
  <si>
    <t>HIGO EN ALMIBAR</t>
  </si>
  <si>
    <t>PIÑA EN RODAJAS</t>
  </si>
  <si>
    <t>MELOCOTON EN ALMIBAR</t>
  </si>
  <si>
    <t>MAIZ EN LATA</t>
  </si>
  <si>
    <t>PULPA DE DURAZNO</t>
  </si>
  <si>
    <t>CABELLO DE ANGEL</t>
  </si>
  <si>
    <t>MERMELADA DE GUAYABA</t>
  </si>
  <si>
    <t>AREQUIPE</t>
  </si>
  <si>
    <t>NUTELLA</t>
  </si>
  <si>
    <t>GLUCOSA</t>
  </si>
  <si>
    <t>AGAR AGAR</t>
  </si>
  <si>
    <t>PECTINA</t>
  </si>
  <si>
    <t>MELAZA</t>
  </si>
  <si>
    <t>ROMONO</t>
  </si>
  <si>
    <t>POLVO PARA HORNEAR</t>
  </si>
  <si>
    <t>RELAX</t>
  </si>
  <si>
    <t>BRILLOS Y CHOCOLATES</t>
  </si>
  <si>
    <t>CREMA PARA BATIR</t>
  </si>
  <si>
    <t>BRILLO DE MELOCOTON</t>
  </si>
  <si>
    <t>BRILLO AGAR AGAR</t>
  </si>
  <si>
    <t>BRILLO GEL DE FRESA</t>
  </si>
  <si>
    <t>BRILLO GEL DE CHOCOLATE</t>
  </si>
  <si>
    <t>BRILLO GEL DE MELOCOTON</t>
  </si>
  <si>
    <t>BRILLO GEL NEUTRO</t>
  </si>
  <si>
    <t>ESENCIA DE PIÑA</t>
  </si>
  <si>
    <t>ESENCIA DE CHOCOLATE</t>
  </si>
  <si>
    <t>ESENCIA DE VAINILLA</t>
  </si>
  <si>
    <t>ESENCIA DE MANTECADO</t>
  </si>
  <si>
    <t>ESENCIA DE NATA</t>
  </si>
  <si>
    <t>ESENCIA DE MANTEQUILLA</t>
  </si>
  <si>
    <t>CHOCOLATE EN GOTAS LECHE</t>
  </si>
  <si>
    <t>ALMIBAR</t>
  </si>
  <si>
    <t>ALMIBAR Y NESCAFE</t>
  </si>
  <si>
    <t>CHOCOLATE BLANCO</t>
  </si>
  <si>
    <t>QUESO PALMESANO IMP UR</t>
  </si>
  <si>
    <t>LECHE LARGA DURACION</t>
  </si>
  <si>
    <t>LEVADURA</t>
  </si>
  <si>
    <t>GELATINA S/SABOR</t>
  </si>
  <si>
    <t>NEVAZUCAR</t>
  </si>
  <si>
    <t>VAINILLA OSCURA</t>
  </si>
  <si>
    <t>SAB. ART. NARANJA</t>
  </si>
  <si>
    <t>SAB. ART. ALMENDRA</t>
  </si>
  <si>
    <t>SAB.ART. RON DE JAMAICA</t>
  </si>
  <si>
    <t>ESENCIA DE PANETON</t>
  </si>
  <si>
    <t>AJONJOLI</t>
  </si>
  <si>
    <t>AFRECHO</t>
  </si>
  <si>
    <t>LECHE EN POLVO</t>
  </si>
  <si>
    <t>TEGRAL DONUTS</t>
  </si>
  <si>
    <t>PREMEZCLA PANETTONE</t>
  </si>
  <si>
    <t>RON</t>
  </si>
  <si>
    <t>CERVEZA</t>
  </si>
  <si>
    <t>LAMINA DE PASTICHO</t>
  </si>
  <si>
    <t>FECULA DE MAIZ</t>
  </si>
  <si>
    <t>HARINA DE MAIZ</t>
  </si>
  <si>
    <t>UNIDAD</t>
  </si>
  <si>
    <t>LATA</t>
  </si>
  <si>
    <t>BOT</t>
  </si>
  <si>
    <t>KG</t>
  </si>
  <si>
    <t>COBERTURA PAST. OSCURO BITTER ANALOGO</t>
  </si>
  <si>
    <t>COBERTURA PAST. LECHE ANALOGO</t>
  </si>
  <si>
    <t>COBERTURA CHOCOLATE AMARGO ANALOGO</t>
  </si>
  <si>
    <t>COBERTURA CHOCOLATE C/LECHE  CRIOLLO</t>
  </si>
  <si>
    <t>COBERTURA CHOCOLATE C/LECHE  CRIOLLO THEO</t>
  </si>
  <si>
    <t>BRILLO GEL CARAMELO</t>
  </si>
  <si>
    <t>CANELA MOLIDA</t>
  </si>
  <si>
    <t>CARNE DE POLLO</t>
  </si>
  <si>
    <t>MANI PELADO</t>
  </si>
  <si>
    <t>ENVASE DE ALUMINIO</t>
  </si>
  <si>
    <t>SASONADOR</t>
  </si>
  <si>
    <t>kG</t>
  </si>
  <si>
    <t>NESCAFE</t>
  </si>
  <si>
    <t>LICOR DE ALMENDRAS</t>
  </si>
  <si>
    <t>Lt</t>
  </si>
  <si>
    <t>SANGRIA</t>
  </si>
  <si>
    <t>PIÑONES</t>
  </si>
  <si>
    <t>CHOCO. MASA TROPICAL SUPERIOR</t>
  </si>
  <si>
    <t>AGUA</t>
  </si>
  <si>
    <t>CREMA DE LECHE</t>
  </si>
  <si>
    <t>NARANJA CONFITADA</t>
  </si>
  <si>
    <t>QUESO PECORINO</t>
  </si>
  <si>
    <t>HARINA TRIGO</t>
  </si>
  <si>
    <t>PAPELON</t>
  </si>
  <si>
    <t>MAIZENA</t>
  </si>
  <si>
    <t>ANIS DULCE EN GRANO</t>
  </si>
  <si>
    <t>MIEL</t>
  </si>
  <si>
    <t>CAJAS DE 35 X 35</t>
  </si>
  <si>
    <t>CONTENEDOR TRIANGULAR</t>
  </si>
  <si>
    <t>CONTENEDOR RECTANGULAR</t>
  </si>
  <si>
    <t>DISCOS Nº 26    10 "</t>
  </si>
  <si>
    <t>DISCOS Nº 28   11 "</t>
  </si>
  <si>
    <t>BLONDA CIRCULAR</t>
  </si>
  <si>
    <t>BOLSAS 35 X 45 HAMBURG/P.C.</t>
  </si>
  <si>
    <t>CAJA 33 X 33 PARA PIZZAS</t>
  </si>
  <si>
    <t>PAPEL ANTI GRASA IMPRESO</t>
  </si>
  <si>
    <t>CAPATO PANETTONE 1/2 KG</t>
  </si>
  <si>
    <t xml:space="preserve">CAPATO PANETTONE 1 KG </t>
  </si>
  <si>
    <t>CAJA PANETTONE 1/2 KG</t>
  </si>
  <si>
    <t>CAJA PANETTONE 1 KG</t>
  </si>
  <si>
    <t>UNID</t>
  </si>
  <si>
    <t>CAJA</t>
  </si>
  <si>
    <t>DETERGENTE SUPER LIDER</t>
  </si>
  <si>
    <t>SACO</t>
  </si>
  <si>
    <t>PAPEL HIGIENICO SUTIL PREMIUM</t>
  </si>
  <si>
    <t>BULTO</t>
  </si>
  <si>
    <t>CONTENEDOR DE ALUMINIO SIN TAPA</t>
  </si>
  <si>
    <t>ESENCIA DE COCO</t>
  </si>
  <si>
    <t>LECHE EVAPORADA</t>
  </si>
  <si>
    <t>LECHE CONDENSADA</t>
  </si>
  <si>
    <t>GALLETAS OREO  2 GALLETAS</t>
  </si>
  <si>
    <t>PQTE</t>
  </si>
  <si>
    <t>CIDRA CONFITADA</t>
  </si>
  <si>
    <t>DATILES</t>
  </si>
  <si>
    <t>VASOS PLASTICOS JOROPO Nº 89 8 1/2 OZ</t>
  </si>
  <si>
    <t>VASOS PLASTICOS JOROPO Nº 27 2 OZ</t>
  </si>
  <si>
    <t xml:space="preserve">VASOS PLASTICOS JOROPO Nº 57 </t>
  </si>
  <si>
    <t>VASOS PLASTICOS JOROPO Nº 147 14 OZ</t>
  </si>
  <si>
    <t>PAPEL PARA PANETTONE</t>
  </si>
  <si>
    <t>CAJA PARA PAN DE JAMON</t>
  </si>
  <si>
    <t>BICARBONATO</t>
  </si>
  <si>
    <t xml:space="preserve"> </t>
  </si>
  <si>
    <t>SERVILLETAS</t>
  </si>
  <si>
    <t>ESENCIA DE QUESILLO</t>
  </si>
  <si>
    <t>ESENCIA BOWNIE</t>
  </si>
  <si>
    <t>COLOR AMARILLO</t>
  </si>
  <si>
    <t>COLOR ROJO FRESA</t>
  </si>
  <si>
    <t>CAJA DE TORTA CON TAPA</t>
  </si>
  <si>
    <t>CHOCOLATE GRANULADO (granella)</t>
  </si>
  <si>
    <t>CACAO EN POLVO (kilo)</t>
  </si>
  <si>
    <t>CHOCOLATE EN GOTAS BITTER (kilo)</t>
  </si>
  <si>
    <t>CARNE DE POLLO(pollo entero)</t>
  </si>
  <si>
    <t>CARNE DE RES(molida)</t>
  </si>
  <si>
    <t xml:space="preserve">JAMON DE SHULDER </t>
  </si>
  <si>
    <t>UNID.</t>
  </si>
  <si>
    <t>CAJA DE PAN DE JAMÓN</t>
  </si>
  <si>
    <t>AZUCAR -saco de 50 kgs.</t>
  </si>
  <si>
    <t>POLVO PARA HORNEAR (10 kg)</t>
  </si>
  <si>
    <t>BOLSA FUELLE 10 KG MARRON</t>
  </si>
  <si>
    <t>BOLSA CON ASA TIPO A 5 KG (PLAST.)</t>
  </si>
  <si>
    <t>BOLSA CON ASA TIPO A 10 KG (PLAST.)</t>
  </si>
  <si>
    <t>BOLSA CON ASA TIPO A 15 KG (PLAST.)</t>
  </si>
  <si>
    <t>BOLSA DE BASURA NEGRA 30 Kg</t>
  </si>
  <si>
    <t>BOLSAS 25 X 75 SANDWICH</t>
  </si>
  <si>
    <t>REMOVEDORES  -  CAFÉ</t>
  </si>
  <si>
    <t>CAFÉ EN GRANO</t>
  </si>
  <si>
    <t>MAQUINARIA Y EQUIPO (Depreciación)</t>
  </si>
  <si>
    <t>VALOR</t>
  </si>
  <si>
    <t>VIDA ÚTIL</t>
  </si>
  <si>
    <t>DEPRECIACIÓN MENSUAL</t>
  </si>
  <si>
    <t>TOTAL MAQUINARIA (Depreciación)</t>
  </si>
  <si>
    <t>EMPLEADOS</t>
  </si>
  <si>
    <t>No.</t>
  </si>
  <si>
    <t>Nombre y Apellido del Trabajador</t>
  </si>
  <si>
    <t xml:space="preserve">Cargo </t>
  </si>
  <si>
    <t>Fecha de Ingreso</t>
  </si>
  <si>
    <t>SALARIO NOMINAL</t>
  </si>
  <si>
    <t>PAGOS DE PARAFISCALES (SSO, RPE ,RPVH, INCES)</t>
  </si>
  <si>
    <t>SALARIO INTEGRAL</t>
  </si>
  <si>
    <t>Abono de Prestaciones Sociales y vacaciones</t>
  </si>
  <si>
    <t>DOTACION DE UNIFORMES</t>
  </si>
  <si>
    <t xml:space="preserve">BONO </t>
  </si>
  <si>
    <t>BONO ESPECIAL FIN DE AÑO MENSUALISADO</t>
  </si>
  <si>
    <t>BONO ALIMENTICIO</t>
  </si>
  <si>
    <t>TOTAL COSTO MENSUAL POR TRABAJADOR</t>
  </si>
  <si>
    <t>TOTALES MENSUAL</t>
  </si>
  <si>
    <t>Cuadro Control de Sueldos y Beneficios Mensual</t>
  </si>
  <si>
    <t>OPERARIOS</t>
  </si>
  <si>
    <t>,</t>
  </si>
  <si>
    <t>SALARIO POR DÍA</t>
  </si>
  <si>
    <t>SALARIO POR HORA</t>
  </si>
  <si>
    <t>SALARIO POR MINUTO</t>
  </si>
  <si>
    <t>MES</t>
  </si>
  <si>
    <t>DIA</t>
  </si>
  <si>
    <t>TOTAL</t>
  </si>
  <si>
    <t>LT</t>
  </si>
  <si>
    <t>JAMÓN PECHUGA DE PAVO</t>
  </si>
  <si>
    <t>JAMÓN PECHUGA DE POLLO</t>
  </si>
  <si>
    <t>HONORARIOS PROFESIONALES</t>
  </si>
  <si>
    <t>HORNERO</t>
  </si>
  <si>
    <t>TOTALES</t>
  </si>
  <si>
    <t>AYUDANTE</t>
  </si>
  <si>
    <t>MANTENIMIENTO</t>
  </si>
  <si>
    <t>BONO  MENSUAL</t>
  </si>
  <si>
    <t>C I</t>
  </si>
  <si>
    <t>MERMELADA DE ALBARICOQUE</t>
  </si>
  <si>
    <t>KILO</t>
  </si>
  <si>
    <t>BOLSA FUELLE 1 KG MARRON</t>
  </si>
  <si>
    <t>BOLSA  2 KG  PLANA MARRON</t>
  </si>
  <si>
    <t>BOLSA  3 KG  PLANA MARRON</t>
  </si>
  <si>
    <t>BOLSA  5 KG  PLANA MARRON</t>
  </si>
  <si>
    <t xml:space="preserve">BOLSA LARGA DE PAPEL #2 MARRON </t>
  </si>
  <si>
    <t>HUEVOS (1 UNID = 0,045 GRS,)</t>
  </si>
  <si>
    <t>MANTECA VEGETAL (15K)</t>
  </si>
  <si>
    <t>SAL  (24kg) bahia</t>
  </si>
  <si>
    <t>MATERIAS PRIMAS</t>
  </si>
  <si>
    <t>MANO DE OBRA</t>
  </si>
  <si>
    <t>MAQUINARIA Y EQUIPO</t>
  </si>
  <si>
    <t>GASTOS OPERATIVOS</t>
  </si>
  <si>
    <t>ANDERSON RIVAS</t>
  </si>
  <si>
    <t>MARIA LIGIA DA SILVA</t>
  </si>
  <si>
    <t>NELIO RENTROIA</t>
  </si>
  <si>
    <t>CASTREJON OLIVER</t>
  </si>
  <si>
    <t>SOLORZANO  JULIO</t>
  </si>
  <si>
    <t>12730530-3</t>
  </si>
  <si>
    <t>16923904-1</t>
  </si>
  <si>
    <t>ASTRID FUENTES</t>
  </si>
  <si>
    <t>19764029-0</t>
  </si>
  <si>
    <t>GEIMBERT ROJAS</t>
  </si>
  <si>
    <t>24462110-0</t>
  </si>
  <si>
    <t>YELISBETH CASTILLO</t>
  </si>
  <si>
    <t>25707585-7</t>
  </si>
  <si>
    <t>SILVA YORSY</t>
  </si>
  <si>
    <t>SOJO YARIANY</t>
  </si>
  <si>
    <t>MIJARES BRIGGITTE</t>
  </si>
  <si>
    <t>FLORES SALCEDO YASMIN</t>
  </si>
  <si>
    <t>YELITSETH JEREZ ANDARA</t>
  </si>
  <si>
    <t xml:space="preserve">MORALES PARRA YURIANNI </t>
  </si>
  <si>
    <t xml:space="preserve">ACOSTA VARGAS GLENDA </t>
  </si>
  <si>
    <t>DA SILVA MARIA DE FATIMA</t>
  </si>
  <si>
    <t>CABRERA PARRA YOLANDA</t>
  </si>
  <si>
    <t xml:space="preserve">DA SILVA ANA GABRIELA </t>
  </si>
  <si>
    <t>LABANA CRISCHELL</t>
  </si>
  <si>
    <t>MARTINEZ CAROLINA</t>
  </si>
  <si>
    <t>QUINTERO ERIKA</t>
  </si>
  <si>
    <t xml:space="preserve">DA SILVA MORALES PAOLA </t>
  </si>
  <si>
    <t>FARIAS LLOVERA DRICEIDA</t>
  </si>
  <si>
    <t>FUENTES YAQUERS ZULEIDYS</t>
  </si>
  <si>
    <t>RIVERO LANDAETA GRIYEISYS</t>
  </si>
  <si>
    <t>UZCATEGUI LEON AURIMAR</t>
  </si>
  <si>
    <t>JORGE DIANA GABRIELA</t>
  </si>
  <si>
    <t>MEJIAS MIRIAN DEL CARMEN</t>
  </si>
  <si>
    <t>MUJICA JIMENEZ JOHANGELI</t>
  </si>
  <si>
    <t>OROPEZA GUERRERO PATRICIA</t>
  </si>
  <si>
    <t>PACHECO JESSICA</t>
  </si>
  <si>
    <t>PEREZ GUEVARA MARIA DEL C.</t>
  </si>
  <si>
    <t>RIVERO GRECIA NAIROBI</t>
  </si>
  <si>
    <t>CORRALES ELIANA</t>
  </si>
  <si>
    <t>PEREZ PINTO ALEJANDRA</t>
  </si>
  <si>
    <t>HERNANDEZ FLORES YULEYDIS</t>
  </si>
  <si>
    <t>NARVAEZ LA CRUZ LUIS A.</t>
  </si>
  <si>
    <t>BECERRA MONTILVA FRANCIS</t>
  </si>
  <si>
    <t>GAMARRA TOVAR EGLIS YARIMAR</t>
  </si>
  <si>
    <t>GONZALEZ PADRON ADIAROZ</t>
  </si>
  <si>
    <t xml:space="preserve">SANDOVAL MEDINA YOISBEL </t>
  </si>
  <si>
    <t>CASTILLO MARIAM</t>
  </si>
  <si>
    <t>26,498,159</t>
  </si>
  <si>
    <t>MONSALVE WILFREDO</t>
  </si>
  <si>
    <t>MORALES KELLY</t>
  </si>
  <si>
    <t>PEREZ MARIANNY</t>
  </si>
  <si>
    <t>PEREZPATRICK</t>
  </si>
  <si>
    <t>VALBUENA GLORIA</t>
  </si>
  <si>
    <t>YORDEN EUKARY</t>
  </si>
  <si>
    <t>CAJERO (A)</t>
  </si>
  <si>
    <t>ENCARGADO (A)</t>
  </si>
  <si>
    <t>JOSE DEL CARMEN CUEVAS</t>
  </si>
  <si>
    <t>23526345-5</t>
  </si>
  <si>
    <t>FLORES ESTHER</t>
  </si>
  <si>
    <t>MARQUEZ LESLY</t>
  </si>
  <si>
    <t>19153590-8</t>
  </si>
  <si>
    <t>MARBELY VILLEGAS</t>
  </si>
  <si>
    <t>RODRIGUEZ ACOSTA ALEX</t>
  </si>
  <si>
    <t>PIÑUELA UBITZON ANTONIO</t>
  </si>
  <si>
    <t>ORTIZ JENNIFER ANA</t>
  </si>
  <si>
    <t>ESCALONA JORGE LUIS</t>
  </si>
  <si>
    <t>SUPERVISOR (A)</t>
  </si>
  <si>
    <t>PEDRO ANSELMO VELAZQUES</t>
  </si>
  <si>
    <t>4294988-0</t>
  </si>
  <si>
    <t>CABRERA JOSE ANTONIO</t>
  </si>
  <si>
    <t>CASTRO SUAREZ ROSMERY</t>
  </si>
  <si>
    <t xml:space="preserve">MEDINAS PERES LUCAS </t>
  </si>
  <si>
    <t xml:space="preserve">PEÑA MIGUELANGEL </t>
  </si>
  <si>
    <t>BENITEZ LISANDRO</t>
  </si>
  <si>
    <t>PRIN CAMPOS YEISON YUNIOR</t>
  </si>
  <si>
    <t>YOVERA MARILYN ESTHER</t>
  </si>
  <si>
    <t>MEDINA HERNANDEZ CARLOS LUIS</t>
  </si>
  <si>
    <t>SOTILLO CHARLY</t>
  </si>
  <si>
    <t>ANTONIO ELVIRA</t>
  </si>
  <si>
    <t>12159083-9</t>
  </si>
  <si>
    <t>YAJAIRA YANEZ</t>
  </si>
  <si>
    <t>22667228-8</t>
  </si>
  <si>
    <t>SANTOS PONCE</t>
  </si>
  <si>
    <t>BUSTAMANTE  GERARDO</t>
  </si>
  <si>
    <t>MALPICA ARANGUREN ERIKA</t>
  </si>
  <si>
    <t>CASTRO DANIEL ANTONIO</t>
  </si>
  <si>
    <t>MAITA RODRIGUEZ PATRICIA</t>
  </si>
  <si>
    <t>CASTILLO PACHECO LILIA</t>
  </si>
  <si>
    <t>ALTUVE ANABEL</t>
  </si>
  <si>
    <t>DA SILVA MANUEL</t>
  </si>
  <si>
    <t>GAVIDIA AVILAN JAVIER</t>
  </si>
  <si>
    <t>BAPTISTA  JOSE MANUEL</t>
  </si>
  <si>
    <t>MORA COLMENAES JOSE</t>
  </si>
  <si>
    <t>DE ANTOQUIA YOEL ANTONIO</t>
  </si>
  <si>
    <t>VARGAS ERICK JESUS</t>
  </si>
  <si>
    <t>PEREIRA IGNACIO JORGE A.</t>
  </si>
  <si>
    <t>KEYLA VOLCANES</t>
  </si>
  <si>
    <t>17423930-0</t>
  </si>
  <si>
    <t>REINA DOMIMNGUEZ</t>
  </si>
  <si>
    <t>5517668-6</t>
  </si>
  <si>
    <t>FRANKLIN RANGEL</t>
  </si>
  <si>
    <t>16889407-0</t>
  </si>
  <si>
    <t>ANTHONY MORALES</t>
  </si>
  <si>
    <t>16146066-0</t>
  </si>
  <si>
    <t>PABLO ANTONIO DA SILVA</t>
  </si>
  <si>
    <t>MONTES DEOCA VANESSA</t>
  </si>
  <si>
    <t>LUCERO BLANCO RUTHBELY</t>
  </si>
  <si>
    <t>RODRIGUEZ  YENIREE</t>
  </si>
  <si>
    <t>ALIZO KERKIRA ANDREINA</t>
  </si>
  <si>
    <t>MEJIAS FRANCIS ARIANA</t>
  </si>
  <si>
    <t>NIEVES DIAZ VIRGINIA</t>
  </si>
  <si>
    <t>ROJAS MORALES AIMARA</t>
  </si>
  <si>
    <t>ROMERO PERDOMO AMADA</t>
  </si>
  <si>
    <t>MORON MARMOLE GLESMAR</t>
  </si>
  <si>
    <t>BARRETO ESTELIE GLAIDERLYN</t>
  </si>
  <si>
    <t>NESTOR GERARDI</t>
  </si>
  <si>
    <t>8675668-0</t>
  </si>
  <si>
    <t>RAMIREZ JOSE</t>
  </si>
  <si>
    <t>9391418-6</t>
  </si>
  <si>
    <t>AQUINO DAVID OMAR</t>
  </si>
  <si>
    <t>DANIELA RENTROIA</t>
  </si>
  <si>
    <t>22440104-0</t>
  </si>
  <si>
    <t>FUENTES ADRIANA</t>
  </si>
  <si>
    <t>RANGEL KEYLA</t>
  </si>
  <si>
    <t>HERNANDEZ LEONARDO</t>
  </si>
  <si>
    <t>DIANA CARMONA</t>
  </si>
  <si>
    <t>24539314-4</t>
  </si>
  <si>
    <t>DANIEL SANCHEZ</t>
  </si>
  <si>
    <t>14481589-7</t>
  </si>
  <si>
    <t>CHACON VIRGINIA</t>
  </si>
  <si>
    <t>ANCHETA ESPINOZA JAVIER</t>
  </si>
  <si>
    <t>NUNES RODRIGUEZ JOSEANY</t>
  </si>
  <si>
    <t>SEGURIDAD</t>
  </si>
  <si>
    <t>BARRA</t>
  </si>
  <si>
    <t>PASILLERO</t>
  </si>
  <si>
    <t>ADMINISTRACION</t>
  </si>
  <si>
    <t>CHARCUTERO</t>
  </si>
  <si>
    <t>COCINERO</t>
  </si>
  <si>
    <t>BOVEDA</t>
  </si>
  <si>
    <t>CHOFER</t>
  </si>
  <si>
    <t>RECEPCIONISTA</t>
  </si>
  <si>
    <t>ROBERTO RIVAS</t>
  </si>
  <si>
    <t>16369353-0</t>
  </si>
  <si>
    <t>GUILLERMO HERRERA</t>
  </si>
  <si>
    <t>TEIXEIRA YULIMAR</t>
  </si>
  <si>
    <t>16147829-2</t>
  </si>
  <si>
    <t>GENES SANDY</t>
  </si>
  <si>
    <t>DA SILVA JUAN NICOLAS</t>
  </si>
  <si>
    <t>GOLINDANO NIDIA</t>
  </si>
  <si>
    <t>VILLEGAS DIANA</t>
  </si>
  <si>
    <t>CABRERA MUJICA LUIS ANTONIO</t>
  </si>
  <si>
    <t>RUIZ MORENO JORGE ELIAS</t>
  </si>
  <si>
    <t>VASQUEZ CONSUELO</t>
  </si>
  <si>
    <t>HIDALGO DELGADO DANIEL</t>
  </si>
  <si>
    <t>ZAMBRANO ROGUIGUEZ ANGEL</t>
  </si>
  <si>
    <t>SULEIMAN DIAZ SHAMIR</t>
  </si>
  <si>
    <t>ESCALANTE JORGE ENRIQUE</t>
  </si>
  <si>
    <t>PASTELERO</t>
  </si>
  <si>
    <t>BRICEÑO VICTOR</t>
  </si>
  <si>
    <t xml:space="preserve">AYUDANTE </t>
  </si>
  <si>
    <t>GOMEZ HUMBERTO</t>
  </si>
  <si>
    <t>MALAVE BARUT</t>
  </si>
  <si>
    <t>QUIRPA JULIO</t>
  </si>
  <si>
    <t>FERREIRA DAVID</t>
  </si>
  <si>
    <t>GALINDO GILBERTO</t>
  </si>
  <si>
    <t>BLANCO ALEXANDER</t>
  </si>
  <si>
    <t>CASTRO RONMY</t>
  </si>
  <si>
    <t>ZAPATA PABLO JOSE</t>
  </si>
  <si>
    <t>CABRERA ENDER</t>
  </si>
  <si>
    <t>TORRES PEDRO</t>
  </si>
  <si>
    <t>MAESTRO</t>
  </si>
  <si>
    <t>PANADERO</t>
  </si>
  <si>
    <t>DURECA DE REFRIGERACION</t>
  </si>
  <si>
    <t>CAJA REGISTRADORA</t>
  </si>
  <si>
    <t>CAVA DIFUSOR UNIDAD SELLADORA</t>
  </si>
  <si>
    <t>ENFRIADOR DE BEBIDAS MESA DE TRABAJO RESISTENTE</t>
  </si>
  <si>
    <t>CAJA REGISTRADORA MARCA BMC</t>
  </si>
  <si>
    <t>NEVERA 21</t>
  </si>
  <si>
    <t>REBANADORA</t>
  </si>
  <si>
    <t>RATIONAL SELF COOKING CENTER GAS</t>
  </si>
  <si>
    <t>2 CAJAS REGISTRADORAS</t>
  </si>
  <si>
    <t>HORNO ELECTRICO REBANADORA LICUADORA</t>
  </si>
  <si>
    <t>PLANCHA SANDWICHERA</t>
  </si>
  <si>
    <t>SCANEER METRO LCGIC</t>
  </si>
  <si>
    <t>BALANZA INDUSTRIAL</t>
  </si>
  <si>
    <t>5 BALANZA SPDII</t>
  </si>
  <si>
    <t>UNIDAD 3HP SEMI SELLADA</t>
  </si>
  <si>
    <t>IMPRESORAS FISCALES</t>
  </si>
  <si>
    <t>BALANZAS</t>
  </si>
  <si>
    <t>BALANZA SCANNER IMPRESORAS</t>
  </si>
  <si>
    <t>LAV SEC WH 27</t>
  </si>
  <si>
    <t>EMPACADORA CONGELADOR,FREGADOR,ETC.</t>
  </si>
  <si>
    <t>BATIDORA KITCHEN</t>
  </si>
  <si>
    <t>ELECTRODOMESTICOS JVG C.A.</t>
  </si>
  <si>
    <t>MANEJADOR Y CONDENSADOR</t>
  </si>
  <si>
    <t>TANQUE HIDRONEUMATICO</t>
  </si>
  <si>
    <t>LAMPARA ELECTRICA TUBO FLUORESCENTE</t>
  </si>
  <si>
    <t>SUELDOS DE ACCIONISTAS</t>
  </si>
  <si>
    <t>SALARIO DE TRABAJADORES</t>
  </si>
  <si>
    <t>VACACIONES</t>
  </si>
  <si>
    <t>UTILIDADES</t>
  </si>
  <si>
    <t>GASTOS DE PRESTACIONES SOCIALES</t>
  </si>
  <si>
    <t>CESTA TICKET</t>
  </si>
  <si>
    <t>BONIFICACION</t>
  </si>
  <si>
    <t>GASTOS DE SSO Y PIE</t>
  </si>
  <si>
    <t>HIDROCAPITAL</t>
  </si>
  <si>
    <t>PATENTE DE INDUSTRIA Y COMERCIO</t>
  </si>
  <si>
    <t>PAPELERIA E IMPRESOS</t>
  </si>
  <si>
    <t>GASTOS DE COMPUTACION</t>
  </si>
  <si>
    <t>GASTOS DE VIATICOS</t>
  </si>
  <si>
    <t>GASTOS DE REP Y MTTO LOCAL</t>
  </si>
  <si>
    <t>GASTOS DE REP Y MTTO MAQ Y EQUIPOS</t>
  </si>
  <si>
    <t>GASTOS DE REP Y MENT DE TERRENO</t>
  </si>
  <si>
    <t>INTERESES GASTOS</t>
  </si>
  <si>
    <t>GASTOS VARIOS</t>
  </si>
  <si>
    <t>NEVERA SAMSUMG TV FIT</t>
  </si>
  <si>
    <t>FREGADERO Y GRIFERIA</t>
  </si>
  <si>
    <t>DOS FUENTES DE CHOCOLATE</t>
  </si>
  <si>
    <t>3 AIRES ACONDICIONADOS</t>
  </si>
  <si>
    <t>TELEVISOR LG 22 PULGADAS</t>
  </si>
  <si>
    <t>PORTATIL HP</t>
  </si>
  <si>
    <t>NEVERA 16.6 BR TOP</t>
  </si>
  <si>
    <t>TELEVISION PLASMA LG DE 42 PULGADAS</t>
  </si>
  <si>
    <t>LAVADORA LG</t>
  </si>
  <si>
    <t>LAVADORA LG SILVER</t>
  </si>
  <si>
    <t>UPS PROGRAMA SAINT</t>
  </si>
  <si>
    <t>LCD DE 42 PANASONIC</t>
  </si>
  <si>
    <t>NEVERA DE 21</t>
  </si>
  <si>
    <t>PLANTA ELECTRICA</t>
  </si>
  <si>
    <t>VIDEO BEAM PANTALLA ELECTRICA</t>
  </si>
  <si>
    <t>COFRE DE CUSTODIA BLINDADO</t>
  </si>
  <si>
    <t>MOBILIARIO Y EQUIPO DURECA</t>
  </si>
  <si>
    <t>EQUIPOS VARIOS DE COMPUTACION</t>
  </si>
  <si>
    <t>SILLA GAVETERO GAVINETE TANTEM</t>
  </si>
  <si>
    <t>MUEBLES PARA OFICINA</t>
  </si>
  <si>
    <t>AUTOSERVICIOS PASILLO UD SELLADORA</t>
  </si>
  <si>
    <t>TODO INDUSTRIAS Y COMERCIO MUEBLE</t>
  </si>
  <si>
    <t>EQUIPO DE COMPUTACION</t>
  </si>
  <si>
    <t>TRANSFORMADOR</t>
  </si>
  <si>
    <t>SELLADORA DE BOLSAS</t>
  </si>
  <si>
    <t>DETECTOR DE TEMPERATURA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</si>
</sst>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dd/mm/yy;@"/>
    <numFmt numFmtId="165" formatCode="_(* #,##0.00_);_(* \(#,##0.00\);_(* &quot;-&quot;??_);_(@_)"/>
    <numFmt numFmtId="166" formatCode="_-* #,##0.00\ _€_-;\-* #,##0.00\ _€_-;_-* &quot;-&quot;??\ _€_-;_-@_-"/>
    <numFmt numFmtId="167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</font>
    <font>
      <sz val="11"/>
      <name val="Arial Narrow"/>
      <family val="2"/>
    </font>
    <font>
      <sz val="10"/>
      <name val="Arial"/>
      <family val="2"/>
    </font>
    <font>
      <b/>
      <sz val="12"/>
      <name val="Tahoma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4"/>
      <color rgb="FF000000"/>
      <name val="Arial"/>
      <family val="2"/>
    </font>
    <font>
      <b/>
      <i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108">
    <xf numFmtId="0" fontId="0" fillId="0" borderId="0" xfId="0"/>
    <xf numFmtId="16" fontId="0" fillId="0" borderId="0" xfId="0" applyNumberFormat="1"/>
    <xf numFmtId="164" fontId="0" fillId="0" borderId="0" xfId="0" applyNumberFormat="1"/>
    <xf numFmtId="43" fontId="0" fillId="0" borderId="0" xfId="1" applyFont="1"/>
    <xf numFmtId="0" fontId="0" fillId="3" borderId="1" xfId="0" applyFill="1" applyBorder="1"/>
    <xf numFmtId="2" fontId="0" fillId="3" borderId="1" xfId="0" applyNumberFormat="1" applyFill="1" applyBorder="1"/>
    <xf numFmtId="43" fontId="0" fillId="3" borderId="1" xfId="1" applyFont="1" applyFill="1" applyBorder="1"/>
    <xf numFmtId="43" fontId="0" fillId="3" borderId="1" xfId="1" applyFont="1" applyFill="1" applyBorder="1" applyAlignment="1"/>
    <xf numFmtId="0" fontId="4" fillId="2" borderId="1" xfId="0" applyFont="1" applyFill="1" applyBorder="1"/>
    <xf numFmtId="0" fontId="0" fillId="0" borderId="0" xfId="0" applyBorder="1"/>
    <xf numFmtId="2" fontId="0" fillId="3" borderId="0" xfId="0" applyNumberFormat="1" applyFill="1" applyBorder="1"/>
    <xf numFmtId="0" fontId="0" fillId="3" borderId="0" xfId="0" applyFill="1" applyBorder="1"/>
    <xf numFmtId="43" fontId="0" fillId="3" borderId="0" xfId="1" applyFont="1" applyFill="1" applyBorder="1"/>
    <xf numFmtId="43" fontId="0" fillId="0" borderId="0" xfId="1" applyFont="1" applyBorder="1"/>
    <xf numFmtId="2" fontId="4" fillId="3" borderId="0" xfId="0" applyNumberFormat="1" applyFont="1" applyFill="1" applyBorder="1"/>
    <xf numFmtId="0" fontId="4" fillId="3" borderId="0" xfId="0" applyFont="1" applyFill="1" applyBorder="1"/>
    <xf numFmtId="0" fontId="0" fillId="0" borderId="1" xfId="0" applyBorder="1"/>
    <xf numFmtId="0" fontId="0" fillId="2" borderId="1" xfId="0" applyFill="1" applyBorder="1"/>
    <xf numFmtId="43" fontId="0" fillId="2" borderId="1" xfId="1" applyFont="1" applyFill="1" applyBorder="1"/>
    <xf numFmtId="43" fontId="0" fillId="0" borderId="1" xfId="1" applyFont="1" applyBorder="1"/>
    <xf numFmtId="164" fontId="0" fillId="3" borderId="1" xfId="0" applyNumberFormat="1" applyFill="1" applyBorder="1"/>
    <xf numFmtId="0" fontId="4" fillId="4" borderId="1" xfId="0" applyFont="1" applyFill="1" applyBorder="1"/>
    <xf numFmtId="0" fontId="2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left"/>
    </xf>
    <xf numFmtId="165" fontId="0" fillId="0" borderId="6" xfId="1" applyNumberFormat="1" applyFont="1" applyBorder="1"/>
    <xf numFmtId="40" fontId="9" fillId="0" borderId="3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0" fontId="0" fillId="0" borderId="7" xfId="0" applyBorder="1"/>
    <xf numFmtId="0" fontId="11" fillId="0" borderId="1" xfId="0" applyFont="1" applyFill="1" applyBorder="1" applyProtection="1">
      <protection locked="0"/>
    </xf>
    <xf numFmtId="14" fontId="11" fillId="0" borderId="1" xfId="0" applyNumberFormat="1" applyFont="1" applyFill="1" applyBorder="1" applyAlignment="1" applyProtection="1">
      <alignment horizontal="center"/>
      <protection locked="0"/>
    </xf>
    <xf numFmtId="4" fontId="12" fillId="0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14" fontId="11" fillId="0" borderId="0" xfId="0" applyNumberFormat="1" applyFont="1" applyFill="1" applyBorder="1" applyAlignment="1" applyProtection="1">
      <alignment horizontal="center"/>
      <protection locked="0"/>
    </xf>
    <xf numFmtId="4" fontId="12" fillId="0" borderId="0" xfId="0" applyNumberFormat="1" applyFont="1" applyFill="1" applyBorder="1" applyAlignment="1" applyProtection="1">
      <alignment horizontal="center"/>
      <protection locked="0"/>
    </xf>
    <xf numFmtId="4" fontId="11" fillId="0" borderId="1" xfId="0" applyNumberFormat="1" applyFont="1" applyBorder="1" applyAlignment="1" applyProtection="1">
      <alignment horizontal="center"/>
      <protection locked="0"/>
    </xf>
    <xf numFmtId="4" fontId="11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/>
    <xf numFmtId="2" fontId="3" fillId="0" borderId="0" xfId="0" applyNumberFormat="1" applyFont="1" applyBorder="1"/>
    <xf numFmtId="4" fontId="3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3" fontId="16" fillId="0" borderId="1" xfId="1" applyFont="1" applyBorder="1"/>
    <xf numFmtId="43" fontId="15" fillId="0" borderId="1" xfId="1" applyFont="1" applyBorder="1" applyAlignment="1">
      <alignment horizontal="center"/>
    </xf>
    <xf numFmtId="4" fontId="3" fillId="0" borderId="3" xfId="0" applyNumberFormat="1" applyFont="1" applyBorder="1"/>
    <xf numFmtId="43" fontId="9" fillId="9" borderId="1" xfId="1" applyFont="1" applyFill="1" applyBorder="1"/>
    <xf numFmtId="4" fontId="9" fillId="9" borderId="1" xfId="0" applyNumberFormat="1" applyFont="1" applyFill="1" applyBorder="1"/>
    <xf numFmtId="0" fontId="3" fillId="0" borderId="0" xfId="0" applyFont="1" applyBorder="1" applyAlignment="1">
      <alignment horizontal="center"/>
    </xf>
    <xf numFmtId="4" fontId="9" fillId="9" borderId="0" xfId="0" applyNumberFormat="1" applyFont="1" applyFill="1" applyBorder="1"/>
    <xf numFmtId="0" fontId="17" fillId="0" borderId="0" xfId="0" applyFont="1" applyBorder="1"/>
    <xf numFmtId="43" fontId="15" fillId="0" borderId="1" xfId="1" applyFont="1" applyBorder="1"/>
    <xf numFmtId="0" fontId="3" fillId="0" borderId="0" xfId="0" applyFont="1" applyFill="1" applyBorder="1" applyAlignment="1">
      <alignment horizontal="center"/>
    </xf>
    <xf numFmtId="43" fontId="15" fillId="0" borderId="0" xfId="1" applyFont="1" applyFill="1" applyBorder="1"/>
    <xf numFmtId="0" fontId="20" fillId="11" borderId="1" xfId="0" applyFont="1" applyFill="1" applyBorder="1" applyAlignment="1">
      <alignment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43" fontId="3" fillId="0" borderId="1" xfId="0" applyNumberFormat="1" applyFont="1" applyBorder="1"/>
    <xf numFmtId="43" fontId="18" fillId="10" borderId="0" xfId="1" applyFont="1" applyFill="1" applyBorder="1"/>
    <xf numFmtId="43" fontId="0" fillId="0" borderId="0" xfId="0" applyNumberFormat="1"/>
    <xf numFmtId="40" fontId="0" fillId="0" borderId="8" xfId="0" applyNumberFormat="1" applyBorder="1"/>
    <xf numFmtId="0" fontId="8" fillId="0" borderId="3" xfId="3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0" fontId="9" fillId="6" borderId="3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19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5" fontId="9" fillId="0" borderId="3" xfId="1" applyNumberFormat="1" applyFont="1" applyFill="1" applyBorder="1" applyAlignment="1">
      <alignment horizontal="left"/>
    </xf>
    <xf numFmtId="165" fontId="9" fillId="0" borderId="3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165" fontId="6" fillId="13" borderId="10" xfId="0" applyNumberFormat="1" applyFont="1" applyFill="1" applyBorder="1" applyAlignment="1">
      <alignment horizontal="left"/>
    </xf>
    <xf numFmtId="43" fontId="22" fillId="13" borderId="1" xfId="1" applyFont="1" applyFill="1" applyBorder="1"/>
    <xf numFmtId="43" fontId="19" fillId="3" borderId="7" xfId="0" applyNumberFormat="1" applyFont="1" applyFill="1" applyBorder="1"/>
    <xf numFmtId="0" fontId="11" fillId="10" borderId="1" xfId="0" applyFont="1" applyFill="1" applyBorder="1" applyProtection="1">
      <protection locked="0"/>
    </xf>
    <xf numFmtId="0" fontId="11" fillId="3" borderId="1" xfId="0" applyFont="1" applyFill="1" applyBorder="1" applyProtection="1">
      <protection locked="0"/>
    </xf>
    <xf numFmtId="14" fontId="11" fillId="3" borderId="1" xfId="0" applyNumberFormat="1" applyFont="1" applyFill="1" applyBorder="1" applyAlignment="1" applyProtection="1">
      <alignment horizontal="right"/>
      <protection locked="0"/>
    </xf>
    <xf numFmtId="14" fontId="11" fillId="3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/>
    </xf>
    <xf numFmtId="4" fontId="2" fillId="12" borderId="11" xfId="0" applyNumberFormat="1" applyFont="1" applyFill="1" applyBorder="1"/>
    <xf numFmtId="0" fontId="0" fillId="14" borderId="1" xfId="0" applyFill="1" applyBorder="1"/>
    <xf numFmtId="0" fontId="2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/>
    <xf numFmtId="3" fontId="25" fillId="0" borderId="1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167" fontId="26" fillId="0" borderId="1" xfId="1" applyNumberFormat="1" applyFont="1" applyFill="1" applyBorder="1" applyAlignment="1"/>
    <xf numFmtId="167" fontId="26" fillId="0" borderId="2" xfId="1" applyNumberFormat="1" applyFont="1" applyFill="1" applyBorder="1" applyAlignment="1"/>
    <xf numFmtId="4" fontId="27" fillId="0" borderId="0" xfId="0" applyNumberFormat="1" applyFont="1" applyBorder="1"/>
    <xf numFmtId="166" fontId="27" fillId="0" borderId="1" xfId="0" applyNumberFormat="1" applyFont="1" applyBorder="1"/>
    <xf numFmtId="43" fontId="27" fillId="0" borderId="1" xfId="0" applyNumberFormat="1" applyFont="1" applyBorder="1"/>
    <xf numFmtId="0" fontId="27" fillId="0" borderId="0" xfId="0" applyFont="1" applyBorder="1"/>
    <xf numFmtId="0" fontId="3" fillId="0" borderId="1" xfId="0" applyFont="1" applyFill="1" applyBorder="1" applyAlignment="1">
      <alignment horizontal="center"/>
    </xf>
    <xf numFmtId="43" fontId="15" fillId="0" borderId="1" xfId="1" applyFont="1" applyFill="1" applyBorder="1" applyAlignment="1">
      <alignment horizontal="center"/>
    </xf>
    <xf numFmtId="4" fontId="3" fillId="0" borderId="3" xfId="0" applyNumberFormat="1" applyFont="1" applyFill="1" applyBorder="1"/>
    <xf numFmtId="43" fontId="9" fillId="0" borderId="1" xfId="1" applyFont="1" applyFill="1" applyBorder="1"/>
    <xf numFmtId="4" fontId="9" fillId="0" borderId="1" xfId="0" applyNumberFormat="1" applyFont="1" applyFill="1" applyBorder="1"/>
    <xf numFmtId="0" fontId="0" fillId="0" borderId="0" xfId="0" applyFill="1"/>
    <xf numFmtId="2" fontId="24" fillId="0" borderId="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file:///E:\Tomas%20Ramos\Downloads\HOJA%20DE%20CA&#769;LCULO%20DE%20COSTOS%20POR%20PRODUCTO(fevipan).xls" TargetMode="External"/><Relationship Id="rId1" Type="http://schemas.openxmlformats.org/officeDocument/2006/relationships/hyperlink" Target="file:///E:\Tomas%20Ramos\Downloads\HOJA%20DE%20CA&#769;LCULO%20DE%20COSTOS%20POR%20PRODUCTO(fevipan).xl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topLeftCell="A61" workbookViewId="0">
      <selection activeCell="D20" sqref="D20"/>
    </sheetView>
  </sheetViews>
  <sheetFormatPr baseColWidth="10" defaultRowHeight="15" x14ac:dyDescent="0.25"/>
  <cols>
    <col min="2" max="2" width="44.7109375" customWidth="1"/>
    <col min="3" max="3" width="10" bestFit="1" customWidth="1"/>
    <col min="4" max="5" width="11.42578125" style="3"/>
    <col min="7" max="7" width="12.42578125" customWidth="1"/>
  </cols>
  <sheetData>
    <row r="1" spans="1:15" x14ac:dyDescent="0.25">
      <c r="F1" s="1"/>
    </row>
    <row r="2" spans="1:15" ht="21" x14ac:dyDescent="0.35">
      <c r="B2" s="83" t="s">
        <v>229</v>
      </c>
      <c r="F2" s="2"/>
      <c r="G2" s="2"/>
      <c r="H2" s="2"/>
      <c r="I2" s="2"/>
    </row>
    <row r="3" spans="1:15" ht="18.75" x14ac:dyDescent="0.3">
      <c r="A3" s="16"/>
      <c r="B3" s="8"/>
      <c r="C3" s="17" t="s">
        <v>90</v>
      </c>
      <c r="D3" s="18"/>
      <c r="E3" s="18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16"/>
      <c r="B4" s="4" t="s">
        <v>20</v>
      </c>
      <c r="C4" s="16" t="s">
        <v>108</v>
      </c>
      <c r="D4" s="6">
        <v>10000</v>
      </c>
      <c r="E4" s="1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5">
      <c r="A5" s="16"/>
      <c r="B5" s="4" t="s">
        <v>19</v>
      </c>
      <c r="C5" s="16" t="s">
        <v>108</v>
      </c>
      <c r="D5" s="6">
        <v>700</v>
      </c>
      <c r="E5" s="1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16"/>
      <c r="B6" s="4" t="s">
        <v>18</v>
      </c>
      <c r="C6" s="16" t="s">
        <v>108</v>
      </c>
      <c r="D6" s="6">
        <v>2500</v>
      </c>
      <c r="E6" s="1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16"/>
      <c r="B7" s="4" t="s">
        <v>81</v>
      </c>
      <c r="C7" s="4" t="s">
        <v>93</v>
      </c>
      <c r="D7" s="6">
        <v>39.5</v>
      </c>
      <c r="E7" s="6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16"/>
      <c r="B8" s="4" t="s">
        <v>46</v>
      </c>
      <c r="C8" s="16"/>
      <c r="D8" s="6">
        <v>722.16</v>
      </c>
      <c r="E8" s="1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25">
      <c r="A9" s="16"/>
      <c r="B9" s="82" t="s">
        <v>112</v>
      </c>
      <c r="C9" s="4" t="s">
        <v>108</v>
      </c>
      <c r="D9" s="6">
        <f>800/18</f>
        <v>44.444444444444443</v>
      </c>
      <c r="E9" s="6"/>
      <c r="F9" s="9"/>
      <c r="G9" s="9"/>
      <c r="H9" s="9"/>
      <c r="I9" s="9"/>
      <c r="J9" s="9" t="s">
        <v>155</v>
      </c>
      <c r="K9" s="9"/>
      <c r="L9" s="9"/>
      <c r="M9" s="9"/>
      <c r="N9" s="9"/>
      <c r="O9" s="9"/>
    </row>
    <row r="10" spans="1:15" x14ac:dyDescent="0.25">
      <c r="A10" s="16"/>
      <c r="B10" s="4" t="s">
        <v>80</v>
      </c>
      <c r="C10" s="4" t="s">
        <v>93</v>
      </c>
      <c r="D10" s="6">
        <v>7000</v>
      </c>
      <c r="E10" s="6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25">
      <c r="A11" s="16"/>
      <c r="B11" s="4" t="s">
        <v>24</v>
      </c>
      <c r="C11" s="16"/>
      <c r="D11" s="6">
        <v>1014.29</v>
      </c>
      <c r="E11" s="19"/>
      <c r="F11" s="9"/>
      <c r="G11" s="9"/>
      <c r="H11" s="9" t="s">
        <v>155</v>
      </c>
      <c r="I11" s="9" t="s">
        <v>155</v>
      </c>
      <c r="J11" s="9"/>
      <c r="K11" s="9"/>
      <c r="L11" s="9"/>
      <c r="M11" s="9"/>
      <c r="N11" s="9"/>
      <c r="O11" s="9"/>
    </row>
    <row r="12" spans="1:15" x14ac:dyDescent="0.25">
      <c r="A12" s="16"/>
      <c r="B12" s="4" t="s">
        <v>26</v>
      </c>
      <c r="C12" s="16"/>
      <c r="D12" s="6">
        <v>412.81</v>
      </c>
      <c r="E12" s="19"/>
      <c r="F12" s="9"/>
      <c r="G12" s="9"/>
      <c r="H12" s="9"/>
      <c r="I12" s="9" t="s">
        <v>155</v>
      </c>
      <c r="J12" s="9"/>
      <c r="K12" s="9"/>
      <c r="L12" s="9"/>
      <c r="M12" s="9"/>
      <c r="N12" s="9"/>
      <c r="O12" s="9"/>
    </row>
    <row r="13" spans="1:15" x14ac:dyDescent="0.25">
      <c r="A13" s="16"/>
      <c r="B13" s="4" t="s">
        <v>25</v>
      </c>
      <c r="C13" s="16"/>
      <c r="D13" s="6">
        <v>390</v>
      </c>
      <c r="E13" s="1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25">
      <c r="A14" s="16"/>
      <c r="B14" s="4" t="s">
        <v>67</v>
      </c>
      <c r="C14" s="16"/>
      <c r="D14" s="6">
        <v>350</v>
      </c>
      <c r="E14" s="19"/>
      <c r="F14" s="11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5">
      <c r="A15" s="16"/>
      <c r="B15" s="4" t="s">
        <v>68</v>
      </c>
      <c r="C15" s="16"/>
      <c r="D15" s="6">
        <v>163</v>
      </c>
      <c r="E15" s="1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25">
      <c r="A16" s="16"/>
      <c r="B16" s="4" t="s">
        <v>119</v>
      </c>
      <c r="C16" s="16"/>
      <c r="D16" s="6">
        <v>1010.08</v>
      </c>
      <c r="E16" s="19"/>
      <c r="F16" s="9"/>
      <c r="G16" s="9"/>
      <c r="H16" s="9" t="s">
        <v>155</v>
      </c>
      <c r="I16" s="9" t="s">
        <v>155</v>
      </c>
      <c r="J16" s="9" t="s">
        <v>155</v>
      </c>
      <c r="K16" s="9"/>
      <c r="L16" s="9"/>
      <c r="M16" s="9"/>
      <c r="N16" s="9"/>
      <c r="O16" s="9"/>
    </row>
    <row r="17" spans="1:15" x14ac:dyDescent="0.25">
      <c r="A17" s="16"/>
      <c r="B17" s="4" t="s">
        <v>43</v>
      </c>
      <c r="C17" s="16"/>
      <c r="D17" s="6">
        <v>2700</v>
      </c>
      <c r="E17" s="19"/>
      <c r="F17" s="9"/>
      <c r="G17" s="9"/>
      <c r="H17" s="9" t="s">
        <v>155</v>
      </c>
      <c r="I17" s="9" t="s">
        <v>155</v>
      </c>
      <c r="J17" s="9"/>
      <c r="K17" s="9"/>
      <c r="L17" s="9"/>
      <c r="M17" s="9"/>
      <c r="N17" s="9"/>
      <c r="O17" s="9"/>
    </row>
    <row r="18" spans="1:15" x14ac:dyDescent="0.25">
      <c r="A18" s="16"/>
      <c r="B18" s="4"/>
      <c r="C18" s="16"/>
      <c r="D18" s="6"/>
      <c r="E18" s="19"/>
      <c r="F18" s="9"/>
      <c r="G18" s="9"/>
      <c r="H18" s="9" t="s">
        <v>155</v>
      </c>
      <c r="I18" s="9"/>
      <c r="J18" s="9"/>
      <c r="K18" s="9"/>
      <c r="L18" s="9"/>
      <c r="M18" s="9"/>
      <c r="N18" s="9"/>
      <c r="O18" s="9"/>
    </row>
    <row r="19" spans="1:15" x14ac:dyDescent="0.25">
      <c r="A19" s="16"/>
      <c r="B19" s="4" t="s">
        <v>29</v>
      </c>
      <c r="C19" s="16"/>
      <c r="D19" s="6">
        <v>400</v>
      </c>
      <c r="E19" s="1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25">
      <c r="A20" s="16"/>
      <c r="B20" s="82" t="s">
        <v>170</v>
      </c>
      <c r="C20" s="4" t="s">
        <v>93</v>
      </c>
      <c r="D20" s="6">
        <f>112000/50</f>
        <v>2240</v>
      </c>
      <c r="E20" s="6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16"/>
      <c r="B21" s="4" t="s">
        <v>154</v>
      </c>
      <c r="C21" s="16"/>
      <c r="D21" s="6">
        <f>228000/20</f>
        <v>11400</v>
      </c>
      <c r="E21" s="1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25">
      <c r="A22" s="16"/>
      <c r="B22" s="4" t="s">
        <v>126</v>
      </c>
      <c r="C22" s="4" t="s">
        <v>134</v>
      </c>
      <c r="D22" s="5"/>
      <c r="E22" s="1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25">
      <c r="A23" s="16"/>
      <c r="B23" s="4" t="s">
        <v>174</v>
      </c>
      <c r="C23" s="4" t="s">
        <v>134</v>
      </c>
      <c r="D23" s="5">
        <f>16050/1000</f>
        <v>16.05</v>
      </c>
      <c r="E23" s="1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16"/>
      <c r="B24" s="4" t="s">
        <v>175</v>
      </c>
      <c r="C24" s="4" t="s">
        <v>134</v>
      </c>
      <c r="D24" s="5">
        <v>16</v>
      </c>
      <c r="E24" s="1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16"/>
      <c r="B25" s="4" t="s">
        <v>173</v>
      </c>
      <c r="C25" s="4" t="s">
        <v>134</v>
      </c>
      <c r="D25" s="5">
        <v>8</v>
      </c>
      <c r="E25" s="1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x14ac:dyDescent="0.25">
      <c r="A26" s="16"/>
      <c r="B26" s="4" t="s">
        <v>176</v>
      </c>
      <c r="C26" s="4" t="s">
        <v>134</v>
      </c>
      <c r="D26" s="5">
        <v>60</v>
      </c>
      <c r="E26" s="1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x14ac:dyDescent="0.25">
      <c r="A27" s="16"/>
      <c r="B27" s="4" t="s">
        <v>225</v>
      </c>
      <c r="C27" s="4" t="s">
        <v>134</v>
      </c>
      <c r="D27" s="5">
        <f>124048.39/1500</f>
        <v>82.698926666666665</v>
      </c>
      <c r="E27" s="1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x14ac:dyDescent="0.25">
      <c r="A28" s="16"/>
      <c r="B28" s="4" t="s">
        <v>221</v>
      </c>
      <c r="C28" s="4" t="s">
        <v>134</v>
      </c>
      <c r="D28" s="5">
        <f>66550/3000</f>
        <v>22.183333333333334</v>
      </c>
      <c r="E28" s="1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25">
      <c r="A29" s="16"/>
      <c r="B29" s="4" t="s">
        <v>222</v>
      </c>
      <c r="C29" s="4" t="s">
        <v>134</v>
      </c>
      <c r="D29" s="5">
        <f>41010.24/2000</f>
        <v>20.505119999999998</v>
      </c>
      <c r="E29" s="1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x14ac:dyDescent="0.25">
      <c r="A30" s="16"/>
      <c r="B30" s="4" t="s">
        <v>223</v>
      </c>
      <c r="C30" s="4" t="s">
        <v>134</v>
      </c>
      <c r="D30" s="5">
        <f>66223/2000</f>
        <v>33.111499999999999</v>
      </c>
      <c r="E30" s="1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x14ac:dyDescent="0.25">
      <c r="A31" s="16"/>
      <c r="B31" s="82" t="s">
        <v>224</v>
      </c>
      <c r="C31" s="4" t="s">
        <v>134</v>
      </c>
      <c r="D31" s="5">
        <f>39412/1000</f>
        <v>39.411999999999999</v>
      </c>
      <c r="E31" s="1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x14ac:dyDescent="0.25">
      <c r="A32" s="16"/>
      <c r="B32" s="4" t="s">
        <v>172</v>
      </c>
      <c r="C32" s="4" t="s">
        <v>134</v>
      </c>
      <c r="D32" s="5">
        <f>48900/1000</f>
        <v>48.9</v>
      </c>
      <c r="E32" s="1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x14ac:dyDescent="0.25">
      <c r="A33" s="16"/>
      <c r="B33" s="4" t="s">
        <v>177</v>
      </c>
      <c r="C33" s="4" t="s">
        <v>134</v>
      </c>
      <c r="D33" s="5">
        <v>24.71</v>
      </c>
      <c r="E33" s="1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x14ac:dyDescent="0.25">
      <c r="A34" s="16"/>
      <c r="B34" s="4" t="s">
        <v>127</v>
      </c>
      <c r="C34" s="4" t="s">
        <v>134</v>
      </c>
      <c r="D34" s="5">
        <v>24.71</v>
      </c>
      <c r="E34" s="1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x14ac:dyDescent="0.25">
      <c r="A35" s="16"/>
      <c r="B35" s="4" t="s">
        <v>55</v>
      </c>
      <c r="C35" s="16"/>
      <c r="D35" s="6">
        <v>614.29</v>
      </c>
      <c r="E35" s="1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25">
      <c r="A36" s="16"/>
      <c r="B36" s="4" t="s">
        <v>54</v>
      </c>
      <c r="C36" s="16"/>
      <c r="D36" s="6">
        <v>614.29</v>
      </c>
      <c r="E36" s="1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25">
      <c r="A37" s="16"/>
      <c r="B37" s="4" t="s">
        <v>99</v>
      </c>
      <c r="C37" s="16"/>
      <c r="D37" s="6">
        <v>614.29</v>
      </c>
      <c r="E37" s="1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25">
      <c r="A38" s="16"/>
      <c r="B38" s="4" t="s">
        <v>57</v>
      </c>
      <c r="C38" s="16"/>
      <c r="D38" s="6">
        <v>3888.83</v>
      </c>
      <c r="E38" s="1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x14ac:dyDescent="0.25">
      <c r="A39" s="16"/>
      <c r="B39" s="4" t="s">
        <v>56</v>
      </c>
      <c r="C39" s="16"/>
      <c r="D39" s="6">
        <v>245</v>
      </c>
      <c r="E39" s="1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16"/>
      <c r="B40" s="4" t="s">
        <v>58</v>
      </c>
      <c r="C40" s="16"/>
      <c r="D40" s="6">
        <v>614.29</v>
      </c>
      <c r="E40" s="1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16"/>
      <c r="B41" s="4" t="s">
        <v>59</v>
      </c>
      <c r="C41" s="16"/>
      <c r="D41" s="6">
        <v>1048.83</v>
      </c>
      <c r="E41" s="1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25">
      <c r="A42" s="16"/>
      <c r="B42" s="4" t="s">
        <v>52</v>
      </c>
      <c r="C42" s="16"/>
      <c r="D42" s="6"/>
      <c r="E42" s="1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25">
      <c r="A43" s="16"/>
      <c r="B43" s="4" t="s">
        <v>41</v>
      </c>
      <c r="C43" s="16"/>
      <c r="D43" s="6">
        <v>243.91</v>
      </c>
      <c r="E43" s="1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s="16"/>
      <c r="B44" s="4" t="s">
        <v>163</v>
      </c>
      <c r="C44" s="16"/>
      <c r="D44" s="6">
        <v>5277.76</v>
      </c>
      <c r="E44" s="1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x14ac:dyDescent="0.25">
      <c r="A45" s="16"/>
      <c r="B45" s="4" t="s">
        <v>179</v>
      </c>
      <c r="C45" s="4" t="s">
        <v>93</v>
      </c>
      <c r="D45" s="6">
        <f>6400/1</f>
        <v>6400</v>
      </c>
      <c r="E45" s="6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16"/>
      <c r="B46" s="4" t="s">
        <v>128</v>
      </c>
      <c r="C46" s="4" t="s">
        <v>134</v>
      </c>
      <c r="D46" s="5">
        <v>16</v>
      </c>
      <c r="E46" s="1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16"/>
      <c r="B47" s="4" t="s">
        <v>169</v>
      </c>
      <c r="C47" s="4" t="s">
        <v>168</v>
      </c>
      <c r="D47" s="5">
        <v>200</v>
      </c>
      <c r="E47" s="1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x14ac:dyDescent="0.25">
      <c r="A48" s="16"/>
      <c r="B48" s="4" t="s">
        <v>161</v>
      </c>
      <c r="C48" s="4" t="s">
        <v>134</v>
      </c>
      <c r="D48" s="5">
        <v>30.71</v>
      </c>
      <c r="E48" s="1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16"/>
      <c r="B49" s="4" t="s">
        <v>133</v>
      </c>
      <c r="C49" s="4" t="s">
        <v>134</v>
      </c>
      <c r="D49" s="5"/>
      <c r="E49" s="1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16"/>
      <c r="B50" s="4" t="s">
        <v>132</v>
      </c>
      <c r="C50" s="4" t="s">
        <v>134</v>
      </c>
      <c r="D50" s="5"/>
      <c r="E50" s="1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16"/>
      <c r="B51" s="4" t="s">
        <v>153</v>
      </c>
      <c r="C51" s="4" t="s">
        <v>134</v>
      </c>
      <c r="D51" s="5">
        <v>19.5</v>
      </c>
      <c r="E51" s="1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16"/>
      <c r="B52" s="4" t="s">
        <v>121</v>
      </c>
      <c r="C52" s="4" t="s">
        <v>134</v>
      </c>
      <c r="D52" s="5">
        <v>15</v>
      </c>
      <c r="E52" s="1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16"/>
      <c r="B53" s="4" t="s">
        <v>100</v>
      </c>
      <c r="C53" s="4"/>
      <c r="D53" s="6">
        <v>2400</v>
      </c>
      <c r="E53" s="6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25">
      <c r="A54" s="16"/>
      <c r="B54" s="4" t="s">
        <v>131</v>
      </c>
      <c r="C54" s="4" t="s">
        <v>134</v>
      </c>
      <c r="D54" s="5">
        <v>10.53</v>
      </c>
      <c r="E54" s="1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16"/>
      <c r="B55" s="4" t="s">
        <v>130</v>
      </c>
      <c r="C55" s="4" t="s">
        <v>134</v>
      </c>
      <c r="D55" s="5">
        <v>9.82</v>
      </c>
      <c r="E55" s="1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16"/>
      <c r="B56" s="4" t="s">
        <v>101</v>
      </c>
      <c r="C56" s="16"/>
      <c r="D56" s="6">
        <v>3600</v>
      </c>
      <c r="E56" s="5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25">
      <c r="A57" s="16"/>
      <c r="B57" s="4" t="s">
        <v>165</v>
      </c>
      <c r="C57" s="16"/>
      <c r="D57" s="6">
        <v>2400</v>
      </c>
      <c r="E57" s="1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16"/>
      <c r="B58" s="4" t="s">
        <v>166</v>
      </c>
      <c r="C58" s="16"/>
      <c r="D58" s="6">
        <v>3600</v>
      </c>
      <c r="E58" s="5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16"/>
      <c r="B59" s="4" t="s">
        <v>35</v>
      </c>
      <c r="C59" s="16"/>
      <c r="D59" s="6">
        <v>2680</v>
      </c>
      <c r="E59" s="1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x14ac:dyDescent="0.25">
      <c r="A60" s="16"/>
      <c r="B60" s="4" t="s">
        <v>86</v>
      </c>
      <c r="C60" s="4" t="s">
        <v>91</v>
      </c>
      <c r="D60" s="6">
        <v>750</v>
      </c>
      <c r="E60" s="6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16"/>
      <c r="B61" s="4" t="s">
        <v>111</v>
      </c>
      <c r="C61" s="16"/>
      <c r="D61" s="6">
        <v>509</v>
      </c>
      <c r="E61" s="1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16"/>
      <c r="B62" s="4" t="s">
        <v>69</v>
      </c>
      <c r="C62" s="16"/>
      <c r="D62" s="6">
        <v>662.83</v>
      </c>
      <c r="E62" s="1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x14ac:dyDescent="0.25">
      <c r="A63" s="16"/>
      <c r="B63" s="4" t="s">
        <v>164</v>
      </c>
      <c r="C63" s="16"/>
      <c r="D63" s="6">
        <v>8714.2000000000007</v>
      </c>
      <c r="E63" s="1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16"/>
      <c r="B64" s="4" t="s">
        <v>66</v>
      </c>
      <c r="C64" s="16"/>
      <c r="D64" s="6">
        <v>369</v>
      </c>
      <c r="E64" s="1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16"/>
      <c r="B65" s="4" t="s">
        <v>162</v>
      </c>
      <c r="C65" s="16"/>
      <c r="D65" s="7">
        <v>3168.57</v>
      </c>
      <c r="E65" s="1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x14ac:dyDescent="0.25">
      <c r="A66" s="16"/>
      <c r="B66" s="4" t="s">
        <v>17</v>
      </c>
      <c r="C66" s="16"/>
      <c r="D66" s="6">
        <v>25000</v>
      </c>
      <c r="E66" s="5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16"/>
      <c r="B67" s="4" t="s">
        <v>146</v>
      </c>
      <c r="C67" s="16"/>
      <c r="D67" s="6">
        <v>600</v>
      </c>
      <c r="E67" s="1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x14ac:dyDescent="0.25">
      <c r="A68" s="16"/>
      <c r="B68" s="4" t="s">
        <v>34</v>
      </c>
      <c r="C68" s="16"/>
      <c r="D68" s="6">
        <v>798</v>
      </c>
      <c r="E68" s="1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x14ac:dyDescent="0.25">
      <c r="A69" s="16"/>
      <c r="B69" s="4" t="s">
        <v>96</v>
      </c>
      <c r="C69" s="16"/>
      <c r="D69" s="6">
        <v>509</v>
      </c>
      <c r="E69" s="1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x14ac:dyDescent="0.25">
      <c r="A70" s="16"/>
      <c r="B70" s="4" t="s">
        <v>97</v>
      </c>
      <c r="C70" s="16"/>
      <c r="D70" s="6">
        <v>5595</v>
      </c>
      <c r="E70" s="1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x14ac:dyDescent="0.25">
      <c r="A71" s="16"/>
      <c r="B71" s="4" t="s">
        <v>98</v>
      </c>
      <c r="C71" s="16"/>
      <c r="D71" s="6">
        <v>670</v>
      </c>
      <c r="E71" s="1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x14ac:dyDescent="0.25">
      <c r="A72" s="16"/>
      <c r="B72" s="4" t="s">
        <v>95</v>
      </c>
      <c r="C72" s="16"/>
      <c r="D72" s="6">
        <v>509</v>
      </c>
      <c r="E72" s="1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x14ac:dyDescent="0.25">
      <c r="A73" s="16"/>
      <c r="B73" s="4" t="s">
        <v>94</v>
      </c>
      <c r="C73" s="16"/>
      <c r="D73" s="6">
        <v>23649.46</v>
      </c>
      <c r="E73" s="1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x14ac:dyDescent="0.25">
      <c r="A74" s="16"/>
      <c r="B74" s="4" t="s">
        <v>27</v>
      </c>
      <c r="C74" s="16"/>
      <c r="D74" s="6">
        <v>1266.71</v>
      </c>
      <c r="E74" s="1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x14ac:dyDescent="0.25">
      <c r="A75" s="16"/>
      <c r="B75" s="4" t="s">
        <v>159</v>
      </c>
      <c r="C75" s="16"/>
      <c r="D75" s="6">
        <v>3471.94</v>
      </c>
      <c r="E75" s="1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x14ac:dyDescent="0.25">
      <c r="A76" s="16"/>
      <c r="B76" s="4" t="s">
        <v>160</v>
      </c>
      <c r="C76" s="16"/>
      <c r="D76" s="6">
        <v>117.47</v>
      </c>
      <c r="E76" s="1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x14ac:dyDescent="0.25">
      <c r="A77" s="16"/>
      <c r="B77" s="4" t="s">
        <v>140</v>
      </c>
      <c r="C77" s="4" t="s">
        <v>134</v>
      </c>
      <c r="D77" s="5">
        <v>5.24</v>
      </c>
      <c r="E77" s="1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x14ac:dyDescent="0.25">
      <c r="A78" s="16"/>
      <c r="B78" s="4" t="s">
        <v>123</v>
      </c>
      <c r="C78" s="4" t="s">
        <v>134</v>
      </c>
      <c r="D78" s="5">
        <v>3.6</v>
      </c>
      <c r="E78" s="1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x14ac:dyDescent="0.25">
      <c r="A79" s="16"/>
      <c r="B79" s="4" t="s">
        <v>122</v>
      </c>
      <c r="C79" s="4" t="s">
        <v>134</v>
      </c>
      <c r="D79" s="5">
        <v>6.3</v>
      </c>
      <c r="E79" s="1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x14ac:dyDescent="0.25">
      <c r="A80" s="16"/>
      <c r="B80" s="4" t="s">
        <v>113</v>
      </c>
      <c r="C80" s="16"/>
      <c r="D80" s="6">
        <f>38900/24</f>
        <v>1620.8333333333333</v>
      </c>
      <c r="E80" s="5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x14ac:dyDescent="0.25">
      <c r="A81" s="16"/>
      <c r="B81" s="4" t="s">
        <v>53</v>
      </c>
      <c r="C81" s="16"/>
      <c r="D81" s="6">
        <v>94</v>
      </c>
      <c r="E81" s="5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x14ac:dyDescent="0.25">
      <c r="A82" s="16"/>
      <c r="B82" s="4" t="s">
        <v>147</v>
      </c>
      <c r="C82" s="16"/>
      <c r="D82" s="6">
        <v>600</v>
      </c>
      <c r="E82" s="1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x14ac:dyDescent="0.25">
      <c r="A83" s="16"/>
      <c r="B83" s="4" t="s">
        <v>136</v>
      </c>
      <c r="C83" s="4" t="s">
        <v>137</v>
      </c>
      <c r="D83" s="5">
        <v>443</v>
      </c>
      <c r="E83" s="1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x14ac:dyDescent="0.25">
      <c r="A84" s="16"/>
      <c r="B84" s="4" t="s">
        <v>124</v>
      </c>
      <c r="C84" s="4" t="s">
        <v>134</v>
      </c>
      <c r="D84" s="5">
        <v>24.06</v>
      </c>
      <c r="E84" s="1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x14ac:dyDescent="0.25">
      <c r="A85" s="16"/>
      <c r="B85" s="4" t="s">
        <v>125</v>
      </c>
      <c r="C85" s="4" t="s">
        <v>134</v>
      </c>
      <c r="D85" s="5">
        <v>23.38</v>
      </c>
      <c r="E85" s="1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x14ac:dyDescent="0.25">
      <c r="A86" s="16"/>
      <c r="B86" s="4" t="s">
        <v>103</v>
      </c>
      <c r="C86" s="4" t="s">
        <v>90</v>
      </c>
      <c r="D86" s="6">
        <v>100</v>
      </c>
      <c r="E86" s="6"/>
      <c r="F86" s="9"/>
      <c r="G86" s="9"/>
      <c r="H86" s="9"/>
      <c r="I86" s="9"/>
      <c r="J86" s="13"/>
      <c r="K86" s="9"/>
      <c r="L86" s="9"/>
      <c r="M86" s="9"/>
      <c r="N86" s="9"/>
      <c r="O86" s="9"/>
    </row>
    <row r="87" spans="1:15" ht="18.75" x14ac:dyDescent="0.3">
      <c r="A87" s="16"/>
      <c r="B87" s="4" t="s">
        <v>158</v>
      </c>
      <c r="C87" s="16"/>
      <c r="D87" s="6">
        <v>125.8</v>
      </c>
      <c r="E87" s="19"/>
      <c r="F87" s="9"/>
      <c r="G87" s="9"/>
      <c r="H87" s="14"/>
      <c r="I87" s="11"/>
      <c r="J87" s="12"/>
      <c r="K87" s="9"/>
      <c r="L87" s="9"/>
      <c r="M87" s="9"/>
      <c r="N87" s="9"/>
      <c r="O87" s="9"/>
    </row>
    <row r="88" spans="1:15" x14ac:dyDescent="0.25">
      <c r="A88" s="16"/>
      <c r="B88" s="4" t="s">
        <v>61</v>
      </c>
      <c r="C88" s="16"/>
      <c r="D88" s="6">
        <v>201.6</v>
      </c>
      <c r="E88" s="19"/>
      <c r="F88" s="9"/>
      <c r="G88" s="9"/>
      <c r="H88" s="10"/>
      <c r="I88" s="11"/>
      <c r="J88" s="12"/>
      <c r="K88" s="9"/>
      <c r="L88" s="9"/>
      <c r="M88" s="9"/>
      <c r="N88" s="9"/>
      <c r="O88" s="9"/>
    </row>
    <row r="89" spans="1:15" x14ac:dyDescent="0.25">
      <c r="A89" s="16"/>
      <c r="B89" s="4" t="s">
        <v>141</v>
      </c>
      <c r="C89" s="16"/>
      <c r="D89" s="6">
        <v>910</v>
      </c>
      <c r="E89" s="19"/>
      <c r="F89" s="9"/>
      <c r="G89" s="9"/>
      <c r="H89" s="10"/>
      <c r="I89" s="11"/>
      <c r="J89" s="12"/>
      <c r="K89" s="9"/>
      <c r="L89" s="9"/>
      <c r="M89" s="9"/>
      <c r="N89" s="9"/>
      <c r="O89" s="9"/>
    </row>
    <row r="90" spans="1:15" x14ac:dyDescent="0.25">
      <c r="A90" s="16"/>
      <c r="B90" s="4" t="s">
        <v>63</v>
      </c>
      <c r="C90" s="16"/>
      <c r="D90" s="6">
        <v>320.8</v>
      </c>
      <c r="E90" s="19"/>
      <c r="F90" s="9"/>
      <c r="G90" s="9"/>
      <c r="H90" s="10"/>
      <c r="I90" s="11"/>
      <c r="J90" s="12"/>
      <c r="K90" s="9"/>
      <c r="L90" s="9"/>
      <c r="M90" s="9"/>
      <c r="N90" s="9"/>
      <c r="O90" s="9"/>
    </row>
    <row r="91" spans="1:15" x14ac:dyDescent="0.25">
      <c r="A91" s="16"/>
      <c r="B91" s="4" t="s">
        <v>65</v>
      </c>
      <c r="C91" s="16"/>
      <c r="D91" s="6">
        <v>263.94</v>
      </c>
      <c r="E91" s="19"/>
      <c r="F91" s="9"/>
      <c r="G91" s="9"/>
      <c r="H91" s="11"/>
      <c r="I91" s="11"/>
      <c r="J91" s="12"/>
      <c r="K91" s="9"/>
      <c r="L91" s="9"/>
      <c r="M91" s="9"/>
      <c r="N91" s="9"/>
      <c r="O91" s="9"/>
    </row>
    <row r="92" spans="1:15" x14ac:dyDescent="0.25">
      <c r="A92" s="16"/>
      <c r="B92" s="4" t="s">
        <v>64</v>
      </c>
      <c r="C92" s="16"/>
      <c r="D92" s="6">
        <v>1056.33</v>
      </c>
      <c r="E92" s="19"/>
      <c r="F92" s="9"/>
      <c r="G92" s="9"/>
      <c r="H92" s="10"/>
      <c r="I92" s="11"/>
      <c r="J92" s="12"/>
      <c r="K92" s="9"/>
      <c r="L92" s="9"/>
      <c r="M92" s="9"/>
      <c r="N92" s="9"/>
      <c r="O92" s="9"/>
    </row>
    <row r="93" spans="1:15" x14ac:dyDescent="0.25">
      <c r="A93" s="16"/>
      <c r="B93" s="4" t="s">
        <v>79</v>
      </c>
      <c r="C93" s="16"/>
      <c r="D93" s="6">
        <v>2111.21</v>
      </c>
      <c r="E93" s="19"/>
      <c r="F93" s="9"/>
      <c r="G93" s="9"/>
      <c r="H93" s="10"/>
      <c r="I93" s="11"/>
      <c r="J93" s="12"/>
      <c r="K93" s="9"/>
      <c r="L93" s="9"/>
      <c r="M93" s="9"/>
      <c r="N93" s="9"/>
      <c r="O93" s="9"/>
    </row>
    <row r="94" spans="1:15" ht="18.75" x14ac:dyDescent="0.3">
      <c r="A94" s="16"/>
      <c r="B94" s="4" t="s">
        <v>60</v>
      </c>
      <c r="C94" s="16"/>
      <c r="D94" s="6">
        <v>329.4</v>
      </c>
      <c r="E94" s="19"/>
      <c r="F94" s="9"/>
      <c r="G94" s="9"/>
      <c r="H94" s="15"/>
      <c r="I94" s="11"/>
      <c r="J94" s="11"/>
      <c r="K94" s="9"/>
      <c r="L94" s="9"/>
      <c r="M94" s="9"/>
      <c r="N94" s="9"/>
      <c r="O94" s="9"/>
    </row>
    <row r="95" spans="1:15" x14ac:dyDescent="0.25">
      <c r="A95" s="16"/>
      <c r="B95" s="4" t="s">
        <v>157</v>
      </c>
      <c r="C95" s="16"/>
      <c r="D95" s="6">
        <v>620</v>
      </c>
      <c r="E95" s="19"/>
      <c r="F95" s="9"/>
      <c r="G95" s="9"/>
      <c r="H95" s="11"/>
      <c r="I95" s="11"/>
      <c r="J95" s="11"/>
      <c r="K95" s="9"/>
      <c r="L95" s="9"/>
      <c r="M95" s="9"/>
      <c r="N95" s="9"/>
      <c r="O95" s="9"/>
    </row>
    <row r="96" spans="1:15" x14ac:dyDescent="0.25">
      <c r="A96" s="16"/>
      <c r="B96" s="4" t="s">
        <v>62</v>
      </c>
      <c r="C96" s="16"/>
      <c r="D96" s="6">
        <v>225.55</v>
      </c>
      <c r="E96" s="19"/>
      <c r="F96" s="9"/>
      <c r="G96" s="9"/>
      <c r="H96" s="11"/>
      <c r="I96" s="11"/>
      <c r="J96" s="11"/>
      <c r="K96" s="9"/>
      <c r="L96" s="9"/>
      <c r="M96" s="9"/>
      <c r="N96" s="9"/>
      <c r="O96" s="9"/>
    </row>
    <row r="97" spans="1:15" x14ac:dyDescent="0.25">
      <c r="A97" s="16"/>
      <c r="B97" s="4" t="s">
        <v>88</v>
      </c>
      <c r="C97" s="4" t="s">
        <v>93</v>
      </c>
      <c r="D97" s="6">
        <v>27.83</v>
      </c>
      <c r="E97" s="6"/>
      <c r="F97" s="9"/>
      <c r="G97" s="9"/>
      <c r="H97" s="11"/>
      <c r="I97" s="11"/>
      <c r="J97" s="11"/>
      <c r="K97" s="9"/>
      <c r="L97" s="9"/>
      <c r="M97" s="9"/>
      <c r="N97" s="9"/>
      <c r="O97" s="9"/>
    </row>
    <row r="98" spans="1:15" x14ac:dyDescent="0.25">
      <c r="A98" s="16"/>
      <c r="B98" s="4" t="s">
        <v>32</v>
      </c>
      <c r="C98" s="16"/>
      <c r="D98" s="6">
        <v>750</v>
      </c>
      <c r="E98" s="19"/>
      <c r="F98" s="9"/>
      <c r="G98" s="9"/>
      <c r="H98" s="11"/>
      <c r="I98" s="11"/>
      <c r="J98" s="11"/>
      <c r="K98" s="9"/>
      <c r="L98" s="9"/>
      <c r="M98" s="9"/>
      <c r="N98" s="9"/>
      <c r="O98" s="9"/>
    </row>
    <row r="99" spans="1:15" x14ac:dyDescent="0.25">
      <c r="A99" s="16"/>
      <c r="B99" s="4" t="s">
        <v>144</v>
      </c>
      <c r="C99" s="4" t="s">
        <v>145</v>
      </c>
      <c r="D99" s="6">
        <v>750</v>
      </c>
      <c r="E99" s="6"/>
      <c r="F99" s="9"/>
      <c r="G99" s="9"/>
      <c r="H99" s="11"/>
      <c r="I99" s="11"/>
      <c r="J99" s="10"/>
      <c r="K99" s="9"/>
      <c r="L99" s="9"/>
      <c r="M99" s="9"/>
      <c r="N99" s="9"/>
      <c r="O99" s="9"/>
    </row>
    <row r="100" spans="1:15" x14ac:dyDescent="0.25">
      <c r="A100" s="16"/>
      <c r="B100" s="4" t="s">
        <v>73</v>
      </c>
      <c r="C100" s="16"/>
      <c r="D100" s="6">
        <v>656.7</v>
      </c>
      <c r="E100" s="19"/>
      <c r="F100" s="9"/>
      <c r="G100" s="9"/>
      <c r="H100" s="11"/>
      <c r="I100" s="11"/>
      <c r="J100" s="10"/>
      <c r="K100" s="9"/>
      <c r="L100" s="9"/>
      <c r="M100" s="9"/>
      <c r="N100" s="9"/>
      <c r="O100" s="9"/>
    </row>
    <row r="101" spans="1:15" x14ac:dyDescent="0.25">
      <c r="A101" s="16"/>
      <c r="B101" s="4" t="s">
        <v>45</v>
      </c>
      <c r="C101" s="16"/>
      <c r="D101" s="6">
        <v>2113.21</v>
      </c>
      <c r="E101" s="19"/>
      <c r="F101" s="9"/>
      <c r="G101" s="9"/>
      <c r="H101" s="11"/>
      <c r="I101" s="11"/>
      <c r="J101" s="10"/>
      <c r="K101" s="9"/>
      <c r="L101" s="9"/>
      <c r="M101" s="9"/>
      <c r="N101" s="9"/>
      <c r="O101" s="9"/>
    </row>
    <row r="102" spans="1:15" x14ac:dyDescent="0.25">
      <c r="A102" s="16"/>
      <c r="B102" s="4" t="s">
        <v>89</v>
      </c>
      <c r="C102" s="4" t="s">
        <v>93</v>
      </c>
      <c r="D102" s="6">
        <v>190</v>
      </c>
      <c r="E102" s="6"/>
      <c r="F102" s="9"/>
      <c r="G102" s="9"/>
      <c r="H102" s="11"/>
      <c r="I102" s="11"/>
      <c r="J102" s="10"/>
      <c r="K102" s="9"/>
      <c r="L102" s="9"/>
      <c r="M102" s="9"/>
      <c r="N102" s="9"/>
      <c r="O102" s="9"/>
    </row>
    <row r="103" spans="1:15" x14ac:dyDescent="0.25">
      <c r="A103" s="16"/>
      <c r="B103" s="82" t="s">
        <v>116</v>
      </c>
      <c r="C103" s="4" t="s">
        <v>93</v>
      </c>
      <c r="D103" s="6">
        <f>15000/45</f>
        <v>333.33333333333331</v>
      </c>
      <c r="E103" s="6"/>
      <c r="F103" s="9"/>
      <c r="G103" s="9"/>
      <c r="H103" s="11"/>
      <c r="I103" s="11"/>
      <c r="J103" s="10"/>
      <c r="K103" s="9"/>
      <c r="L103" s="9"/>
      <c r="M103" s="9"/>
      <c r="N103" s="9"/>
      <c r="O103" s="9"/>
    </row>
    <row r="104" spans="1:15" x14ac:dyDescent="0.25">
      <c r="A104" s="16"/>
      <c r="B104" s="4" t="s">
        <v>36</v>
      </c>
      <c r="C104" s="16"/>
      <c r="D104" s="6">
        <v>600</v>
      </c>
      <c r="E104" s="19"/>
      <c r="F104" s="9"/>
      <c r="G104" s="9"/>
      <c r="H104" s="11"/>
      <c r="I104" s="11"/>
      <c r="J104" s="10"/>
      <c r="K104" s="9"/>
      <c r="L104" s="9"/>
      <c r="M104" s="9"/>
      <c r="N104" s="9"/>
      <c r="O104" s="9"/>
    </row>
    <row r="105" spans="1:15" x14ac:dyDescent="0.25">
      <c r="A105" s="16"/>
      <c r="B105" s="4" t="s">
        <v>226</v>
      </c>
      <c r="C105" s="4" t="s">
        <v>93</v>
      </c>
      <c r="D105" s="6">
        <f>75000/22.2</f>
        <v>3378.3783783783783</v>
      </c>
      <c r="E105" s="6"/>
      <c r="F105" s="9"/>
      <c r="G105" s="9"/>
      <c r="H105" s="11"/>
      <c r="I105" s="11"/>
      <c r="J105" s="10"/>
      <c r="K105" s="9"/>
      <c r="L105" s="9"/>
      <c r="M105" s="9"/>
      <c r="N105" s="9"/>
      <c r="O105" s="9"/>
    </row>
    <row r="106" spans="1:15" x14ac:dyDescent="0.25">
      <c r="A106" s="16"/>
      <c r="B106" s="4" t="s">
        <v>13</v>
      </c>
      <c r="C106" s="16"/>
      <c r="D106" s="6">
        <v>10000</v>
      </c>
      <c r="E106" s="5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x14ac:dyDescent="0.25">
      <c r="A107" s="16"/>
      <c r="B107" s="4" t="s">
        <v>9</v>
      </c>
      <c r="C107" s="16"/>
      <c r="D107" s="6">
        <v>19990</v>
      </c>
      <c r="E107" s="5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x14ac:dyDescent="0.25">
      <c r="A108" s="16"/>
      <c r="B108" s="4" t="s">
        <v>167</v>
      </c>
      <c r="C108" s="16"/>
      <c r="D108" s="6">
        <v>12000</v>
      </c>
      <c r="E108" s="5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x14ac:dyDescent="0.25">
      <c r="A109" s="16"/>
      <c r="B109" s="4" t="s">
        <v>10</v>
      </c>
      <c r="C109" s="16"/>
      <c r="D109" s="6">
        <v>15000</v>
      </c>
      <c r="E109" s="5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5" x14ac:dyDescent="0.25">
      <c r="A110" s="16"/>
      <c r="B110" s="4" t="s">
        <v>12</v>
      </c>
      <c r="C110" s="16"/>
      <c r="D110" s="6">
        <v>15000</v>
      </c>
      <c r="E110" s="5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 x14ac:dyDescent="0.25">
      <c r="A111" s="16"/>
      <c r="B111" s="4" t="s">
        <v>11</v>
      </c>
      <c r="C111" s="16"/>
      <c r="D111" s="6">
        <v>25000</v>
      </c>
      <c r="E111" s="5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5" x14ac:dyDescent="0.25">
      <c r="A112" s="16"/>
      <c r="B112" s="4" t="s">
        <v>87</v>
      </c>
      <c r="C112" s="4" t="s">
        <v>93</v>
      </c>
      <c r="D112" s="6">
        <v>138</v>
      </c>
      <c r="E112" s="6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 x14ac:dyDescent="0.25">
      <c r="A113" s="16"/>
      <c r="B113" s="4" t="s">
        <v>143</v>
      </c>
      <c r="C113" s="16"/>
      <c r="D113" s="6">
        <v>4500</v>
      </c>
      <c r="E113" s="5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1:15" x14ac:dyDescent="0.25">
      <c r="A114" s="16"/>
      <c r="B114" s="4" t="s">
        <v>82</v>
      </c>
      <c r="C114" s="16" t="s">
        <v>93</v>
      </c>
      <c r="D114" s="6">
        <v>8000</v>
      </c>
      <c r="E114" s="5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 x14ac:dyDescent="0.25">
      <c r="A115" s="16"/>
      <c r="B115" s="4" t="s">
        <v>142</v>
      </c>
      <c r="C115" s="16"/>
      <c r="D115" s="6">
        <v>2000</v>
      </c>
      <c r="E115" s="5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5" x14ac:dyDescent="0.25">
      <c r="A116" s="16"/>
      <c r="B116" s="4" t="s">
        <v>71</v>
      </c>
      <c r="C116" s="16"/>
      <c r="D116" s="6">
        <v>2500</v>
      </c>
      <c r="E116" s="5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5" x14ac:dyDescent="0.25">
      <c r="A117" s="16"/>
      <c r="B117" s="82" t="s">
        <v>72</v>
      </c>
      <c r="C117" s="16"/>
      <c r="D117" s="6">
        <v>1500</v>
      </c>
      <c r="E117" s="1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 x14ac:dyDescent="0.25">
      <c r="A118" s="16"/>
      <c r="B118" s="4" t="s">
        <v>107</v>
      </c>
      <c r="C118" s="4" t="s">
        <v>108</v>
      </c>
      <c r="D118" s="6">
        <v>9500</v>
      </c>
      <c r="E118" s="6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 x14ac:dyDescent="0.25">
      <c r="A119" s="16"/>
      <c r="B119" s="4" t="s">
        <v>39</v>
      </c>
      <c r="C119" s="16"/>
      <c r="D119" s="6">
        <v>753</v>
      </c>
      <c r="E119" s="1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5" x14ac:dyDescent="0.25">
      <c r="A120" s="16"/>
      <c r="B120" s="4" t="s">
        <v>118</v>
      </c>
      <c r="C120" s="4"/>
      <c r="D120" s="6">
        <v>750</v>
      </c>
      <c r="E120" s="6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1:15" x14ac:dyDescent="0.25">
      <c r="A121" s="16"/>
      <c r="B121" s="4" t="s">
        <v>102</v>
      </c>
      <c r="C121" s="16"/>
      <c r="D121" s="6">
        <v>400</v>
      </c>
      <c r="E121" s="1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1:15" x14ac:dyDescent="0.25">
      <c r="A122" s="16"/>
      <c r="B122" s="4" t="s">
        <v>28</v>
      </c>
      <c r="C122" s="16"/>
      <c r="D122" s="6">
        <v>5321.4</v>
      </c>
      <c r="E122" s="1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 x14ac:dyDescent="0.25">
      <c r="A123" s="16"/>
      <c r="B123" s="82" t="s">
        <v>227</v>
      </c>
      <c r="C123" s="16"/>
      <c r="D123" s="6">
        <f>85000/15</f>
        <v>5666.666666666667</v>
      </c>
      <c r="E123" s="1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1:15" x14ac:dyDescent="0.25">
      <c r="A124" s="16"/>
      <c r="B124" s="4" t="s">
        <v>21</v>
      </c>
      <c r="C124" s="16"/>
      <c r="D124" s="6">
        <v>3500</v>
      </c>
      <c r="E124" s="1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1:15" x14ac:dyDescent="0.25">
      <c r="A125" s="16"/>
      <c r="B125" s="4" t="s">
        <v>22</v>
      </c>
      <c r="C125" s="16"/>
      <c r="D125" s="6">
        <f>70000/10</f>
        <v>7000</v>
      </c>
      <c r="E125" s="1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1:15" x14ac:dyDescent="0.25">
      <c r="A126" s="16"/>
      <c r="B126" s="4" t="s">
        <v>48</v>
      </c>
      <c r="C126" s="4" t="s">
        <v>93</v>
      </c>
      <c r="D126" s="6">
        <v>200</v>
      </c>
      <c r="E126" s="6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 x14ac:dyDescent="0.25">
      <c r="A127" s="16"/>
      <c r="B127" s="4" t="s">
        <v>38</v>
      </c>
      <c r="C127" s="16"/>
      <c r="D127" s="6">
        <f>29400/3</f>
        <v>9800</v>
      </c>
      <c r="E127" s="1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1:15" x14ac:dyDescent="0.25">
      <c r="A128" s="16"/>
      <c r="B128" s="4" t="s">
        <v>42</v>
      </c>
      <c r="C128" s="16"/>
      <c r="D128" s="6">
        <v>2000</v>
      </c>
      <c r="E128" s="1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 x14ac:dyDescent="0.25">
      <c r="A129" s="16"/>
      <c r="B129" s="4" t="s">
        <v>219</v>
      </c>
      <c r="C129" s="16" t="s">
        <v>220</v>
      </c>
      <c r="D129" s="6">
        <f>12153.41/3</f>
        <v>4051.1366666666668</v>
      </c>
      <c r="E129" s="1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1:15" x14ac:dyDescent="0.25">
      <c r="A130" s="16"/>
      <c r="B130" s="4" t="s">
        <v>120</v>
      </c>
      <c r="C130" s="16" t="s">
        <v>209</v>
      </c>
      <c r="D130" s="6">
        <v>12000</v>
      </c>
      <c r="E130" s="1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1:15" x14ac:dyDescent="0.25">
      <c r="A131" s="16"/>
      <c r="B131" s="4" t="s">
        <v>114</v>
      </c>
      <c r="C131" s="16"/>
      <c r="D131" s="6">
        <v>600</v>
      </c>
      <c r="E131" s="1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1:15" x14ac:dyDescent="0.25">
      <c r="A132" s="16"/>
      <c r="B132" s="4" t="s">
        <v>106</v>
      </c>
      <c r="C132" s="4" t="s">
        <v>93</v>
      </c>
      <c r="D132" s="6">
        <v>2400</v>
      </c>
      <c r="E132" s="6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1:15" x14ac:dyDescent="0.25">
      <c r="A133" s="16"/>
      <c r="B133" s="4" t="s">
        <v>74</v>
      </c>
      <c r="C133" s="16"/>
      <c r="D133" s="6">
        <v>239.51</v>
      </c>
      <c r="E133" s="1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1:15" x14ac:dyDescent="0.25">
      <c r="A134" s="16"/>
      <c r="B134" s="4" t="s">
        <v>23</v>
      </c>
      <c r="C134" s="16"/>
      <c r="D134" s="6">
        <v>550</v>
      </c>
      <c r="E134" s="1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15" x14ac:dyDescent="0.25">
      <c r="A135" s="16"/>
      <c r="B135" s="4" t="s">
        <v>44</v>
      </c>
      <c r="C135" s="16"/>
      <c r="D135" s="6">
        <v>18000</v>
      </c>
      <c r="E135" s="1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1:15" x14ac:dyDescent="0.25">
      <c r="A136" s="16"/>
      <c r="B136" s="4"/>
      <c r="C136" s="16"/>
      <c r="D136" s="6"/>
      <c r="E136" s="1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15" x14ac:dyDescent="0.25">
      <c r="A137" s="16"/>
      <c r="B137" s="4" t="s">
        <v>31</v>
      </c>
      <c r="C137" s="16"/>
      <c r="D137" s="6">
        <v>600</v>
      </c>
      <c r="E137" s="1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1:15" x14ac:dyDescent="0.25">
      <c r="A138" s="16"/>
      <c r="B138" s="4" t="s">
        <v>30</v>
      </c>
      <c r="C138" s="16"/>
      <c r="D138" s="6">
        <v>600</v>
      </c>
      <c r="E138" s="1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15" x14ac:dyDescent="0.25">
      <c r="A139" s="16"/>
      <c r="B139" s="4" t="s">
        <v>129</v>
      </c>
      <c r="C139" s="4" t="s">
        <v>134</v>
      </c>
      <c r="D139" s="5">
        <v>12.04</v>
      </c>
      <c r="E139" s="1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1:15" x14ac:dyDescent="0.25">
      <c r="A140" s="16"/>
      <c r="B140" s="4" t="s">
        <v>129</v>
      </c>
      <c r="C140" s="4" t="s">
        <v>168</v>
      </c>
      <c r="D140" s="5">
        <v>8</v>
      </c>
      <c r="E140" s="1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1:15" x14ac:dyDescent="0.25">
      <c r="A141" s="16"/>
      <c r="B141" s="4" t="s">
        <v>138</v>
      </c>
      <c r="C141" s="4" t="s">
        <v>139</v>
      </c>
      <c r="D141" s="6">
        <v>26120</v>
      </c>
      <c r="E141" s="1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1:15" x14ac:dyDescent="0.25">
      <c r="A142" s="16"/>
      <c r="B142" s="4" t="s">
        <v>152</v>
      </c>
      <c r="C142" s="4" t="s">
        <v>134</v>
      </c>
      <c r="D142" s="5">
        <v>10.4</v>
      </c>
      <c r="E142" s="1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1:15" x14ac:dyDescent="0.25">
      <c r="A143" s="16"/>
      <c r="B143" s="4" t="s">
        <v>117</v>
      </c>
      <c r="C143" s="4" t="s">
        <v>90</v>
      </c>
      <c r="D143" s="6">
        <v>3000</v>
      </c>
      <c r="E143" s="6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1:15" x14ac:dyDescent="0.25">
      <c r="A144" s="16"/>
      <c r="B144" s="4" t="s">
        <v>33</v>
      </c>
      <c r="C144" s="16"/>
      <c r="D144" s="6">
        <v>4000</v>
      </c>
      <c r="E144" s="1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1:15" x14ac:dyDescent="0.25">
      <c r="A145" s="16"/>
      <c r="B145" s="4" t="s">
        <v>210</v>
      </c>
      <c r="C145" s="16"/>
      <c r="D145" s="6">
        <v>5800</v>
      </c>
      <c r="E145" s="5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1:15" x14ac:dyDescent="0.25">
      <c r="A146" s="16"/>
      <c r="B146" s="4" t="s">
        <v>211</v>
      </c>
      <c r="C146" s="16"/>
      <c r="D146" s="6">
        <v>5600</v>
      </c>
      <c r="E146" s="5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1:15" x14ac:dyDescent="0.25">
      <c r="A147" s="16"/>
      <c r="B147" s="4" t="s">
        <v>47</v>
      </c>
      <c r="C147" s="16"/>
      <c r="D147" s="6">
        <v>2114.21</v>
      </c>
      <c r="E147" s="1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1:15" x14ac:dyDescent="0.25">
      <c r="A148" s="16"/>
      <c r="B148" s="4" t="s">
        <v>16</v>
      </c>
      <c r="C148" s="16"/>
      <c r="D148" s="6">
        <v>3600</v>
      </c>
      <c r="E148" s="5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1:15" x14ac:dyDescent="0.25">
      <c r="A149" s="16"/>
      <c r="B149" s="4" t="s">
        <v>37</v>
      </c>
      <c r="C149" s="16"/>
      <c r="D149" s="6">
        <v>500</v>
      </c>
      <c r="E149" s="1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15" x14ac:dyDescent="0.25">
      <c r="A150" s="16"/>
      <c r="B150" s="4" t="s">
        <v>110</v>
      </c>
      <c r="C150" s="4" t="s">
        <v>93</v>
      </c>
      <c r="D150" s="6">
        <v>1500</v>
      </c>
      <c r="E150" s="6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 x14ac:dyDescent="0.25">
      <c r="A151" s="16"/>
      <c r="B151" s="4"/>
      <c r="C151" s="16"/>
      <c r="D151" s="6"/>
      <c r="E151" s="1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 x14ac:dyDescent="0.25">
      <c r="A152" s="16"/>
      <c r="B152" s="4" t="s">
        <v>50</v>
      </c>
      <c r="C152" s="16"/>
      <c r="D152" s="6">
        <v>307.14</v>
      </c>
      <c r="E152" s="1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5" x14ac:dyDescent="0.25">
      <c r="A153" s="16"/>
      <c r="B153" s="4" t="s">
        <v>171</v>
      </c>
      <c r="C153" s="4" t="s">
        <v>93</v>
      </c>
      <c r="D153" s="6">
        <f>12000/10</f>
        <v>1200</v>
      </c>
      <c r="E153" s="6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 x14ac:dyDescent="0.25">
      <c r="A154" s="16"/>
      <c r="B154" s="4" t="s">
        <v>84</v>
      </c>
      <c r="C154" s="4" t="s">
        <v>93</v>
      </c>
      <c r="D154" s="6">
        <v>42.32</v>
      </c>
      <c r="E154" s="6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5" x14ac:dyDescent="0.25">
      <c r="A155" s="16"/>
      <c r="B155" s="4" t="s">
        <v>40</v>
      </c>
      <c r="C155" s="16"/>
      <c r="D155" s="6">
        <v>800</v>
      </c>
      <c r="E155" s="1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5" x14ac:dyDescent="0.25">
      <c r="A156" s="16"/>
      <c r="B156" s="4" t="s">
        <v>7</v>
      </c>
      <c r="C156" s="16"/>
      <c r="D156" s="6">
        <v>4000</v>
      </c>
      <c r="E156" s="5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 x14ac:dyDescent="0.25">
      <c r="A157" s="16"/>
      <c r="B157" s="4" t="s">
        <v>5</v>
      </c>
      <c r="C157" s="16"/>
      <c r="D157" s="6">
        <v>6320</v>
      </c>
      <c r="E157" s="1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5" x14ac:dyDescent="0.25">
      <c r="A158" s="16"/>
      <c r="B158" s="4" t="s">
        <v>6</v>
      </c>
      <c r="C158" s="16"/>
      <c r="D158" s="6">
        <v>3500</v>
      </c>
      <c r="E158" s="20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 x14ac:dyDescent="0.25">
      <c r="A159" s="16"/>
      <c r="B159" s="4" t="s">
        <v>0</v>
      </c>
      <c r="C159" s="16"/>
      <c r="D159" s="6">
        <v>5000</v>
      </c>
      <c r="E159" s="1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 x14ac:dyDescent="0.25">
      <c r="A160" s="16"/>
      <c r="B160" s="4" t="s">
        <v>4</v>
      </c>
      <c r="C160" s="16"/>
      <c r="D160" s="6">
        <v>9000</v>
      </c>
      <c r="E160" s="1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x14ac:dyDescent="0.25">
      <c r="A161" s="16"/>
      <c r="B161" s="4" t="s">
        <v>1</v>
      </c>
      <c r="C161" s="16"/>
      <c r="D161" s="6">
        <v>8000</v>
      </c>
      <c r="E161" s="1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x14ac:dyDescent="0.25">
      <c r="A162" s="16"/>
      <c r="B162" s="4" t="s">
        <v>70</v>
      </c>
      <c r="C162" s="16"/>
      <c r="D162" s="6">
        <v>18000</v>
      </c>
      <c r="E162" s="5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x14ac:dyDescent="0.25">
      <c r="A163" s="16"/>
      <c r="B163" s="4" t="s">
        <v>8</v>
      </c>
      <c r="C163" s="16"/>
      <c r="D163" s="6">
        <v>12000</v>
      </c>
      <c r="E163" s="5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x14ac:dyDescent="0.25">
      <c r="A164" s="16"/>
      <c r="B164" s="4" t="s">
        <v>2</v>
      </c>
      <c r="C164" s="16"/>
      <c r="D164" s="6">
        <v>12000</v>
      </c>
      <c r="E164" s="1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x14ac:dyDescent="0.25">
      <c r="A165" s="16"/>
      <c r="B165" s="4" t="s">
        <v>115</v>
      </c>
      <c r="C165" s="16"/>
      <c r="D165" s="6">
        <v>18000</v>
      </c>
      <c r="E165" s="5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x14ac:dyDescent="0.25">
      <c r="A166" s="16"/>
      <c r="B166" s="4" t="s">
        <v>3</v>
      </c>
      <c r="C166" s="16"/>
      <c r="D166" s="6">
        <v>5000</v>
      </c>
      <c r="E166" s="1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x14ac:dyDescent="0.25">
      <c r="A167" s="16"/>
      <c r="B167" s="4" t="s">
        <v>51</v>
      </c>
      <c r="C167" s="4" t="s">
        <v>93</v>
      </c>
      <c r="D167" s="6">
        <v>1091.6300000000001</v>
      </c>
      <c r="E167" s="6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x14ac:dyDescent="0.25">
      <c r="A168" s="16"/>
      <c r="B168" s="4" t="s">
        <v>178</v>
      </c>
      <c r="C168" s="4" t="s">
        <v>135</v>
      </c>
      <c r="D168" s="5">
        <v>1000</v>
      </c>
      <c r="E168" s="1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x14ac:dyDescent="0.25">
      <c r="A169" s="16"/>
      <c r="B169" s="4" t="s">
        <v>49</v>
      </c>
      <c r="C169" s="4" t="s">
        <v>93</v>
      </c>
      <c r="D169" s="6">
        <v>2159</v>
      </c>
      <c r="E169" s="6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x14ac:dyDescent="0.25">
      <c r="A170" s="16"/>
      <c r="B170" s="4" t="s">
        <v>85</v>
      </c>
      <c r="C170" s="4" t="s">
        <v>92</v>
      </c>
      <c r="D170" s="6">
        <v>7000</v>
      </c>
      <c r="E170" s="6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x14ac:dyDescent="0.25">
      <c r="A171" s="16"/>
      <c r="B171" s="4" t="s">
        <v>77</v>
      </c>
      <c r="C171" s="16"/>
      <c r="D171" s="6">
        <v>525.78</v>
      </c>
      <c r="E171" s="1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x14ac:dyDescent="0.25">
      <c r="A172" s="16"/>
      <c r="B172" s="4" t="s">
        <v>76</v>
      </c>
      <c r="C172" s="16"/>
      <c r="D172" s="6">
        <v>1085.1600000000001</v>
      </c>
      <c r="E172" s="1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x14ac:dyDescent="0.25">
      <c r="A173" s="16"/>
      <c r="B173" s="4" t="s">
        <v>78</v>
      </c>
      <c r="C173" s="16"/>
      <c r="D173" s="6">
        <v>591.24</v>
      </c>
      <c r="E173" s="1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x14ac:dyDescent="0.25">
      <c r="A174" s="16"/>
      <c r="B174" s="82" t="s">
        <v>228</v>
      </c>
      <c r="C174" s="4" t="s">
        <v>93</v>
      </c>
      <c r="D174" s="6">
        <f>23525/24</f>
        <v>980.20833333333337</v>
      </c>
      <c r="E174" s="6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x14ac:dyDescent="0.25">
      <c r="A175" s="16"/>
      <c r="B175" s="4" t="s">
        <v>15</v>
      </c>
      <c r="C175" s="16"/>
      <c r="D175" s="6">
        <v>12000</v>
      </c>
      <c r="E175" s="5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x14ac:dyDescent="0.25">
      <c r="A176" s="16"/>
      <c r="B176" s="4" t="s">
        <v>109</v>
      </c>
      <c r="C176" s="4" t="s">
        <v>108</v>
      </c>
      <c r="D176" s="6">
        <v>7000</v>
      </c>
      <c r="E176" s="6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x14ac:dyDescent="0.25">
      <c r="A177" s="16"/>
      <c r="B177" s="4" t="s">
        <v>104</v>
      </c>
      <c r="C177" s="4" t="s">
        <v>105</v>
      </c>
      <c r="D177" s="6">
        <v>600</v>
      </c>
      <c r="E177" s="6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x14ac:dyDescent="0.25">
      <c r="A178" s="16"/>
      <c r="B178" s="4" t="s">
        <v>156</v>
      </c>
      <c r="C178" s="4" t="s">
        <v>145</v>
      </c>
      <c r="D178" s="5">
        <v>600</v>
      </c>
      <c r="E178" s="1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x14ac:dyDescent="0.25">
      <c r="A179" s="16"/>
      <c r="B179" s="4" t="s">
        <v>83</v>
      </c>
      <c r="C179" s="4" t="s">
        <v>93</v>
      </c>
      <c r="D179" s="6">
        <v>125.49</v>
      </c>
      <c r="E179" s="6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x14ac:dyDescent="0.25">
      <c r="A180" s="16"/>
      <c r="B180" s="4" t="s">
        <v>14</v>
      </c>
      <c r="C180" s="16"/>
      <c r="D180" s="6">
        <v>7000</v>
      </c>
      <c r="E180" s="5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x14ac:dyDescent="0.25">
      <c r="A181" s="16"/>
      <c r="B181" s="4" t="s">
        <v>75</v>
      </c>
      <c r="C181" s="16"/>
      <c r="D181" s="6">
        <v>620.41999999999996</v>
      </c>
      <c r="E181" s="1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x14ac:dyDescent="0.25">
      <c r="A182" s="16"/>
      <c r="B182" s="4" t="s">
        <v>151</v>
      </c>
      <c r="C182" s="4" t="s">
        <v>145</v>
      </c>
      <c r="D182" s="5">
        <v>1200</v>
      </c>
      <c r="E182" s="1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x14ac:dyDescent="0.25">
      <c r="A183" s="16"/>
      <c r="B183" s="4" t="s">
        <v>149</v>
      </c>
      <c r="C183" s="4" t="s">
        <v>145</v>
      </c>
      <c r="D183" s="5">
        <v>1500</v>
      </c>
      <c r="E183" s="1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15" x14ac:dyDescent="0.25">
      <c r="A184" s="16"/>
      <c r="B184" s="4" t="s">
        <v>150</v>
      </c>
      <c r="C184" s="4" t="s">
        <v>145</v>
      </c>
      <c r="D184" s="5">
        <v>1500</v>
      </c>
      <c r="E184" s="1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15" x14ac:dyDescent="0.25">
      <c r="A185" s="16"/>
      <c r="B185" s="4" t="s">
        <v>148</v>
      </c>
      <c r="C185" s="4" t="s">
        <v>145</v>
      </c>
      <c r="D185" s="5">
        <v>1200</v>
      </c>
      <c r="E185" s="1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1:15" x14ac:dyDescent="0.25">
      <c r="A186" s="16"/>
      <c r="B186" s="16"/>
      <c r="C186" s="16"/>
      <c r="D186" s="19"/>
      <c r="E186" s="1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1:15" x14ac:dyDescent="0.25">
      <c r="A187" s="9"/>
      <c r="B187" s="9"/>
      <c r="C187" s="9"/>
      <c r="D187" s="13"/>
      <c r="E187" s="13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1:15" x14ac:dyDescent="0.25">
      <c r="A188" s="9"/>
      <c r="B188" s="9"/>
      <c r="C188" s="9"/>
      <c r="D188" s="13"/>
      <c r="E188" s="13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1:15" x14ac:dyDescent="0.25">
      <c r="A189" s="9"/>
      <c r="B189" s="9"/>
      <c r="C189" s="9"/>
      <c r="D189" s="13"/>
      <c r="E189" s="13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1:15" x14ac:dyDescent="0.25">
      <c r="A190" s="9"/>
      <c r="B190" s="9"/>
      <c r="C190" s="9"/>
      <c r="D190" s="13"/>
      <c r="E190" s="13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1:15" x14ac:dyDescent="0.25">
      <c r="A191" s="9"/>
      <c r="B191" s="9"/>
      <c r="C191" s="9"/>
      <c r="D191" s="13"/>
      <c r="E191" s="13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1:15" x14ac:dyDescent="0.25">
      <c r="A192" s="9"/>
      <c r="B192" s="9"/>
      <c r="C192" s="9"/>
      <c r="D192" s="13"/>
      <c r="E192" s="13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1:15" x14ac:dyDescent="0.25">
      <c r="A193" s="9"/>
      <c r="B193" s="9"/>
      <c r="C193" s="9"/>
      <c r="D193" s="13"/>
      <c r="E193" s="13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1:15" x14ac:dyDescent="0.25">
      <c r="A194" s="9"/>
      <c r="B194" s="9"/>
      <c r="C194" s="9"/>
      <c r="D194" s="13"/>
      <c r="E194" s="13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1:15" x14ac:dyDescent="0.25">
      <c r="A195" s="9"/>
      <c r="B195" s="9"/>
      <c r="C195" s="9"/>
      <c r="D195" s="13"/>
      <c r="E195" s="13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1:15" x14ac:dyDescent="0.25">
      <c r="A196" s="9"/>
      <c r="B196" s="9"/>
      <c r="C196" s="9"/>
      <c r="D196" s="13"/>
      <c r="E196" s="13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1:15" x14ac:dyDescent="0.25">
      <c r="A197" s="9"/>
      <c r="B197" s="9"/>
      <c r="C197" s="9"/>
      <c r="D197" s="13"/>
      <c r="E197" s="13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1:15" x14ac:dyDescent="0.25">
      <c r="A198" s="9"/>
      <c r="B198" s="9"/>
      <c r="C198" s="9"/>
      <c r="D198" s="13"/>
      <c r="E198" s="13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1:15" x14ac:dyDescent="0.25">
      <c r="A199" s="9"/>
      <c r="B199" s="9"/>
      <c r="C199" s="9"/>
      <c r="D199" s="13"/>
      <c r="E199" s="13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1:15" x14ac:dyDescent="0.25">
      <c r="A200" s="9"/>
      <c r="B200" s="9"/>
      <c r="C200" s="9"/>
      <c r="D200" s="13"/>
      <c r="E200" s="13"/>
      <c r="F200" s="9"/>
      <c r="G200" s="9"/>
      <c r="H200" s="9"/>
      <c r="I200" s="9"/>
      <c r="J200" s="9"/>
      <c r="K200" s="9"/>
      <c r="L200" s="9"/>
      <c r="M200" s="9"/>
      <c r="N200" s="9"/>
      <c r="O200" s="9"/>
    </row>
  </sheetData>
  <autoFilter ref="B3:E3">
    <sortState ref="B4:E185">
      <sortCondition ref="B3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2"/>
  <sheetViews>
    <sheetView topLeftCell="J130" workbookViewId="0">
      <selection activeCell="Q151" sqref="Q151"/>
    </sheetView>
  </sheetViews>
  <sheetFormatPr baseColWidth="10" defaultRowHeight="15" x14ac:dyDescent="0.25"/>
  <cols>
    <col min="1" max="1" width="6.5703125" customWidth="1"/>
    <col min="2" max="2" width="33.5703125" customWidth="1"/>
    <col min="3" max="3" width="14" customWidth="1"/>
    <col min="4" max="4" width="19.140625" customWidth="1"/>
    <col min="5" max="5" width="9.85546875" customWidth="1"/>
    <col min="6" max="17" width="16.140625" customWidth="1"/>
  </cols>
  <sheetData>
    <row r="2" spans="1:17" ht="20.25" x14ac:dyDescent="0.3">
      <c r="A2" s="37"/>
      <c r="B2" s="37"/>
      <c r="C2" s="37"/>
      <c r="D2" s="38"/>
      <c r="E2" s="38"/>
      <c r="F2" s="103" t="s">
        <v>230</v>
      </c>
      <c r="G2" s="103"/>
      <c r="H2" s="103"/>
      <c r="I2" s="103"/>
      <c r="J2" s="103"/>
      <c r="K2" s="38"/>
      <c r="L2" s="38"/>
      <c r="M2" s="38"/>
      <c r="N2" s="38"/>
      <c r="O2" s="37"/>
      <c r="P2" s="39"/>
      <c r="Q2" s="39"/>
    </row>
    <row r="3" spans="1:17" ht="18" x14ac:dyDescent="0.25">
      <c r="A3" s="37"/>
      <c r="B3" s="40" t="s">
        <v>185</v>
      </c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7"/>
      <c r="P3" s="39"/>
      <c r="Q3" s="39"/>
    </row>
    <row r="4" spans="1:17" ht="60" x14ac:dyDescent="0.25">
      <c r="A4" s="41" t="s">
        <v>186</v>
      </c>
      <c r="B4" s="41" t="s">
        <v>187</v>
      </c>
      <c r="C4" s="41" t="s">
        <v>218</v>
      </c>
      <c r="D4" s="41" t="s">
        <v>188</v>
      </c>
      <c r="E4" s="41" t="s">
        <v>189</v>
      </c>
      <c r="F4" s="42" t="s">
        <v>190</v>
      </c>
      <c r="G4" s="41" t="s">
        <v>191</v>
      </c>
      <c r="H4" s="41" t="s">
        <v>192</v>
      </c>
      <c r="I4" s="41" t="s">
        <v>193</v>
      </c>
      <c r="J4" s="41" t="s">
        <v>194</v>
      </c>
      <c r="K4" s="42" t="s">
        <v>217</v>
      </c>
      <c r="L4" s="41" t="s">
        <v>196</v>
      </c>
      <c r="M4" s="42" t="s">
        <v>197</v>
      </c>
      <c r="N4" s="41" t="s">
        <v>198</v>
      </c>
      <c r="O4" s="56" t="s">
        <v>203</v>
      </c>
      <c r="P4" s="56" t="s">
        <v>204</v>
      </c>
      <c r="Q4" s="57" t="s">
        <v>205</v>
      </c>
    </row>
    <row r="5" spans="1:17" ht="15.75" x14ac:dyDescent="0.3">
      <c r="A5" s="43">
        <v>1</v>
      </c>
      <c r="B5" s="29" t="s">
        <v>233</v>
      </c>
      <c r="C5" s="85">
        <v>14627081</v>
      </c>
      <c r="D5" s="29" t="s">
        <v>288</v>
      </c>
      <c r="E5" s="30"/>
      <c r="F5" s="31">
        <v>97531.5</v>
      </c>
      <c r="G5" s="31">
        <f>((+F5*0.230769230769231*11%*4)+F5*2%)+(F5*2%/12)</f>
        <v>12016.380961538473</v>
      </c>
      <c r="H5" s="31">
        <f>0.21*F5+F5</f>
        <v>118013.11499999999</v>
      </c>
      <c r="I5" s="31">
        <f>+H5/30*90</f>
        <v>354039.34499999997</v>
      </c>
      <c r="J5" s="31">
        <f>(40000+25000)/12</f>
        <v>5416.666666666667</v>
      </c>
      <c r="K5" s="31">
        <v>234000</v>
      </c>
      <c r="L5" s="31">
        <f>+F5/30*60/12</f>
        <v>16255.25</v>
      </c>
      <c r="M5" s="45">
        <v>153000</v>
      </c>
      <c r="N5" s="46">
        <f>SUM(H5:M5)</f>
        <v>880724.37666666671</v>
      </c>
      <c r="O5" s="47">
        <f>N5/30</f>
        <v>29357.479222222224</v>
      </c>
      <c r="P5" s="48">
        <f>O5/8</f>
        <v>3669.684902777778</v>
      </c>
      <c r="Q5" s="48">
        <f>P5/60</f>
        <v>61.161415046296298</v>
      </c>
    </row>
    <row r="6" spans="1:17" ht="15.75" x14ac:dyDescent="0.3">
      <c r="A6" s="43">
        <v>2</v>
      </c>
      <c r="B6" s="29" t="s">
        <v>234</v>
      </c>
      <c r="C6" s="85" t="s">
        <v>238</v>
      </c>
      <c r="D6" s="29" t="s">
        <v>288</v>
      </c>
      <c r="E6" s="30"/>
      <c r="F6" s="31">
        <v>97531.5</v>
      </c>
      <c r="G6" s="31">
        <f t="shared" ref="G6:G9" si="0">((+F6*0.230769230769231*11%*4)+F6*2%)+(F6*2%/12)</f>
        <v>12016.380961538473</v>
      </c>
      <c r="H6" s="31">
        <f t="shared" ref="H6:H9" si="1">0.21*F6+F6</f>
        <v>118013.11499999999</v>
      </c>
      <c r="I6" s="31">
        <f t="shared" ref="I6:I70" si="2">+H6/30*90</f>
        <v>354039.34499999997</v>
      </c>
      <c r="J6" s="31">
        <f t="shared" ref="J6:J70" si="3">(40000+25000)/12</f>
        <v>5416.666666666667</v>
      </c>
      <c r="K6" s="31">
        <v>900000</v>
      </c>
      <c r="L6" s="31">
        <f t="shared" ref="L6:L9" si="4">+F6/30*60/12</f>
        <v>16255.25</v>
      </c>
      <c r="M6" s="45">
        <v>153000</v>
      </c>
      <c r="N6" s="46">
        <f t="shared" ref="N6:N9" si="5">SUM(H6:M6)</f>
        <v>1546724.3766666667</v>
      </c>
      <c r="O6" s="47">
        <f t="shared" ref="O6:O69" si="6">N6/30</f>
        <v>51557.479222222224</v>
      </c>
      <c r="P6" s="48">
        <f t="shared" ref="P6:P69" si="7">O6/8</f>
        <v>6444.684902777778</v>
      </c>
      <c r="Q6" s="48">
        <f t="shared" ref="Q6:Q69" si="8">P6/60</f>
        <v>107.4114150462963</v>
      </c>
    </row>
    <row r="7" spans="1:17" ht="15.75" x14ac:dyDescent="0.3">
      <c r="A7" s="43">
        <v>3</v>
      </c>
      <c r="B7" s="29" t="s">
        <v>235</v>
      </c>
      <c r="C7" s="85" t="s">
        <v>239</v>
      </c>
      <c r="D7" s="29" t="s">
        <v>288</v>
      </c>
      <c r="E7" s="30"/>
      <c r="F7" s="31">
        <v>97531.5</v>
      </c>
      <c r="G7" s="31">
        <f t="shared" si="0"/>
        <v>12016.380961538473</v>
      </c>
      <c r="H7" s="31">
        <f t="shared" si="1"/>
        <v>118013.11499999999</v>
      </c>
      <c r="I7" s="31">
        <f t="shared" si="2"/>
        <v>354039.34499999997</v>
      </c>
      <c r="J7" s="31">
        <f t="shared" si="3"/>
        <v>5416.666666666667</v>
      </c>
      <c r="K7" s="31">
        <v>1441635.3</v>
      </c>
      <c r="L7" s="31">
        <f t="shared" si="4"/>
        <v>16255.25</v>
      </c>
      <c r="M7" s="45">
        <v>153000</v>
      </c>
      <c r="N7" s="46">
        <f t="shared" si="5"/>
        <v>2088359.6766666668</v>
      </c>
      <c r="O7" s="47">
        <f t="shared" si="6"/>
        <v>69611.989222222226</v>
      </c>
      <c r="P7" s="48">
        <f t="shared" si="7"/>
        <v>8701.4986527777783</v>
      </c>
      <c r="Q7" s="48">
        <f t="shared" si="8"/>
        <v>145.0249775462963</v>
      </c>
    </row>
    <row r="8" spans="1:17" ht="15.75" x14ac:dyDescent="0.3">
      <c r="A8" s="43">
        <v>4</v>
      </c>
      <c r="B8" s="29" t="s">
        <v>236</v>
      </c>
      <c r="C8" s="86">
        <v>12414059</v>
      </c>
      <c r="D8" s="29" t="s">
        <v>288</v>
      </c>
      <c r="E8" s="30"/>
      <c r="F8" s="31">
        <v>97531.5</v>
      </c>
      <c r="G8" s="31">
        <f t="shared" si="0"/>
        <v>12016.380961538473</v>
      </c>
      <c r="H8" s="31">
        <f t="shared" si="1"/>
        <v>118013.11499999999</v>
      </c>
      <c r="I8" s="31">
        <f t="shared" si="2"/>
        <v>354039.34499999997</v>
      </c>
      <c r="J8" s="31">
        <f t="shared" si="3"/>
        <v>5416.666666666667</v>
      </c>
      <c r="K8" s="31">
        <v>114400</v>
      </c>
      <c r="L8" s="31">
        <f t="shared" si="4"/>
        <v>16255.25</v>
      </c>
      <c r="M8" s="45">
        <v>153000</v>
      </c>
      <c r="N8" s="46">
        <f t="shared" si="5"/>
        <v>761124.37666666671</v>
      </c>
      <c r="O8" s="47">
        <f t="shared" si="6"/>
        <v>25370.812555555556</v>
      </c>
      <c r="P8" s="48">
        <f t="shared" si="7"/>
        <v>3171.3515694444445</v>
      </c>
      <c r="Q8" s="48">
        <f t="shared" si="8"/>
        <v>52.855859490740741</v>
      </c>
    </row>
    <row r="9" spans="1:17" ht="15.75" x14ac:dyDescent="0.3">
      <c r="A9" s="43">
        <v>5</v>
      </c>
      <c r="B9" s="29" t="s">
        <v>237</v>
      </c>
      <c r="C9" s="86">
        <v>11729349</v>
      </c>
      <c r="D9" s="29" t="s">
        <v>288</v>
      </c>
      <c r="E9" s="30"/>
      <c r="F9" s="31">
        <v>97531.5</v>
      </c>
      <c r="G9" s="31">
        <f t="shared" si="0"/>
        <v>12016.380961538473</v>
      </c>
      <c r="H9" s="31">
        <f t="shared" si="1"/>
        <v>118013.11499999999</v>
      </c>
      <c r="I9" s="31">
        <f t="shared" si="2"/>
        <v>354039.34499999997</v>
      </c>
      <c r="J9" s="31">
        <f t="shared" si="3"/>
        <v>5416.666666666667</v>
      </c>
      <c r="K9" s="31">
        <v>195000</v>
      </c>
      <c r="L9" s="31">
        <f t="shared" si="4"/>
        <v>16255.25</v>
      </c>
      <c r="M9" s="45">
        <v>153000</v>
      </c>
      <c r="N9" s="46">
        <f t="shared" si="5"/>
        <v>841724.37666666671</v>
      </c>
      <c r="O9" s="47">
        <f t="shared" si="6"/>
        <v>28057.479222222224</v>
      </c>
      <c r="P9" s="48">
        <f t="shared" si="7"/>
        <v>3507.184902777778</v>
      </c>
      <c r="Q9" s="48">
        <f t="shared" si="8"/>
        <v>58.45308171296297</v>
      </c>
    </row>
    <row r="10" spans="1:17" ht="15.75" x14ac:dyDescent="0.3">
      <c r="A10" s="43">
        <v>6</v>
      </c>
      <c r="B10" s="29" t="s">
        <v>240</v>
      </c>
      <c r="C10" s="86" t="s">
        <v>241</v>
      </c>
      <c r="D10" s="29" t="s">
        <v>287</v>
      </c>
      <c r="E10" s="30"/>
      <c r="F10" s="31">
        <v>97531.5</v>
      </c>
      <c r="G10" s="31">
        <f t="shared" ref="G10:G52" si="9">((+F10*0.230769230769231*11%*4)+F10*2%)+(F10*2%/12)</f>
        <v>12016.380961538473</v>
      </c>
      <c r="H10" s="31">
        <f t="shared" ref="H10:H52" si="10">0.21*F10+F10</f>
        <v>118013.11499999999</v>
      </c>
      <c r="I10" s="31">
        <f t="shared" si="2"/>
        <v>354039.34499999997</v>
      </c>
      <c r="J10" s="31">
        <f t="shared" si="3"/>
        <v>5416.666666666667</v>
      </c>
      <c r="K10" s="31">
        <v>4500</v>
      </c>
      <c r="L10" s="31">
        <f t="shared" ref="L10:L75" si="11">+F10/30*60/12</f>
        <v>16255.25</v>
      </c>
      <c r="M10" s="45">
        <v>153000</v>
      </c>
      <c r="N10" s="46">
        <f t="shared" ref="N10:N52" si="12">SUM(H10:M10)</f>
        <v>651224.37666666671</v>
      </c>
      <c r="O10" s="47">
        <f t="shared" si="6"/>
        <v>21707.479222222224</v>
      </c>
      <c r="P10" s="48">
        <f t="shared" si="7"/>
        <v>2713.434902777778</v>
      </c>
      <c r="Q10" s="48">
        <f t="shared" si="8"/>
        <v>45.223915046296298</v>
      </c>
    </row>
    <row r="11" spans="1:17" ht="15.75" x14ac:dyDescent="0.3">
      <c r="A11" s="43">
        <v>7</v>
      </c>
      <c r="B11" s="29" t="s">
        <v>242</v>
      </c>
      <c r="C11" s="86" t="s">
        <v>243</v>
      </c>
      <c r="D11" s="29" t="s">
        <v>287</v>
      </c>
      <c r="E11" s="30"/>
      <c r="F11" s="31">
        <v>97531.5</v>
      </c>
      <c r="G11" s="31">
        <f t="shared" si="9"/>
        <v>12016.380961538473</v>
      </c>
      <c r="H11" s="31">
        <f t="shared" si="10"/>
        <v>118013.11499999999</v>
      </c>
      <c r="I11" s="31">
        <f t="shared" si="2"/>
        <v>354039.34499999997</v>
      </c>
      <c r="J11" s="31">
        <f t="shared" si="3"/>
        <v>5416.666666666667</v>
      </c>
      <c r="K11" s="31">
        <v>4500</v>
      </c>
      <c r="L11" s="31">
        <f t="shared" si="11"/>
        <v>16255.25</v>
      </c>
      <c r="M11" s="45">
        <v>153000</v>
      </c>
      <c r="N11" s="46">
        <f t="shared" si="12"/>
        <v>651224.37666666671</v>
      </c>
      <c r="O11" s="47">
        <f t="shared" si="6"/>
        <v>21707.479222222224</v>
      </c>
      <c r="P11" s="48">
        <f t="shared" si="7"/>
        <v>2713.434902777778</v>
      </c>
      <c r="Q11" s="48">
        <f t="shared" si="8"/>
        <v>45.223915046296298</v>
      </c>
    </row>
    <row r="12" spans="1:17" ht="15.75" x14ac:dyDescent="0.3">
      <c r="A12" s="43">
        <v>8</v>
      </c>
      <c r="B12" s="29" t="s">
        <v>244</v>
      </c>
      <c r="C12" s="86" t="s">
        <v>245</v>
      </c>
      <c r="D12" s="29" t="s">
        <v>287</v>
      </c>
      <c r="E12" s="30"/>
      <c r="F12" s="31">
        <v>97531.5</v>
      </c>
      <c r="G12" s="31">
        <f t="shared" si="9"/>
        <v>12016.380961538473</v>
      </c>
      <c r="H12" s="31">
        <f t="shared" si="10"/>
        <v>118013.11499999999</v>
      </c>
      <c r="I12" s="31">
        <f t="shared" si="2"/>
        <v>354039.34499999997</v>
      </c>
      <c r="J12" s="31">
        <f t="shared" si="3"/>
        <v>5416.666666666667</v>
      </c>
      <c r="K12" s="31">
        <v>4500</v>
      </c>
      <c r="L12" s="31">
        <f t="shared" si="11"/>
        <v>16255.25</v>
      </c>
      <c r="M12" s="45">
        <v>153000</v>
      </c>
      <c r="N12" s="46">
        <f t="shared" si="12"/>
        <v>651224.37666666671</v>
      </c>
      <c r="O12" s="47">
        <f t="shared" si="6"/>
        <v>21707.479222222224</v>
      </c>
      <c r="P12" s="48">
        <f t="shared" si="7"/>
        <v>2713.434902777778</v>
      </c>
      <c r="Q12" s="48">
        <f t="shared" si="8"/>
        <v>45.223915046296298</v>
      </c>
    </row>
    <row r="13" spans="1:17" ht="15.75" x14ac:dyDescent="0.3">
      <c r="A13" s="43">
        <v>9</v>
      </c>
      <c r="B13" s="29" t="s">
        <v>246</v>
      </c>
      <c r="C13" s="86">
        <v>25237283</v>
      </c>
      <c r="D13" s="29" t="s">
        <v>287</v>
      </c>
      <c r="E13" s="30"/>
      <c r="F13" s="31">
        <v>97531.5</v>
      </c>
      <c r="G13" s="31">
        <f t="shared" si="9"/>
        <v>12016.380961538473</v>
      </c>
      <c r="H13" s="31">
        <f t="shared" si="10"/>
        <v>118013.11499999999</v>
      </c>
      <c r="I13" s="31">
        <f t="shared" si="2"/>
        <v>354039.34499999997</v>
      </c>
      <c r="J13" s="31">
        <f t="shared" si="3"/>
        <v>5416.666666666667</v>
      </c>
      <c r="K13" s="31">
        <v>4500</v>
      </c>
      <c r="L13" s="31">
        <f t="shared" si="11"/>
        <v>16255.25</v>
      </c>
      <c r="M13" s="45">
        <v>153000</v>
      </c>
      <c r="N13" s="46">
        <f t="shared" si="12"/>
        <v>651224.37666666671</v>
      </c>
      <c r="O13" s="47">
        <f t="shared" si="6"/>
        <v>21707.479222222224</v>
      </c>
      <c r="P13" s="48">
        <f t="shared" si="7"/>
        <v>2713.434902777778</v>
      </c>
      <c r="Q13" s="48">
        <f t="shared" si="8"/>
        <v>45.223915046296298</v>
      </c>
    </row>
    <row r="14" spans="1:17" ht="15.75" x14ac:dyDescent="0.3">
      <c r="A14" s="43">
        <v>10</v>
      </c>
      <c r="B14" s="29" t="s">
        <v>247</v>
      </c>
      <c r="C14" s="86">
        <v>17980156</v>
      </c>
      <c r="D14" s="29" t="s">
        <v>287</v>
      </c>
      <c r="E14" s="30"/>
      <c r="F14" s="31">
        <v>97531.5</v>
      </c>
      <c r="G14" s="31">
        <f t="shared" si="9"/>
        <v>12016.380961538473</v>
      </c>
      <c r="H14" s="31">
        <f t="shared" si="10"/>
        <v>118013.11499999999</v>
      </c>
      <c r="I14" s="31">
        <f t="shared" si="2"/>
        <v>354039.34499999997</v>
      </c>
      <c r="J14" s="31">
        <f t="shared" si="3"/>
        <v>5416.666666666667</v>
      </c>
      <c r="K14" s="31">
        <v>6750</v>
      </c>
      <c r="L14" s="31">
        <f t="shared" si="11"/>
        <v>16255.25</v>
      </c>
      <c r="M14" s="45">
        <v>153000</v>
      </c>
      <c r="N14" s="46">
        <f t="shared" si="12"/>
        <v>653474.37666666671</v>
      </c>
      <c r="O14" s="47">
        <f t="shared" si="6"/>
        <v>21782.479222222224</v>
      </c>
      <c r="P14" s="48">
        <f t="shared" si="7"/>
        <v>2722.809902777778</v>
      </c>
      <c r="Q14" s="48">
        <f t="shared" si="8"/>
        <v>45.380165046296298</v>
      </c>
    </row>
    <row r="15" spans="1:17" ht="15.75" x14ac:dyDescent="0.3">
      <c r="A15" s="43">
        <v>11</v>
      </c>
      <c r="B15" s="29" t="s">
        <v>248</v>
      </c>
      <c r="C15" s="86">
        <v>2363770</v>
      </c>
      <c r="D15" s="29" t="s">
        <v>287</v>
      </c>
      <c r="E15" s="30"/>
      <c r="F15" s="31">
        <v>97531.5</v>
      </c>
      <c r="G15" s="31">
        <f t="shared" si="9"/>
        <v>12016.380961538473</v>
      </c>
      <c r="H15" s="31">
        <f t="shared" si="10"/>
        <v>118013.11499999999</v>
      </c>
      <c r="I15" s="31">
        <f t="shared" si="2"/>
        <v>354039.34499999997</v>
      </c>
      <c r="J15" s="31">
        <f t="shared" si="3"/>
        <v>5416.666666666667</v>
      </c>
      <c r="K15" s="31">
        <v>0</v>
      </c>
      <c r="L15" s="31">
        <f t="shared" si="11"/>
        <v>16255.25</v>
      </c>
      <c r="M15" s="45">
        <v>153000</v>
      </c>
      <c r="N15" s="46">
        <f t="shared" si="12"/>
        <v>646724.37666666671</v>
      </c>
      <c r="O15" s="47">
        <f t="shared" si="6"/>
        <v>21557.479222222224</v>
      </c>
      <c r="P15" s="48">
        <f t="shared" si="7"/>
        <v>2694.684902777778</v>
      </c>
      <c r="Q15" s="48">
        <f t="shared" si="8"/>
        <v>44.911415046296298</v>
      </c>
    </row>
    <row r="16" spans="1:17" ht="15.75" x14ac:dyDescent="0.3">
      <c r="A16" s="43">
        <v>12</v>
      </c>
      <c r="B16" s="29" t="s">
        <v>249</v>
      </c>
      <c r="C16" s="86">
        <v>17743206</v>
      </c>
      <c r="D16" s="29" t="s">
        <v>287</v>
      </c>
      <c r="E16" s="30"/>
      <c r="F16" s="31">
        <v>97531.5</v>
      </c>
      <c r="G16" s="31">
        <f t="shared" si="9"/>
        <v>12016.380961538473</v>
      </c>
      <c r="H16" s="31">
        <f t="shared" si="10"/>
        <v>118013.11499999999</v>
      </c>
      <c r="I16" s="31">
        <f t="shared" si="2"/>
        <v>354039.34499999997</v>
      </c>
      <c r="J16" s="31">
        <f t="shared" si="3"/>
        <v>5416.666666666667</v>
      </c>
      <c r="K16" s="31">
        <v>4500</v>
      </c>
      <c r="L16" s="31">
        <f t="shared" si="11"/>
        <v>16255.25</v>
      </c>
      <c r="M16" s="45">
        <v>153000</v>
      </c>
      <c r="N16" s="46">
        <f t="shared" si="12"/>
        <v>651224.37666666671</v>
      </c>
      <c r="O16" s="47">
        <f t="shared" si="6"/>
        <v>21707.479222222224</v>
      </c>
      <c r="P16" s="48">
        <f t="shared" si="7"/>
        <v>2713.434902777778</v>
      </c>
      <c r="Q16" s="48">
        <f t="shared" si="8"/>
        <v>45.223915046296298</v>
      </c>
    </row>
    <row r="17" spans="1:17" ht="15.75" x14ac:dyDescent="0.3">
      <c r="A17" s="43">
        <v>13</v>
      </c>
      <c r="B17" s="29" t="s">
        <v>250</v>
      </c>
      <c r="C17" s="86">
        <v>20413691</v>
      </c>
      <c r="D17" s="29" t="s">
        <v>287</v>
      </c>
      <c r="E17" s="30"/>
      <c r="F17" s="31">
        <v>97531.5</v>
      </c>
      <c r="G17" s="31">
        <f t="shared" si="9"/>
        <v>12016.380961538473</v>
      </c>
      <c r="H17" s="31">
        <f t="shared" si="10"/>
        <v>118013.11499999999</v>
      </c>
      <c r="I17" s="31">
        <f t="shared" si="2"/>
        <v>354039.34499999997</v>
      </c>
      <c r="J17" s="31">
        <f t="shared" si="3"/>
        <v>5416.666666666667</v>
      </c>
      <c r="K17" s="31">
        <v>4500</v>
      </c>
      <c r="L17" s="31">
        <f t="shared" si="11"/>
        <v>16255.25</v>
      </c>
      <c r="M17" s="45">
        <v>153000</v>
      </c>
      <c r="N17" s="46">
        <f t="shared" si="12"/>
        <v>651224.37666666671</v>
      </c>
      <c r="O17" s="47">
        <f t="shared" si="6"/>
        <v>21707.479222222224</v>
      </c>
      <c r="P17" s="48">
        <f t="shared" si="7"/>
        <v>2713.434902777778</v>
      </c>
      <c r="Q17" s="48">
        <f t="shared" si="8"/>
        <v>45.223915046296298</v>
      </c>
    </row>
    <row r="18" spans="1:17" ht="15.75" x14ac:dyDescent="0.3">
      <c r="A18" s="43">
        <v>14</v>
      </c>
      <c r="B18" s="29" t="s">
        <v>251</v>
      </c>
      <c r="C18" s="86">
        <v>20747.645</v>
      </c>
      <c r="D18" s="29" t="s">
        <v>287</v>
      </c>
      <c r="E18" s="30"/>
      <c r="F18" s="31">
        <v>97531.5</v>
      </c>
      <c r="G18" s="31">
        <f t="shared" si="9"/>
        <v>12016.380961538473</v>
      </c>
      <c r="H18" s="31">
        <f t="shared" si="10"/>
        <v>118013.11499999999</v>
      </c>
      <c r="I18" s="31">
        <f t="shared" si="2"/>
        <v>354039.34499999997</v>
      </c>
      <c r="J18" s="31">
        <f t="shared" si="3"/>
        <v>5416.666666666667</v>
      </c>
      <c r="K18" s="31">
        <v>6750</v>
      </c>
      <c r="L18" s="31">
        <f t="shared" si="11"/>
        <v>16255.25</v>
      </c>
      <c r="M18" s="45">
        <v>153000</v>
      </c>
      <c r="N18" s="46">
        <f t="shared" si="12"/>
        <v>653474.37666666671</v>
      </c>
      <c r="O18" s="47">
        <f t="shared" si="6"/>
        <v>21782.479222222224</v>
      </c>
      <c r="P18" s="48">
        <f t="shared" si="7"/>
        <v>2722.809902777778</v>
      </c>
      <c r="Q18" s="48">
        <f t="shared" si="8"/>
        <v>45.380165046296298</v>
      </c>
    </row>
    <row r="19" spans="1:17" ht="15.75" x14ac:dyDescent="0.3">
      <c r="A19" s="43">
        <v>15</v>
      </c>
      <c r="B19" s="29" t="s">
        <v>252</v>
      </c>
      <c r="C19" s="86">
        <v>19930152</v>
      </c>
      <c r="D19" s="29" t="s">
        <v>287</v>
      </c>
      <c r="E19" s="30"/>
      <c r="F19" s="31">
        <v>97531.5</v>
      </c>
      <c r="G19" s="31">
        <f t="shared" si="9"/>
        <v>12016.380961538473</v>
      </c>
      <c r="H19" s="31">
        <f t="shared" si="10"/>
        <v>118013.11499999999</v>
      </c>
      <c r="I19" s="31">
        <f t="shared" si="2"/>
        <v>354039.34499999997</v>
      </c>
      <c r="J19" s="31">
        <f t="shared" si="3"/>
        <v>5416.666666666667</v>
      </c>
      <c r="K19" s="31">
        <v>4500</v>
      </c>
      <c r="L19" s="31">
        <f t="shared" si="11"/>
        <v>16255.25</v>
      </c>
      <c r="M19" s="45">
        <v>153000</v>
      </c>
      <c r="N19" s="46">
        <f t="shared" si="12"/>
        <v>651224.37666666671</v>
      </c>
      <c r="O19" s="47">
        <f t="shared" si="6"/>
        <v>21707.479222222224</v>
      </c>
      <c r="P19" s="48">
        <f t="shared" si="7"/>
        <v>2713.434902777778</v>
      </c>
      <c r="Q19" s="48">
        <f t="shared" si="8"/>
        <v>45.223915046296298</v>
      </c>
    </row>
    <row r="20" spans="1:17" ht="15.75" x14ac:dyDescent="0.3">
      <c r="A20" s="43">
        <v>16</v>
      </c>
      <c r="B20" s="29" t="s">
        <v>253</v>
      </c>
      <c r="C20" s="86">
        <v>24286326</v>
      </c>
      <c r="D20" s="29" t="s">
        <v>287</v>
      </c>
      <c r="E20" s="30"/>
      <c r="F20" s="31">
        <v>97531.5</v>
      </c>
      <c r="G20" s="31">
        <f t="shared" si="9"/>
        <v>12016.380961538473</v>
      </c>
      <c r="H20" s="31">
        <f t="shared" si="10"/>
        <v>118013.11499999999</v>
      </c>
      <c r="I20" s="31">
        <f t="shared" si="2"/>
        <v>354039.34499999997</v>
      </c>
      <c r="J20" s="31">
        <f t="shared" si="3"/>
        <v>5416.666666666667</v>
      </c>
      <c r="K20" s="31">
        <v>18750</v>
      </c>
      <c r="L20" s="31">
        <f t="shared" si="11"/>
        <v>16255.25</v>
      </c>
      <c r="M20" s="45">
        <v>153000</v>
      </c>
      <c r="N20" s="46">
        <f t="shared" si="12"/>
        <v>665474.37666666671</v>
      </c>
      <c r="O20" s="47">
        <f t="shared" si="6"/>
        <v>22182.479222222224</v>
      </c>
      <c r="P20" s="48">
        <f t="shared" si="7"/>
        <v>2772.809902777778</v>
      </c>
      <c r="Q20" s="48">
        <f t="shared" si="8"/>
        <v>46.213498379629634</v>
      </c>
    </row>
    <row r="21" spans="1:17" ht="15.75" x14ac:dyDescent="0.3">
      <c r="A21" s="43">
        <v>17</v>
      </c>
      <c r="B21" s="29" t="s">
        <v>254</v>
      </c>
      <c r="C21" s="86">
        <v>11820070</v>
      </c>
      <c r="D21" s="29" t="s">
        <v>287</v>
      </c>
      <c r="E21" s="30"/>
      <c r="F21" s="31">
        <v>97531.5</v>
      </c>
      <c r="G21" s="31">
        <f t="shared" si="9"/>
        <v>12016.380961538473</v>
      </c>
      <c r="H21" s="31">
        <f t="shared" si="10"/>
        <v>118013.11499999999</v>
      </c>
      <c r="I21" s="31">
        <f t="shared" si="2"/>
        <v>354039.34499999997</v>
      </c>
      <c r="J21" s="31">
        <f t="shared" si="3"/>
        <v>5416.666666666667</v>
      </c>
      <c r="K21" s="31">
        <v>4500</v>
      </c>
      <c r="L21" s="31">
        <f t="shared" si="11"/>
        <v>16255.25</v>
      </c>
      <c r="M21" s="45">
        <v>153000</v>
      </c>
      <c r="N21" s="46">
        <f t="shared" si="12"/>
        <v>651224.37666666671</v>
      </c>
      <c r="O21" s="47">
        <f t="shared" si="6"/>
        <v>21707.479222222224</v>
      </c>
      <c r="P21" s="48">
        <f t="shared" si="7"/>
        <v>2713.434902777778</v>
      </c>
      <c r="Q21" s="48">
        <f t="shared" si="8"/>
        <v>45.223915046296298</v>
      </c>
    </row>
    <row r="22" spans="1:17" ht="15.75" x14ac:dyDescent="0.3">
      <c r="A22" s="43">
        <v>18</v>
      </c>
      <c r="B22" s="29" t="s">
        <v>255</v>
      </c>
      <c r="C22" s="86">
        <v>27222615</v>
      </c>
      <c r="D22" s="29" t="s">
        <v>287</v>
      </c>
      <c r="E22" s="30"/>
      <c r="F22" s="31">
        <v>97531.5</v>
      </c>
      <c r="G22" s="31">
        <f t="shared" si="9"/>
        <v>12016.380961538473</v>
      </c>
      <c r="H22" s="31">
        <f t="shared" si="10"/>
        <v>118013.11499999999</v>
      </c>
      <c r="I22" s="31">
        <f t="shared" si="2"/>
        <v>354039.34499999997</v>
      </c>
      <c r="J22" s="31">
        <f t="shared" si="3"/>
        <v>5416.666666666667</v>
      </c>
      <c r="K22" s="31">
        <v>18750</v>
      </c>
      <c r="L22" s="31">
        <f t="shared" si="11"/>
        <v>16255.25</v>
      </c>
      <c r="M22" s="45">
        <v>153000</v>
      </c>
      <c r="N22" s="46">
        <f t="shared" si="12"/>
        <v>665474.37666666671</v>
      </c>
      <c r="O22" s="47">
        <f t="shared" si="6"/>
        <v>22182.479222222224</v>
      </c>
      <c r="P22" s="48">
        <f t="shared" si="7"/>
        <v>2772.809902777778</v>
      </c>
      <c r="Q22" s="48">
        <f t="shared" si="8"/>
        <v>46.213498379629634</v>
      </c>
    </row>
    <row r="23" spans="1:17" ht="15.75" x14ac:dyDescent="0.3">
      <c r="A23" s="43">
        <v>19</v>
      </c>
      <c r="B23" s="29" t="s">
        <v>256</v>
      </c>
      <c r="C23" s="86">
        <v>20413292</v>
      </c>
      <c r="D23" s="29" t="s">
        <v>287</v>
      </c>
      <c r="E23" s="30"/>
      <c r="F23" s="31">
        <v>97531.5</v>
      </c>
      <c r="G23" s="31">
        <f t="shared" si="9"/>
        <v>12016.380961538473</v>
      </c>
      <c r="H23" s="31">
        <f t="shared" si="10"/>
        <v>118013.11499999999</v>
      </c>
      <c r="I23" s="31">
        <f t="shared" si="2"/>
        <v>354039.34499999997</v>
      </c>
      <c r="J23" s="31">
        <f t="shared" si="3"/>
        <v>5416.666666666667</v>
      </c>
      <c r="K23" s="31">
        <v>4500</v>
      </c>
      <c r="L23" s="31">
        <f t="shared" si="11"/>
        <v>16255.25</v>
      </c>
      <c r="M23" s="45">
        <v>153000</v>
      </c>
      <c r="N23" s="46">
        <f t="shared" si="12"/>
        <v>651224.37666666671</v>
      </c>
      <c r="O23" s="47">
        <f t="shared" si="6"/>
        <v>21707.479222222224</v>
      </c>
      <c r="P23" s="48">
        <f t="shared" si="7"/>
        <v>2713.434902777778</v>
      </c>
      <c r="Q23" s="48">
        <f t="shared" si="8"/>
        <v>45.223915046296298</v>
      </c>
    </row>
    <row r="24" spans="1:17" ht="15.75" x14ac:dyDescent="0.3">
      <c r="A24" s="43">
        <v>20</v>
      </c>
      <c r="B24" s="29" t="s">
        <v>257</v>
      </c>
      <c r="C24" s="86">
        <v>15518656</v>
      </c>
      <c r="D24" s="29" t="s">
        <v>287</v>
      </c>
      <c r="E24" s="30"/>
      <c r="F24" s="31">
        <v>97531.5</v>
      </c>
      <c r="G24" s="31">
        <f t="shared" si="9"/>
        <v>12016.380961538473</v>
      </c>
      <c r="H24" s="31">
        <f t="shared" si="10"/>
        <v>118013.11499999999</v>
      </c>
      <c r="I24" s="31">
        <f t="shared" si="2"/>
        <v>354039.34499999997</v>
      </c>
      <c r="J24" s="31">
        <f t="shared" si="3"/>
        <v>5416.666666666667</v>
      </c>
      <c r="K24" s="31">
        <v>4500</v>
      </c>
      <c r="L24" s="31">
        <f t="shared" si="11"/>
        <v>16255.25</v>
      </c>
      <c r="M24" s="45">
        <v>153000</v>
      </c>
      <c r="N24" s="46">
        <f t="shared" si="12"/>
        <v>651224.37666666671</v>
      </c>
      <c r="O24" s="47">
        <f t="shared" si="6"/>
        <v>21707.479222222224</v>
      </c>
      <c r="P24" s="48">
        <f t="shared" si="7"/>
        <v>2713.434902777778</v>
      </c>
      <c r="Q24" s="48">
        <f t="shared" si="8"/>
        <v>45.223915046296298</v>
      </c>
    </row>
    <row r="25" spans="1:17" ht="15.75" x14ac:dyDescent="0.3">
      <c r="A25" s="43">
        <v>21</v>
      </c>
      <c r="B25" s="29" t="s">
        <v>258</v>
      </c>
      <c r="C25" s="86">
        <v>15315911</v>
      </c>
      <c r="D25" s="29" t="s">
        <v>287</v>
      </c>
      <c r="E25" s="30"/>
      <c r="F25" s="31">
        <v>97531.5</v>
      </c>
      <c r="G25" s="31">
        <f t="shared" si="9"/>
        <v>12016.380961538473</v>
      </c>
      <c r="H25" s="31">
        <f t="shared" si="10"/>
        <v>118013.11499999999</v>
      </c>
      <c r="I25" s="31">
        <f t="shared" si="2"/>
        <v>354039.34499999997</v>
      </c>
      <c r="J25" s="31">
        <f t="shared" si="3"/>
        <v>5416.666666666667</v>
      </c>
      <c r="K25" s="31">
        <v>6750</v>
      </c>
      <c r="L25" s="31">
        <f t="shared" si="11"/>
        <v>16255.25</v>
      </c>
      <c r="M25" s="45">
        <v>153000</v>
      </c>
      <c r="N25" s="46">
        <f t="shared" si="12"/>
        <v>653474.37666666671</v>
      </c>
      <c r="O25" s="47">
        <f t="shared" si="6"/>
        <v>21782.479222222224</v>
      </c>
      <c r="P25" s="48">
        <f t="shared" si="7"/>
        <v>2722.809902777778</v>
      </c>
      <c r="Q25" s="48">
        <f t="shared" si="8"/>
        <v>45.380165046296298</v>
      </c>
    </row>
    <row r="26" spans="1:17" ht="15.75" x14ac:dyDescent="0.3">
      <c r="A26" s="43">
        <v>22</v>
      </c>
      <c r="B26" s="29" t="s">
        <v>259</v>
      </c>
      <c r="C26" s="86">
        <v>25579167</v>
      </c>
      <c r="D26" s="29" t="s">
        <v>287</v>
      </c>
      <c r="E26" s="30"/>
      <c r="F26" s="31">
        <v>97531.5</v>
      </c>
      <c r="G26" s="31">
        <f t="shared" si="9"/>
        <v>12016.380961538473</v>
      </c>
      <c r="H26" s="31">
        <f t="shared" si="10"/>
        <v>118013.11499999999</v>
      </c>
      <c r="I26" s="31">
        <f t="shared" si="2"/>
        <v>354039.34499999997</v>
      </c>
      <c r="J26" s="31">
        <f t="shared" si="3"/>
        <v>5416.666666666667</v>
      </c>
      <c r="K26" s="31">
        <v>18750</v>
      </c>
      <c r="L26" s="31">
        <f t="shared" si="11"/>
        <v>16255.25</v>
      </c>
      <c r="M26" s="45">
        <v>153000</v>
      </c>
      <c r="N26" s="46">
        <f t="shared" si="12"/>
        <v>665474.37666666671</v>
      </c>
      <c r="O26" s="47">
        <f t="shared" si="6"/>
        <v>22182.479222222224</v>
      </c>
      <c r="P26" s="48">
        <f t="shared" si="7"/>
        <v>2772.809902777778</v>
      </c>
      <c r="Q26" s="48">
        <f t="shared" si="8"/>
        <v>46.213498379629634</v>
      </c>
    </row>
    <row r="27" spans="1:17" ht="15.75" x14ac:dyDescent="0.3">
      <c r="A27" s="43">
        <v>23</v>
      </c>
      <c r="B27" s="29" t="s">
        <v>260</v>
      </c>
      <c r="C27" s="86">
        <v>14911066</v>
      </c>
      <c r="D27" s="29" t="s">
        <v>287</v>
      </c>
      <c r="E27" s="30"/>
      <c r="F27" s="31">
        <v>97531.5</v>
      </c>
      <c r="G27" s="31">
        <f t="shared" si="9"/>
        <v>12016.380961538473</v>
      </c>
      <c r="H27" s="31">
        <f t="shared" si="10"/>
        <v>118013.11499999999</v>
      </c>
      <c r="I27" s="31">
        <f t="shared" si="2"/>
        <v>354039.34499999997</v>
      </c>
      <c r="J27" s="31">
        <f t="shared" si="3"/>
        <v>5416.666666666667</v>
      </c>
      <c r="K27" s="31">
        <v>6750</v>
      </c>
      <c r="L27" s="31">
        <f t="shared" si="11"/>
        <v>16255.25</v>
      </c>
      <c r="M27" s="45">
        <v>153000</v>
      </c>
      <c r="N27" s="46">
        <f t="shared" si="12"/>
        <v>653474.37666666671</v>
      </c>
      <c r="O27" s="47">
        <f t="shared" si="6"/>
        <v>21782.479222222224</v>
      </c>
      <c r="P27" s="48">
        <f t="shared" si="7"/>
        <v>2722.809902777778</v>
      </c>
      <c r="Q27" s="48">
        <f t="shared" si="8"/>
        <v>45.380165046296298</v>
      </c>
    </row>
    <row r="28" spans="1:17" ht="15.75" x14ac:dyDescent="0.3">
      <c r="A28" s="43">
        <v>24</v>
      </c>
      <c r="B28" s="29" t="s">
        <v>261</v>
      </c>
      <c r="C28" s="86">
        <v>25236368</v>
      </c>
      <c r="D28" s="29" t="s">
        <v>287</v>
      </c>
      <c r="E28" s="30"/>
      <c r="F28" s="31">
        <v>97531.5</v>
      </c>
      <c r="G28" s="31">
        <f t="shared" si="9"/>
        <v>12016.380961538473</v>
      </c>
      <c r="H28" s="31">
        <f t="shared" si="10"/>
        <v>118013.11499999999</v>
      </c>
      <c r="I28" s="31">
        <f t="shared" si="2"/>
        <v>354039.34499999997</v>
      </c>
      <c r="J28" s="31">
        <f t="shared" si="3"/>
        <v>5416.666666666667</v>
      </c>
      <c r="K28" s="31">
        <v>6750</v>
      </c>
      <c r="L28" s="31">
        <f t="shared" si="11"/>
        <v>16255.25</v>
      </c>
      <c r="M28" s="45">
        <v>153000</v>
      </c>
      <c r="N28" s="46">
        <f t="shared" si="12"/>
        <v>653474.37666666671</v>
      </c>
      <c r="O28" s="47">
        <f t="shared" si="6"/>
        <v>21782.479222222224</v>
      </c>
      <c r="P28" s="48">
        <f t="shared" si="7"/>
        <v>2722.809902777778</v>
      </c>
      <c r="Q28" s="48">
        <f t="shared" si="8"/>
        <v>45.380165046296298</v>
      </c>
    </row>
    <row r="29" spans="1:17" ht="15.75" x14ac:dyDescent="0.3">
      <c r="A29" s="43">
        <v>25</v>
      </c>
      <c r="B29" s="29" t="s">
        <v>262</v>
      </c>
      <c r="C29" s="86">
        <v>22048025</v>
      </c>
      <c r="D29" s="29" t="s">
        <v>287</v>
      </c>
      <c r="E29" s="30"/>
      <c r="F29" s="31">
        <v>97531.5</v>
      </c>
      <c r="G29" s="31">
        <f t="shared" si="9"/>
        <v>12016.380961538473</v>
      </c>
      <c r="H29" s="31">
        <f t="shared" si="10"/>
        <v>118013.11499999999</v>
      </c>
      <c r="I29" s="31">
        <f t="shared" si="2"/>
        <v>354039.34499999997</v>
      </c>
      <c r="J29" s="31">
        <f t="shared" si="3"/>
        <v>5416.666666666667</v>
      </c>
      <c r="K29" s="31">
        <v>6750</v>
      </c>
      <c r="L29" s="31">
        <f t="shared" si="11"/>
        <v>16255.25</v>
      </c>
      <c r="M29" s="45">
        <v>153000</v>
      </c>
      <c r="N29" s="46">
        <f t="shared" si="12"/>
        <v>653474.37666666671</v>
      </c>
      <c r="O29" s="47">
        <f t="shared" si="6"/>
        <v>21782.479222222224</v>
      </c>
      <c r="P29" s="48">
        <f t="shared" si="7"/>
        <v>2722.809902777778</v>
      </c>
      <c r="Q29" s="48">
        <f t="shared" si="8"/>
        <v>45.380165046296298</v>
      </c>
    </row>
    <row r="30" spans="1:17" ht="15.75" x14ac:dyDescent="0.3">
      <c r="A30" s="43">
        <v>26</v>
      </c>
      <c r="B30" s="29" t="s">
        <v>263</v>
      </c>
      <c r="C30" s="86">
        <v>26323403</v>
      </c>
      <c r="D30" s="29" t="s">
        <v>287</v>
      </c>
      <c r="E30" s="30"/>
      <c r="F30" s="31">
        <v>97531.5</v>
      </c>
      <c r="G30" s="31">
        <f t="shared" si="9"/>
        <v>12016.380961538473</v>
      </c>
      <c r="H30" s="31">
        <f t="shared" si="10"/>
        <v>118013.11499999999</v>
      </c>
      <c r="I30" s="31">
        <f t="shared" si="2"/>
        <v>354039.34499999997</v>
      </c>
      <c r="J30" s="31">
        <f t="shared" si="3"/>
        <v>5416.666666666667</v>
      </c>
      <c r="K30" s="31">
        <v>6750</v>
      </c>
      <c r="L30" s="31">
        <f t="shared" si="11"/>
        <v>16255.25</v>
      </c>
      <c r="M30" s="45">
        <v>153000</v>
      </c>
      <c r="N30" s="46">
        <f t="shared" si="12"/>
        <v>653474.37666666671</v>
      </c>
      <c r="O30" s="47">
        <f t="shared" si="6"/>
        <v>21782.479222222224</v>
      </c>
      <c r="P30" s="48">
        <f t="shared" si="7"/>
        <v>2722.809902777778</v>
      </c>
      <c r="Q30" s="48">
        <f t="shared" si="8"/>
        <v>45.380165046296298</v>
      </c>
    </row>
    <row r="31" spans="1:17" ht="15.75" x14ac:dyDescent="0.3">
      <c r="A31" s="43">
        <v>27</v>
      </c>
      <c r="B31" s="29" t="s">
        <v>264</v>
      </c>
      <c r="C31" s="86">
        <v>22666394</v>
      </c>
      <c r="D31" s="29" t="s">
        <v>287</v>
      </c>
      <c r="E31" s="30"/>
      <c r="F31" s="31">
        <v>97531.5</v>
      </c>
      <c r="G31" s="31">
        <f t="shared" si="9"/>
        <v>12016.380961538473</v>
      </c>
      <c r="H31" s="31">
        <f t="shared" si="10"/>
        <v>118013.11499999999</v>
      </c>
      <c r="I31" s="31">
        <f t="shared" si="2"/>
        <v>354039.34499999997</v>
      </c>
      <c r="J31" s="31">
        <f t="shared" si="3"/>
        <v>5416.666666666667</v>
      </c>
      <c r="K31" s="31">
        <v>6750</v>
      </c>
      <c r="L31" s="31">
        <f t="shared" si="11"/>
        <v>16255.25</v>
      </c>
      <c r="M31" s="45">
        <v>153000</v>
      </c>
      <c r="N31" s="46">
        <f t="shared" si="12"/>
        <v>653474.37666666671</v>
      </c>
      <c r="O31" s="47">
        <f t="shared" si="6"/>
        <v>21782.479222222224</v>
      </c>
      <c r="P31" s="48">
        <f t="shared" si="7"/>
        <v>2722.809902777778</v>
      </c>
      <c r="Q31" s="48">
        <f t="shared" si="8"/>
        <v>45.380165046296298</v>
      </c>
    </row>
    <row r="32" spans="1:17" ht="15.75" x14ac:dyDescent="0.3">
      <c r="A32" s="43">
        <v>28</v>
      </c>
      <c r="B32" s="29" t="s">
        <v>265</v>
      </c>
      <c r="C32" s="86">
        <v>16146147</v>
      </c>
      <c r="D32" s="29" t="s">
        <v>287</v>
      </c>
      <c r="E32" s="30"/>
      <c r="F32" s="31">
        <v>97531.5</v>
      </c>
      <c r="G32" s="31">
        <f t="shared" si="9"/>
        <v>12016.380961538473</v>
      </c>
      <c r="H32" s="31">
        <f t="shared" si="10"/>
        <v>118013.11499999999</v>
      </c>
      <c r="I32" s="31">
        <f t="shared" si="2"/>
        <v>354039.34499999997</v>
      </c>
      <c r="J32" s="31">
        <f t="shared" si="3"/>
        <v>5416.666666666667</v>
      </c>
      <c r="K32" s="31">
        <v>6750</v>
      </c>
      <c r="L32" s="31">
        <f t="shared" si="11"/>
        <v>16255.25</v>
      </c>
      <c r="M32" s="45">
        <v>153000</v>
      </c>
      <c r="N32" s="46">
        <f t="shared" si="12"/>
        <v>653474.37666666671</v>
      </c>
      <c r="O32" s="47">
        <f t="shared" si="6"/>
        <v>21782.479222222224</v>
      </c>
      <c r="P32" s="48">
        <f t="shared" si="7"/>
        <v>2722.809902777778</v>
      </c>
      <c r="Q32" s="48">
        <f t="shared" si="8"/>
        <v>45.380165046296298</v>
      </c>
    </row>
    <row r="33" spans="1:17" ht="15.75" x14ac:dyDescent="0.3">
      <c r="A33" s="43">
        <v>29</v>
      </c>
      <c r="B33" s="29" t="s">
        <v>266</v>
      </c>
      <c r="C33" s="86">
        <v>26921004</v>
      </c>
      <c r="D33" s="29" t="s">
        <v>287</v>
      </c>
      <c r="E33" s="30"/>
      <c r="F33" s="31">
        <v>97531.5</v>
      </c>
      <c r="G33" s="31">
        <f t="shared" si="9"/>
        <v>12016.380961538473</v>
      </c>
      <c r="H33" s="31">
        <f t="shared" si="10"/>
        <v>118013.11499999999</v>
      </c>
      <c r="I33" s="31">
        <f t="shared" si="2"/>
        <v>354039.34499999997</v>
      </c>
      <c r="J33" s="31">
        <f t="shared" si="3"/>
        <v>5416.666666666667</v>
      </c>
      <c r="K33" s="31">
        <v>4500</v>
      </c>
      <c r="L33" s="31">
        <f t="shared" si="11"/>
        <v>16255.25</v>
      </c>
      <c r="M33" s="45">
        <v>153000</v>
      </c>
      <c r="N33" s="46">
        <f t="shared" si="12"/>
        <v>651224.37666666671</v>
      </c>
      <c r="O33" s="47">
        <f t="shared" si="6"/>
        <v>21707.479222222224</v>
      </c>
      <c r="P33" s="48">
        <f t="shared" si="7"/>
        <v>2713.434902777778</v>
      </c>
      <c r="Q33" s="48">
        <f t="shared" si="8"/>
        <v>45.223915046296298</v>
      </c>
    </row>
    <row r="34" spans="1:17" ht="15.75" x14ac:dyDescent="0.3">
      <c r="A34" s="43">
        <v>30</v>
      </c>
      <c r="B34" s="29" t="s">
        <v>267</v>
      </c>
      <c r="C34" s="86">
        <v>16368528</v>
      </c>
      <c r="D34" s="29" t="s">
        <v>287</v>
      </c>
      <c r="E34" s="30"/>
      <c r="F34" s="31">
        <v>97531.5</v>
      </c>
      <c r="G34" s="31">
        <f t="shared" si="9"/>
        <v>12016.380961538473</v>
      </c>
      <c r="H34" s="31">
        <f t="shared" si="10"/>
        <v>118013.11499999999</v>
      </c>
      <c r="I34" s="31">
        <f t="shared" si="2"/>
        <v>354039.34499999997</v>
      </c>
      <c r="J34" s="31">
        <f t="shared" si="3"/>
        <v>5416.666666666667</v>
      </c>
      <c r="K34" s="31">
        <v>4500</v>
      </c>
      <c r="L34" s="31">
        <f t="shared" si="11"/>
        <v>16255.25</v>
      </c>
      <c r="M34" s="45">
        <v>153000</v>
      </c>
      <c r="N34" s="46">
        <f t="shared" si="12"/>
        <v>651224.37666666671</v>
      </c>
      <c r="O34" s="47">
        <f t="shared" si="6"/>
        <v>21707.479222222224</v>
      </c>
      <c r="P34" s="48">
        <f t="shared" si="7"/>
        <v>2713.434902777778</v>
      </c>
      <c r="Q34" s="48">
        <f t="shared" si="8"/>
        <v>45.223915046296298</v>
      </c>
    </row>
    <row r="35" spans="1:17" ht="15.75" x14ac:dyDescent="0.3">
      <c r="A35" s="43">
        <v>31</v>
      </c>
      <c r="B35" s="29" t="s">
        <v>268</v>
      </c>
      <c r="C35" s="86">
        <v>20413094</v>
      </c>
      <c r="D35" s="29" t="s">
        <v>287</v>
      </c>
      <c r="E35" s="30"/>
      <c r="F35" s="31">
        <v>97531.5</v>
      </c>
      <c r="G35" s="31">
        <f t="shared" si="9"/>
        <v>12016.380961538473</v>
      </c>
      <c r="H35" s="31">
        <f t="shared" si="10"/>
        <v>118013.11499999999</v>
      </c>
      <c r="I35" s="31">
        <f t="shared" si="2"/>
        <v>354039.34499999997</v>
      </c>
      <c r="J35" s="31">
        <f t="shared" si="3"/>
        <v>5416.666666666667</v>
      </c>
      <c r="K35" s="31">
        <v>6750</v>
      </c>
      <c r="L35" s="31">
        <f t="shared" si="11"/>
        <v>16255.25</v>
      </c>
      <c r="M35" s="45">
        <v>153000</v>
      </c>
      <c r="N35" s="46">
        <f t="shared" si="12"/>
        <v>653474.37666666671</v>
      </c>
      <c r="O35" s="47">
        <f t="shared" si="6"/>
        <v>21782.479222222224</v>
      </c>
      <c r="P35" s="48">
        <f t="shared" si="7"/>
        <v>2722.809902777778</v>
      </c>
      <c r="Q35" s="48">
        <f t="shared" si="8"/>
        <v>45.380165046296298</v>
      </c>
    </row>
    <row r="36" spans="1:17" ht="15.75" x14ac:dyDescent="0.3">
      <c r="A36" s="43">
        <v>32</v>
      </c>
      <c r="B36" s="29" t="s">
        <v>269</v>
      </c>
      <c r="C36" s="86">
        <v>18740089</v>
      </c>
      <c r="D36" s="29" t="s">
        <v>287</v>
      </c>
      <c r="E36" s="30"/>
      <c r="F36" s="31">
        <v>97531.5</v>
      </c>
      <c r="G36" s="31">
        <f t="shared" si="9"/>
        <v>12016.380961538473</v>
      </c>
      <c r="H36" s="31">
        <f t="shared" si="10"/>
        <v>118013.11499999999</v>
      </c>
      <c r="I36" s="31">
        <f t="shared" si="2"/>
        <v>354039.34499999997</v>
      </c>
      <c r="J36" s="31">
        <f t="shared" si="3"/>
        <v>5416.666666666667</v>
      </c>
      <c r="K36" s="31">
        <v>6750</v>
      </c>
      <c r="L36" s="31">
        <f t="shared" si="11"/>
        <v>16255.25</v>
      </c>
      <c r="M36" s="45">
        <v>153000</v>
      </c>
      <c r="N36" s="46">
        <f t="shared" si="12"/>
        <v>653474.37666666671</v>
      </c>
      <c r="O36" s="47">
        <f t="shared" si="6"/>
        <v>21782.479222222224</v>
      </c>
      <c r="P36" s="48">
        <f t="shared" si="7"/>
        <v>2722.809902777778</v>
      </c>
      <c r="Q36" s="48">
        <f t="shared" si="8"/>
        <v>45.380165046296298</v>
      </c>
    </row>
    <row r="37" spans="1:17" ht="15.75" x14ac:dyDescent="0.3">
      <c r="A37" s="43">
        <v>33</v>
      </c>
      <c r="B37" s="29" t="s">
        <v>270</v>
      </c>
      <c r="C37" s="86">
        <v>19587845</v>
      </c>
      <c r="D37" s="29" t="s">
        <v>287</v>
      </c>
      <c r="E37" s="30"/>
      <c r="F37" s="31">
        <v>97531.5</v>
      </c>
      <c r="G37" s="31">
        <f t="shared" si="9"/>
        <v>12016.380961538473</v>
      </c>
      <c r="H37" s="31">
        <f t="shared" si="10"/>
        <v>118013.11499999999</v>
      </c>
      <c r="I37" s="31">
        <f t="shared" si="2"/>
        <v>354039.34499999997</v>
      </c>
      <c r="J37" s="31">
        <f t="shared" si="3"/>
        <v>5416.666666666667</v>
      </c>
      <c r="K37" s="31">
        <v>6750</v>
      </c>
      <c r="L37" s="31">
        <f t="shared" si="11"/>
        <v>16255.25</v>
      </c>
      <c r="M37" s="45">
        <v>153000</v>
      </c>
      <c r="N37" s="46">
        <f t="shared" si="12"/>
        <v>653474.37666666671</v>
      </c>
      <c r="O37" s="47">
        <f t="shared" si="6"/>
        <v>21782.479222222224</v>
      </c>
      <c r="P37" s="48">
        <f t="shared" si="7"/>
        <v>2722.809902777778</v>
      </c>
      <c r="Q37" s="48">
        <f t="shared" si="8"/>
        <v>45.380165046296298</v>
      </c>
    </row>
    <row r="38" spans="1:17" ht="15.75" x14ac:dyDescent="0.3">
      <c r="A38" s="43">
        <v>34</v>
      </c>
      <c r="B38" s="29" t="s">
        <v>271</v>
      </c>
      <c r="C38" s="86">
        <v>19586100</v>
      </c>
      <c r="D38" s="29" t="s">
        <v>287</v>
      </c>
      <c r="E38" s="30"/>
      <c r="F38" s="31">
        <v>97531.5</v>
      </c>
      <c r="G38" s="31">
        <f t="shared" si="9"/>
        <v>12016.380961538473</v>
      </c>
      <c r="H38" s="31">
        <f t="shared" si="10"/>
        <v>118013.11499999999</v>
      </c>
      <c r="I38" s="31">
        <f t="shared" si="2"/>
        <v>354039.34499999997</v>
      </c>
      <c r="J38" s="31">
        <f t="shared" si="3"/>
        <v>5416.666666666667</v>
      </c>
      <c r="K38" s="31">
        <v>6750</v>
      </c>
      <c r="L38" s="31">
        <f t="shared" si="11"/>
        <v>16255.25</v>
      </c>
      <c r="M38" s="45">
        <v>153000</v>
      </c>
      <c r="N38" s="46">
        <f t="shared" si="12"/>
        <v>653474.37666666671</v>
      </c>
      <c r="O38" s="47">
        <f t="shared" si="6"/>
        <v>21782.479222222224</v>
      </c>
      <c r="P38" s="48">
        <f t="shared" si="7"/>
        <v>2722.809902777778</v>
      </c>
      <c r="Q38" s="48">
        <f t="shared" si="8"/>
        <v>45.380165046296298</v>
      </c>
    </row>
    <row r="39" spans="1:17" ht="15.75" x14ac:dyDescent="0.3">
      <c r="A39" s="43">
        <v>35</v>
      </c>
      <c r="B39" s="29" t="s">
        <v>272</v>
      </c>
      <c r="C39" s="86">
        <v>23526290</v>
      </c>
      <c r="D39" s="29" t="s">
        <v>287</v>
      </c>
      <c r="E39" s="30"/>
      <c r="F39" s="31">
        <v>97531.5</v>
      </c>
      <c r="G39" s="31">
        <f t="shared" si="9"/>
        <v>12016.380961538473</v>
      </c>
      <c r="H39" s="31">
        <f t="shared" si="10"/>
        <v>118013.11499999999</v>
      </c>
      <c r="I39" s="31">
        <f t="shared" si="2"/>
        <v>354039.34499999997</v>
      </c>
      <c r="J39" s="31">
        <f t="shared" si="3"/>
        <v>5416.666666666667</v>
      </c>
      <c r="K39" s="31">
        <v>6750</v>
      </c>
      <c r="L39" s="31">
        <f t="shared" si="11"/>
        <v>16255.25</v>
      </c>
      <c r="M39" s="45">
        <v>153000</v>
      </c>
      <c r="N39" s="46">
        <f t="shared" si="12"/>
        <v>653474.37666666671</v>
      </c>
      <c r="O39" s="47">
        <f t="shared" si="6"/>
        <v>21782.479222222224</v>
      </c>
      <c r="P39" s="48">
        <f t="shared" si="7"/>
        <v>2722.809902777778</v>
      </c>
      <c r="Q39" s="48">
        <f t="shared" si="8"/>
        <v>45.380165046296298</v>
      </c>
    </row>
    <row r="40" spans="1:17" ht="15.75" x14ac:dyDescent="0.3">
      <c r="A40" s="43">
        <v>36</v>
      </c>
      <c r="B40" s="29" t="s">
        <v>273</v>
      </c>
      <c r="C40" s="86">
        <v>23702984</v>
      </c>
      <c r="D40" s="29" t="s">
        <v>287</v>
      </c>
      <c r="E40" s="30"/>
      <c r="F40" s="31">
        <v>97531.5</v>
      </c>
      <c r="G40" s="31">
        <f t="shared" si="9"/>
        <v>12016.380961538473</v>
      </c>
      <c r="H40" s="31">
        <f t="shared" si="10"/>
        <v>118013.11499999999</v>
      </c>
      <c r="I40" s="31">
        <f t="shared" si="2"/>
        <v>354039.34499999997</v>
      </c>
      <c r="J40" s="31">
        <f t="shared" si="3"/>
        <v>5416.666666666667</v>
      </c>
      <c r="K40" s="31">
        <v>6750</v>
      </c>
      <c r="L40" s="31">
        <f t="shared" si="11"/>
        <v>16255.25</v>
      </c>
      <c r="M40" s="45">
        <v>153000</v>
      </c>
      <c r="N40" s="46">
        <f t="shared" si="12"/>
        <v>653474.37666666671</v>
      </c>
      <c r="O40" s="47">
        <f t="shared" si="6"/>
        <v>21782.479222222224</v>
      </c>
      <c r="P40" s="48">
        <f t="shared" si="7"/>
        <v>2722.809902777778</v>
      </c>
      <c r="Q40" s="48">
        <f t="shared" si="8"/>
        <v>45.380165046296298</v>
      </c>
    </row>
    <row r="41" spans="1:17" ht="15.75" x14ac:dyDescent="0.3">
      <c r="A41" s="43">
        <v>37</v>
      </c>
      <c r="B41" s="29" t="s">
        <v>274</v>
      </c>
      <c r="C41" s="86">
        <v>25206429</v>
      </c>
      <c r="D41" s="29" t="s">
        <v>287</v>
      </c>
      <c r="E41" s="30"/>
      <c r="F41" s="31">
        <v>97531.5</v>
      </c>
      <c r="G41" s="31">
        <f t="shared" si="9"/>
        <v>12016.380961538473</v>
      </c>
      <c r="H41" s="31">
        <f t="shared" si="10"/>
        <v>118013.11499999999</v>
      </c>
      <c r="I41" s="31">
        <f t="shared" si="2"/>
        <v>354039.34499999997</v>
      </c>
      <c r="J41" s="31">
        <f t="shared" si="3"/>
        <v>5416.666666666667</v>
      </c>
      <c r="K41" s="31">
        <v>6750</v>
      </c>
      <c r="L41" s="31">
        <f t="shared" si="11"/>
        <v>16255.25</v>
      </c>
      <c r="M41" s="45">
        <v>153000</v>
      </c>
      <c r="N41" s="46">
        <f t="shared" si="12"/>
        <v>653474.37666666671</v>
      </c>
      <c r="O41" s="47">
        <f t="shared" si="6"/>
        <v>21782.479222222224</v>
      </c>
      <c r="P41" s="48">
        <f t="shared" si="7"/>
        <v>2722.809902777778</v>
      </c>
      <c r="Q41" s="48">
        <f t="shared" si="8"/>
        <v>45.380165046296298</v>
      </c>
    </row>
    <row r="42" spans="1:17" ht="15.75" x14ac:dyDescent="0.3">
      <c r="A42" s="43">
        <v>38</v>
      </c>
      <c r="B42" s="29" t="s">
        <v>275</v>
      </c>
      <c r="C42" s="86">
        <v>19924016</v>
      </c>
      <c r="D42" s="29" t="s">
        <v>287</v>
      </c>
      <c r="E42" s="30"/>
      <c r="F42" s="31">
        <v>97531.5</v>
      </c>
      <c r="G42" s="31">
        <f t="shared" si="9"/>
        <v>12016.380961538473</v>
      </c>
      <c r="H42" s="31">
        <f t="shared" si="10"/>
        <v>118013.11499999999</v>
      </c>
      <c r="I42" s="31">
        <f t="shared" si="2"/>
        <v>354039.34499999997</v>
      </c>
      <c r="J42" s="31">
        <f t="shared" si="3"/>
        <v>5416.666666666667</v>
      </c>
      <c r="K42" s="31">
        <v>6750</v>
      </c>
      <c r="L42" s="31">
        <f t="shared" si="11"/>
        <v>16255.25</v>
      </c>
      <c r="M42" s="45">
        <v>153000</v>
      </c>
      <c r="N42" s="46">
        <f t="shared" si="12"/>
        <v>653474.37666666671</v>
      </c>
      <c r="O42" s="47">
        <f t="shared" si="6"/>
        <v>21782.479222222224</v>
      </c>
      <c r="P42" s="48">
        <f t="shared" si="7"/>
        <v>2722.809902777778</v>
      </c>
      <c r="Q42" s="48">
        <f t="shared" si="8"/>
        <v>45.380165046296298</v>
      </c>
    </row>
    <row r="43" spans="1:17" ht="15.75" x14ac:dyDescent="0.3">
      <c r="A43" s="43">
        <v>39</v>
      </c>
      <c r="B43" s="29" t="s">
        <v>276</v>
      </c>
      <c r="C43" s="86">
        <v>16591069</v>
      </c>
      <c r="D43" s="29" t="s">
        <v>287</v>
      </c>
      <c r="E43" s="30"/>
      <c r="F43" s="31">
        <v>97531.5</v>
      </c>
      <c r="G43" s="31">
        <f t="shared" si="9"/>
        <v>12016.380961538473</v>
      </c>
      <c r="H43" s="31">
        <f t="shared" si="10"/>
        <v>118013.11499999999</v>
      </c>
      <c r="I43" s="31">
        <f t="shared" si="2"/>
        <v>354039.34499999997</v>
      </c>
      <c r="J43" s="31">
        <f t="shared" si="3"/>
        <v>5416.666666666667</v>
      </c>
      <c r="K43" s="31">
        <v>6750</v>
      </c>
      <c r="L43" s="31">
        <f t="shared" si="11"/>
        <v>16255.25</v>
      </c>
      <c r="M43" s="45">
        <v>153000</v>
      </c>
      <c r="N43" s="46">
        <f t="shared" si="12"/>
        <v>653474.37666666671</v>
      </c>
      <c r="O43" s="47">
        <f t="shared" si="6"/>
        <v>21782.479222222224</v>
      </c>
      <c r="P43" s="48">
        <f t="shared" si="7"/>
        <v>2722.809902777778</v>
      </c>
      <c r="Q43" s="48">
        <f t="shared" si="8"/>
        <v>45.380165046296298</v>
      </c>
    </row>
    <row r="44" spans="1:17" ht="15.75" x14ac:dyDescent="0.3">
      <c r="A44" s="43">
        <v>40</v>
      </c>
      <c r="B44" s="29" t="s">
        <v>277</v>
      </c>
      <c r="C44" s="86">
        <v>20745545</v>
      </c>
      <c r="D44" s="29" t="s">
        <v>287</v>
      </c>
      <c r="E44" s="30"/>
      <c r="F44" s="31">
        <v>97531.5</v>
      </c>
      <c r="G44" s="31">
        <f t="shared" si="9"/>
        <v>12016.380961538473</v>
      </c>
      <c r="H44" s="31">
        <f t="shared" si="10"/>
        <v>118013.11499999999</v>
      </c>
      <c r="I44" s="31">
        <f t="shared" si="2"/>
        <v>354039.34499999997</v>
      </c>
      <c r="J44" s="31">
        <f t="shared" si="3"/>
        <v>5416.666666666667</v>
      </c>
      <c r="K44" s="31">
        <v>4500</v>
      </c>
      <c r="L44" s="31">
        <f t="shared" si="11"/>
        <v>16255.25</v>
      </c>
      <c r="M44" s="45">
        <v>153000</v>
      </c>
      <c r="N44" s="46">
        <f t="shared" si="12"/>
        <v>651224.37666666671</v>
      </c>
      <c r="O44" s="47">
        <f t="shared" si="6"/>
        <v>21707.479222222224</v>
      </c>
      <c r="P44" s="48">
        <f t="shared" si="7"/>
        <v>2713.434902777778</v>
      </c>
      <c r="Q44" s="48">
        <f t="shared" si="8"/>
        <v>45.223915046296298</v>
      </c>
    </row>
    <row r="45" spans="1:17" ht="15.75" x14ac:dyDescent="0.3">
      <c r="A45" s="43">
        <v>41</v>
      </c>
      <c r="B45" s="29" t="s">
        <v>278</v>
      </c>
      <c r="C45" s="86">
        <v>20096872</v>
      </c>
      <c r="D45" s="29" t="s">
        <v>287</v>
      </c>
      <c r="E45" s="30"/>
      <c r="F45" s="31">
        <v>97531.5</v>
      </c>
      <c r="G45" s="31">
        <f t="shared" si="9"/>
        <v>12016.380961538473</v>
      </c>
      <c r="H45" s="31">
        <f t="shared" si="10"/>
        <v>118013.11499999999</v>
      </c>
      <c r="I45" s="31">
        <f t="shared" si="2"/>
        <v>354039.34499999997</v>
      </c>
      <c r="J45" s="31">
        <f t="shared" si="3"/>
        <v>5416.666666666667</v>
      </c>
      <c r="K45" s="31">
        <v>4500</v>
      </c>
      <c r="L45" s="31">
        <f t="shared" si="11"/>
        <v>16255.25</v>
      </c>
      <c r="M45" s="45">
        <v>153000</v>
      </c>
      <c r="N45" s="46">
        <f t="shared" si="12"/>
        <v>651224.37666666671</v>
      </c>
      <c r="O45" s="47">
        <f t="shared" si="6"/>
        <v>21707.479222222224</v>
      </c>
      <c r="P45" s="48">
        <f t="shared" si="7"/>
        <v>2713.434902777778</v>
      </c>
      <c r="Q45" s="48">
        <f t="shared" si="8"/>
        <v>45.223915046296298</v>
      </c>
    </row>
    <row r="46" spans="1:17" ht="15.75" x14ac:dyDescent="0.3">
      <c r="A46" s="43">
        <v>42</v>
      </c>
      <c r="B46" s="29" t="s">
        <v>279</v>
      </c>
      <c r="C46" s="86" t="s">
        <v>280</v>
      </c>
      <c r="D46" s="29" t="s">
        <v>287</v>
      </c>
      <c r="E46" s="30"/>
      <c r="F46" s="31">
        <v>97531.5</v>
      </c>
      <c r="G46" s="31">
        <f t="shared" si="9"/>
        <v>12016.380961538473</v>
      </c>
      <c r="H46" s="31">
        <f t="shared" si="10"/>
        <v>118013.11499999999</v>
      </c>
      <c r="I46" s="31">
        <f t="shared" si="2"/>
        <v>354039.34499999997</v>
      </c>
      <c r="J46" s="31">
        <f t="shared" si="3"/>
        <v>5416.666666666667</v>
      </c>
      <c r="K46" s="31">
        <v>4500</v>
      </c>
      <c r="L46" s="31">
        <f t="shared" si="11"/>
        <v>16255.25</v>
      </c>
      <c r="M46" s="45">
        <v>153000</v>
      </c>
      <c r="N46" s="46">
        <f t="shared" si="12"/>
        <v>651224.37666666671</v>
      </c>
      <c r="O46" s="47">
        <f t="shared" si="6"/>
        <v>21707.479222222224</v>
      </c>
      <c r="P46" s="48">
        <f t="shared" si="7"/>
        <v>2713.434902777778</v>
      </c>
      <c r="Q46" s="48">
        <f t="shared" si="8"/>
        <v>45.223915046296298</v>
      </c>
    </row>
    <row r="47" spans="1:17" ht="15.75" x14ac:dyDescent="0.3">
      <c r="A47" s="43">
        <v>43</v>
      </c>
      <c r="B47" s="29" t="s">
        <v>281</v>
      </c>
      <c r="C47" s="86">
        <v>26825420</v>
      </c>
      <c r="D47" s="29" t="s">
        <v>287</v>
      </c>
      <c r="E47" s="30"/>
      <c r="F47" s="31">
        <v>97531.5</v>
      </c>
      <c r="G47" s="31">
        <f t="shared" si="9"/>
        <v>12016.380961538473</v>
      </c>
      <c r="H47" s="31">
        <f t="shared" si="10"/>
        <v>118013.11499999999</v>
      </c>
      <c r="I47" s="31">
        <f t="shared" si="2"/>
        <v>354039.34499999997</v>
      </c>
      <c r="J47" s="31">
        <f t="shared" si="3"/>
        <v>5416.666666666667</v>
      </c>
      <c r="K47" s="31">
        <v>6750</v>
      </c>
      <c r="L47" s="31">
        <f t="shared" si="11"/>
        <v>16255.25</v>
      </c>
      <c r="M47" s="45">
        <v>153000</v>
      </c>
      <c r="N47" s="46">
        <f t="shared" si="12"/>
        <v>653474.37666666671</v>
      </c>
      <c r="O47" s="47">
        <f t="shared" si="6"/>
        <v>21782.479222222224</v>
      </c>
      <c r="P47" s="48">
        <f t="shared" si="7"/>
        <v>2722.809902777778</v>
      </c>
      <c r="Q47" s="48">
        <f t="shared" si="8"/>
        <v>45.380165046296298</v>
      </c>
    </row>
    <row r="48" spans="1:17" ht="15.75" x14ac:dyDescent="0.3">
      <c r="A48" s="43">
        <v>44</v>
      </c>
      <c r="B48" s="29" t="s">
        <v>282</v>
      </c>
      <c r="C48" s="86">
        <v>27988608</v>
      </c>
      <c r="D48" s="29" t="s">
        <v>287</v>
      </c>
      <c r="E48" s="30"/>
      <c r="F48" s="31">
        <v>97531.5</v>
      </c>
      <c r="G48" s="31">
        <f t="shared" si="9"/>
        <v>12016.380961538473</v>
      </c>
      <c r="H48" s="31">
        <f t="shared" si="10"/>
        <v>118013.11499999999</v>
      </c>
      <c r="I48" s="31">
        <f t="shared" si="2"/>
        <v>354039.34499999997</v>
      </c>
      <c r="J48" s="31">
        <f t="shared" si="3"/>
        <v>5416.666666666667</v>
      </c>
      <c r="K48" s="31">
        <v>4500</v>
      </c>
      <c r="L48" s="31">
        <f t="shared" si="11"/>
        <v>16255.25</v>
      </c>
      <c r="M48" s="45">
        <v>153000</v>
      </c>
      <c r="N48" s="46">
        <f t="shared" si="12"/>
        <v>651224.37666666671</v>
      </c>
      <c r="O48" s="47">
        <f t="shared" si="6"/>
        <v>21707.479222222224</v>
      </c>
      <c r="P48" s="48">
        <f t="shared" si="7"/>
        <v>2713.434902777778</v>
      </c>
      <c r="Q48" s="48">
        <f t="shared" si="8"/>
        <v>45.223915046296298</v>
      </c>
    </row>
    <row r="49" spans="1:17" ht="15.75" x14ac:dyDescent="0.3">
      <c r="A49" s="43">
        <v>45</v>
      </c>
      <c r="B49" s="29" t="s">
        <v>283</v>
      </c>
      <c r="C49" s="86">
        <v>24069078</v>
      </c>
      <c r="D49" s="29" t="s">
        <v>287</v>
      </c>
      <c r="E49" s="30"/>
      <c r="F49" s="31">
        <v>97531.5</v>
      </c>
      <c r="G49" s="31">
        <f t="shared" si="9"/>
        <v>12016.380961538473</v>
      </c>
      <c r="H49" s="31">
        <f t="shared" si="10"/>
        <v>118013.11499999999</v>
      </c>
      <c r="I49" s="31">
        <f t="shared" si="2"/>
        <v>354039.34499999997</v>
      </c>
      <c r="J49" s="31">
        <f t="shared" si="3"/>
        <v>5416.666666666667</v>
      </c>
      <c r="K49" s="31">
        <v>6750</v>
      </c>
      <c r="L49" s="31">
        <f t="shared" si="11"/>
        <v>16255.25</v>
      </c>
      <c r="M49" s="45">
        <v>153000</v>
      </c>
      <c r="N49" s="46">
        <f t="shared" si="12"/>
        <v>653474.37666666671</v>
      </c>
      <c r="O49" s="47">
        <f t="shared" si="6"/>
        <v>21782.479222222224</v>
      </c>
      <c r="P49" s="48">
        <f t="shared" si="7"/>
        <v>2722.809902777778</v>
      </c>
      <c r="Q49" s="48">
        <f t="shared" si="8"/>
        <v>45.380165046296298</v>
      </c>
    </row>
    <row r="50" spans="1:17" ht="15.75" x14ac:dyDescent="0.3">
      <c r="A50" s="43">
        <v>46</v>
      </c>
      <c r="B50" s="29" t="s">
        <v>284</v>
      </c>
      <c r="C50" s="86">
        <v>24286280</v>
      </c>
      <c r="D50" s="29" t="s">
        <v>287</v>
      </c>
      <c r="E50" s="30"/>
      <c r="F50" s="31">
        <v>97531.5</v>
      </c>
      <c r="G50" s="31">
        <f t="shared" si="9"/>
        <v>12016.380961538473</v>
      </c>
      <c r="H50" s="31">
        <f t="shared" si="10"/>
        <v>118013.11499999999</v>
      </c>
      <c r="I50" s="31">
        <f t="shared" si="2"/>
        <v>354039.34499999997</v>
      </c>
      <c r="J50" s="31">
        <f t="shared" si="3"/>
        <v>5416.666666666667</v>
      </c>
      <c r="K50" s="31">
        <v>4500</v>
      </c>
      <c r="L50" s="31">
        <f t="shared" si="11"/>
        <v>16255.25</v>
      </c>
      <c r="M50" s="45">
        <v>153000</v>
      </c>
      <c r="N50" s="46">
        <f t="shared" si="12"/>
        <v>651224.37666666671</v>
      </c>
      <c r="O50" s="47">
        <f t="shared" si="6"/>
        <v>21707.479222222224</v>
      </c>
      <c r="P50" s="48">
        <f t="shared" si="7"/>
        <v>2713.434902777778</v>
      </c>
      <c r="Q50" s="48">
        <f t="shared" si="8"/>
        <v>45.223915046296298</v>
      </c>
    </row>
    <row r="51" spans="1:17" ht="15.75" x14ac:dyDescent="0.3">
      <c r="A51" s="43">
        <v>47</v>
      </c>
      <c r="B51" s="29" t="s">
        <v>285</v>
      </c>
      <c r="C51" s="86">
        <v>17483934</v>
      </c>
      <c r="D51" s="29" t="s">
        <v>287</v>
      </c>
      <c r="E51" s="30"/>
      <c r="F51" s="31">
        <v>97531.5</v>
      </c>
      <c r="G51" s="31">
        <f t="shared" si="9"/>
        <v>12016.380961538473</v>
      </c>
      <c r="H51" s="31">
        <f t="shared" si="10"/>
        <v>118013.11499999999</v>
      </c>
      <c r="I51" s="31">
        <f t="shared" si="2"/>
        <v>354039.34499999997</v>
      </c>
      <c r="J51" s="31">
        <f t="shared" si="3"/>
        <v>5416.666666666667</v>
      </c>
      <c r="K51" s="31">
        <v>4500</v>
      </c>
      <c r="L51" s="31">
        <f t="shared" si="11"/>
        <v>16255.25</v>
      </c>
      <c r="M51" s="45">
        <v>153000</v>
      </c>
      <c r="N51" s="46">
        <f t="shared" si="12"/>
        <v>651224.37666666671</v>
      </c>
      <c r="O51" s="47">
        <f t="shared" si="6"/>
        <v>21707.479222222224</v>
      </c>
      <c r="P51" s="48">
        <f t="shared" si="7"/>
        <v>2713.434902777778</v>
      </c>
      <c r="Q51" s="48">
        <f t="shared" si="8"/>
        <v>45.223915046296298</v>
      </c>
    </row>
    <row r="52" spans="1:17" ht="15.75" x14ac:dyDescent="0.3">
      <c r="A52" s="43">
        <v>48</v>
      </c>
      <c r="B52" s="29" t="s">
        <v>286</v>
      </c>
      <c r="C52" s="86">
        <v>18755124</v>
      </c>
      <c r="D52" s="29" t="s">
        <v>287</v>
      </c>
      <c r="E52" s="30"/>
      <c r="F52" s="31">
        <v>97531.5</v>
      </c>
      <c r="G52" s="31">
        <f t="shared" si="9"/>
        <v>12016.380961538473</v>
      </c>
      <c r="H52" s="31">
        <f t="shared" si="10"/>
        <v>118013.11499999999</v>
      </c>
      <c r="I52" s="31">
        <f t="shared" si="2"/>
        <v>354039.34499999997</v>
      </c>
      <c r="J52" s="31">
        <f t="shared" si="3"/>
        <v>5416.666666666667</v>
      </c>
      <c r="K52" s="31">
        <v>6750</v>
      </c>
      <c r="L52" s="31">
        <f t="shared" si="11"/>
        <v>16255.25</v>
      </c>
      <c r="M52" s="45">
        <v>153000</v>
      </c>
      <c r="N52" s="46">
        <f t="shared" si="12"/>
        <v>653474.37666666671</v>
      </c>
      <c r="O52" s="47">
        <f t="shared" si="6"/>
        <v>21782.479222222224</v>
      </c>
      <c r="P52" s="48">
        <f t="shared" si="7"/>
        <v>2722.809902777778</v>
      </c>
      <c r="Q52" s="48">
        <f t="shared" si="8"/>
        <v>45.380165046296298</v>
      </c>
    </row>
    <row r="53" spans="1:17" ht="15.75" x14ac:dyDescent="0.3">
      <c r="A53" s="43">
        <v>49</v>
      </c>
      <c r="B53" s="29" t="s">
        <v>289</v>
      </c>
      <c r="C53" s="86" t="s">
        <v>290</v>
      </c>
      <c r="D53" s="29" t="s">
        <v>299</v>
      </c>
      <c r="E53" s="30"/>
      <c r="F53" s="31">
        <v>97531.5</v>
      </c>
      <c r="G53" s="31">
        <f t="shared" ref="G53:G60" si="13">((+F53*0.230769230769231*11%*4)+F53*2%)+(F53*2%/12)</f>
        <v>12016.380961538473</v>
      </c>
      <c r="H53" s="31">
        <f t="shared" ref="H53:H60" si="14">0.21*F53+F53</f>
        <v>118013.11499999999</v>
      </c>
      <c r="I53" s="31">
        <f t="shared" si="2"/>
        <v>354039.34499999997</v>
      </c>
      <c r="J53" s="31">
        <f t="shared" si="3"/>
        <v>5416.666666666667</v>
      </c>
      <c r="K53" s="31">
        <v>441635</v>
      </c>
      <c r="L53" s="31">
        <f t="shared" si="11"/>
        <v>16255.25</v>
      </c>
      <c r="M53" s="45">
        <v>153000</v>
      </c>
      <c r="N53" s="46">
        <f t="shared" ref="N53:N60" si="15">SUM(H53:M53)</f>
        <v>1088359.3766666667</v>
      </c>
      <c r="O53" s="47">
        <f t="shared" si="6"/>
        <v>36278.645888888888</v>
      </c>
      <c r="P53" s="48">
        <f t="shared" si="7"/>
        <v>4534.830736111111</v>
      </c>
      <c r="Q53" s="48">
        <f t="shared" si="8"/>
        <v>75.580512268518518</v>
      </c>
    </row>
    <row r="54" spans="1:17" ht="15.75" x14ac:dyDescent="0.3">
      <c r="A54" s="43">
        <v>50</v>
      </c>
      <c r="B54" s="29" t="s">
        <v>291</v>
      </c>
      <c r="C54" s="86">
        <v>17533969</v>
      </c>
      <c r="D54" s="29" t="s">
        <v>299</v>
      </c>
      <c r="E54" s="30"/>
      <c r="F54" s="31">
        <v>97531.5</v>
      </c>
      <c r="G54" s="31">
        <f t="shared" si="13"/>
        <v>12016.380961538473</v>
      </c>
      <c r="H54" s="31">
        <f t="shared" si="14"/>
        <v>118013.11499999999</v>
      </c>
      <c r="I54" s="31">
        <f t="shared" si="2"/>
        <v>354039.34499999997</v>
      </c>
      <c r="J54" s="31">
        <f t="shared" si="3"/>
        <v>5416.666666666667</v>
      </c>
      <c r="K54" s="31">
        <v>45000</v>
      </c>
      <c r="L54" s="31">
        <f t="shared" si="11"/>
        <v>16255.25</v>
      </c>
      <c r="M54" s="45">
        <v>153000</v>
      </c>
      <c r="N54" s="46">
        <f t="shared" si="15"/>
        <v>691724.37666666671</v>
      </c>
      <c r="O54" s="47">
        <f t="shared" si="6"/>
        <v>23057.479222222224</v>
      </c>
      <c r="P54" s="48">
        <f t="shared" si="7"/>
        <v>2882.184902777778</v>
      </c>
      <c r="Q54" s="48">
        <f t="shared" si="8"/>
        <v>48.036415046296298</v>
      </c>
    </row>
    <row r="55" spans="1:17" ht="15.75" x14ac:dyDescent="0.3">
      <c r="A55" s="43">
        <v>51</v>
      </c>
      <c r="B55" s="29" t="s">
        <v>292</v>
      </c>
      <c r="C55" s="86" t="s">
        <v>293</v>
      </c>
      <c r="D55" s="29" t="s">
        <v>299</v>
      </c>
      <c r="E55" s="30"/>
      <c r="F55" s="31">
        <v>97531.5</v>
      </c>
      <c r="G55" s="31">
        <f t="shared" si="13"/>
        <v>12016.380961538473</v>
      </c>
      <c r="H55" s="31">
        <f t="shared" si="14"/>
        <v>118013.11499999999</v>
      </c>
      <c r="I55" s="31">
        <f t="shared" si="2"/>
        <v>354039.34499999997</v>
      </c>
      <c r="J55" s="31">
        <f t="shared" si="3"/>
        <v>5416.666666666667</v>
      </c>
      <c r="K55" s="31">
        <v>45000</v>
      </c>
      <c r="L55" s="31">
        <f t="shared" si="11"/>
        <v>16255.25</v>
      </c>
      <c r="M55" s="45">
        <v>153000</v>
      </c>
      <c r="N55" s="46">
        <f t="shared" si="15"/>
        <v>691724.37666666671</v>
      </c>
      <c r="O55" s="47">
        <f t="shared" si="6"/>
        <v>23057.479222222224</v>
      </c>
      <c r="P55" s="48">
        <f t="shared" si="7"/>
        <v>2882.184902777778</v>
      </c>
      <c r="Q55" s="48">
        <f t="shared" si="8"/>
        <v>48.036415046296298</v>
      </c>
    </row>
    <row r="56" spans="1:17" ht="15.75" x14ac:dyDescent="0.3">
      <c r="A56" s="43">
        <v>52</v>
      </c>
      <c r="B56" s="29" t="s">
        <v>294</v>
      </c>
      <c r="C56" s="86">
        <v>16208920</v>
      </c>
      <c r="D56" s="29" t="s">
        <v>299</v>
      </c>
      <c r="E56" s="30"/>
      <c r="F56" s="31">
        <v>97531.5</v>
      </c>
      <c r="G56" s="31">
        <f t="shared" si="13"/>
        <v>12016.380961538473</v>
      </c>
      <c r="H56" s="31">
        <f t="shared" si="14"/>
        <v>118013.11499999999</v>
      </c>
      <c r="I56" s="31">
        <f t="shared" si="2"/>
        <v>354039.34499999997</v>
      </c>
      <c r="J56" s="31">
        <f t="shared" si="3"/>
        <v>5416.666666666667</v>
      </c>
      <c r="K56" s="31">
        <v>45000</v>
      </c>
      <c r="L56" s="31">
        <f t="shared" si="11"/>
        <v>16255.25</v>
      </c>
      <c r="M56" s="45">
        <v>153000</v>
      </c>
      <c r="N56" s="46">
        <f t="shared" si="15"/>
        <v>691724.37666666671</v>
      </c>
      <c r="O56" s="47">
        <f t="shared" si="6"/>
        <v>23057.479222222224</v>
      </c>
      <c r="P56" s="48">
        <f t="shared" si="7"/>
        <v>2882.184902777778</v>
      </c>
      <c r="Q56" s="48">
        <f t="shared" si="8"/>
        <v>48.036415046296298</v>
      </c>
    </row>
    <row r="57" spans="1:17" ht="15.75" x14ac:dyDescent="0.3">
      <c r="A57" s="43">
        <v>53</v>
      </c>
      <c r="B57" s="29" t="s">
        <v>295</v>
      </c>
      <c r="C57" s="86">
        <v>18740380</v>
      </c>
      <c r="D57" s="29" t="s">
        <v>299</v>
      </c>
      <c r="E57" s="30"/>
      <c r="F57" s="31">
        <v>97531.5</v>
      </c>
      <c r="G57" s="31">
        <f t="shared" si="13"/>
        <v>12016.380961538473</v>
      </c>
      <c r="H57" s="31">
        <f t="shared" si="14"/>
        <v>118013.11499999999</v>
      </c>
      <c r="I57" s="31">
        <f t="shared" si="2"/>
        <v>354039.34499999997</v>
      </c>
      <c r="J57" s="31">
        <f t="shared" si="3"/>
        <v>5416.666666666667</v>
      </c>
      <c r="K57" s="31">
        <v>300000</v>
      </c>
      <c r="L57" s="31">
        <f t="shared" si="11"/>
        <v>16255.25</v>
      </c>
      <c r="M57" s="45">
        <v>153000</v>
      </c>
      <c r="N57" s="46">
        <f t="shared" si="15"/>
        <v>946724.37666666671</v>
      </c>
      <c r="O57" s="47">
        <f t="shared" si="6"/>
        <v>31557.479222222224</v>
      </c>
      <c r="P57" s="48">
        <f t="shared" si="7"/>
        <v>3944.684902777778</v>
      </c>
      <c r="Q57" s="48">
        <f t="shared" si="8"/>
        <v>65.744748379629627</v>
      </c>
    </row>
    <row r="58" spans="1:17" ht="15.75" x14ac:dyDescent="0.3">
      <c r="A58" s="43">
        <v>54</v>
      </c>
      <c r="B58" s="29" t="s">
        <v>296</v>
      </c>
      <c r="C58" s="86">
        <v>12354248</v>
      </c>
      <c r="D58" s="29" t="s">
        <v>299</v>
      </c>
      <c r="E58" s="30"/>
      <c r="F58" s="31">
        <v>97531.5</v>
      </c>
      <c r="G58" s="31">
        <f t="shared" si="13"/>
        <v>12016.380961538473</v>
      </c>
      <c r="H58" s="31">
        <f t="shared" si="14"/>
        <v>118013.11499999999</v>
      </c>
      <c r="I58" s="31">
        <f t="shared" si="2"/>
        <v>354039.34499999997</v>
      </c>
      <c r="J58" s="31">
        <f t="shared" si="3"/>
        <v>5416.666666666667</v>
      </c>
      <c r="K58" s="31">
        <v>450000</v>
      </c>
      <c r="L58" s="31">
        <f t="shared" si="11"/>
        <v>16255.25</v>
      </c>
      <c r="M58" s="45">
        <v>153000</v>
      </c>
      <c r="N58" s="46">
        <f t="shared" si="15"/>
        <v>1096724.3766666667</v>
      </c>
      <c r="O58" s="47">
        <f t="shared" si="6"/>
        <v>36557.479222222224</v>
      </c>
      <c r="P58" s="48">
        <f t="shared" si="7"/>
        <v>4569.684902777778</v>
      </c>
      <c r="Q58" s="48">
        <f t="shared" si="8"/>
        <v>76.161415046296298</v>
      </c>
    </row>
    <row r="59" spans="1:17" ht="15.75" x14ac:dyDescent="0.3">
      <c r="A59" s="43">
        <v>55</v>
      </c>
      <c r="B59" s="29" t="s">
        <v>297</v>
      </c>
      <c r="C59" s="86">
        <v>17534965</v>
      </c>
      <c r="D59" s="29" t="s">
        <v>299</v>
      </c>
      <c r="E59" s="30"/>
      <c r="F59" s="31">
        <v>97531.5</v>
      </c>
      <c r="G59" s="31">
        <f t="shared" si="13"/>
        <v>12016.380961538473</v>
      </c>
      <c r="H59" s="31">
        <f t="shared" si="14"/>
        <v>118013.11499999999</v>
      </c>
      <c r="I59" s="31">
        <f t="shared" si="2"/>
        <v>354039.34499999997</v>
      </c>
      <c r="J59" s="31">
        <f t="shared" si="3"/>
        <v>5416.666666666667</v>
      </c>
      <c r="K59" s="31">
        <v>45000</v>
      </c>
      <c r="L59" s="31">
        <f t="shared" si="11"/>
        <v>16255.25</v>
      </c>
      <c r="M59" s="45">
        <v>153000</v>
      </c>
      <c r="N59" s="46">
        <f t="shared" si="15"/>
        <v>691724.37666666671</v>
      </c>
      <c r="O59" s="47">
        <f t="shared" si="6"/>
        <v>23057.479222222224</v>
      </c>
      <c r="P59" s="48">
        <f t="shared" si="7"/>
        <v>2882.184902777778</v>
      </c>
      <c r="Q59" s="48">
        <f t="shared" si="8"/>
        <v>48.036415046296298</v>
      </c>
    </row>
    <row r="60" spans="1:17" ht="15.75" x14ac:dyDescent="0.3">
      <c r="A60" s="43">
        <v>56</v>
      </c>
      <c r="B60" s="29" t="s">
        <v>298</v>
      </c>
      <c r="C60" s="86">
        <v>14332054</v>
      </c>
      <c r="D60" s="29" t="s">
        <v>299</v>
      </c>
      <c r="E60" s="30"/>
      <c r="F60" s="31">
        <v>97531.5</v>
      </c>
      <c r="G60" s="31">
        <f t="shared" si="13"/>
        <v>12016.380961538473</v>
      </c>
      <c r="H60" s="31">
        <f t="shared" si="14"/>
        <v>118013.11499999999</v>
      </c>
      <c r="I60" s="31">
        <f t="shared" si="2"/>
        <v>354039.34499999997</v>
      </c>
      <c r="J60" s="31">
        <f t="shared" si="3"/>
        <v>5416.666666666667</v>
      </c>
      <c r="K60" s="31">
        <v>45000</v>
      </c>
      <c r="L60" s="31">
        <f t="shared" si="11"/>
        <v>16255.25</v>
      </c>
      <c r="M60" s="45">
        <v>153000</v>
      </c>
      <c r="N60" s="46">
        <f t="shared" si="15"/>
        <v>691724.37666666671</v>
      </c>
      <c r="O60" s="47">
        <f t="shared" si="6"/>
        <v>23057.479222222224</v>
      </c>
      <c r="P60" s="48">
        <f t="shared" si="7"/>
        <v>2882.184902777778</v>
      </c>
      <c r="Q60" s="48">
        <f t="shared" si="8"/>
        <v>48.036415046296298</v>
      </c>
    </row>
    <row r="61" spans="1:17" ht="15.75" x14ac:dyDescent="0.3">
      <c r="A61" s="43">
        <v>57</v>
      </c>
      <c r="B61" s="87" t="s">
        <v>300</v>
      </c>
      <c r="C61" s="86" t="s">
        <v>301</v>
      </c>
      <c r="D61" s="29" t="s">
        <v>365</v>
      </c>
      <c r="E61" s="30"/>
      <c r="F61" s="31">
        <v>97531.5</v>
      </c>
      <c r="G61" s="31">
        <f t="shared" ref="G61:G69" si="16">((+F61*0.230769230769231*11%*4)+F61*2%)+(F61*2%/12)</f>
        <v>12016.380961538473</v>
      </c>
      <c r="H61" s="31">
        <f t="shared" ref="H61:H69" si="17">0.21*F61+F61</f>
        <v>118013.11499999999</v>
      </c>
      <c r="I61" s="31">
        <f t="shared" si="2"/>
        <v>354039.34499999997</v>
      </c>
      <c r="J61" s="31">
        <f t="shared" si="3"/>
        <v>5416.666666666667</v>
      </c>
      <c r="K61" s="31">
        <v>0</v>
      </c>
      <c r="L61" s="31">
        <f t="shared" si="11"/>
        <v>16255.25</v>
      </c>
      <c r="M61" s="45">
        <v>153000</v>
      </c>
      <c r="N61" s="46">
        <f t="shared" ref="N61:N68" si="18">SUM(H61:M61)</f>
        <v>646724.37666666671</v>
      </c>
      <c r="O61" s="47">
        <f t="shared" si="6"/>
        <v>21557.479222222224</v>
      </c>
      <c r="P61" s="48">
        <f t="shared" si="7"/>
        <v>2694.684902777778</v>
      </c>
      <c r="Q61" s="48">
        <f t="shared" si="8"/>
        <v>44.911415046296298</v>
      </c>
    </row>
    <row r="62" spans="1:17" ht="15.75" x14ac:dyDescent="0.3">
      <c r="A62" s="43">
        <v>58</v>
      </c>
      <c r="B62" s="87" t="s">
        <v>302</v>
      </c>
      <c r="C62" s="86">
        <v>6222595</v>
      </c>
      <c r="D62" s="29" t="s">
        <v>365</v>
      </c>
      <c r="E62" s="30"/>
      <c r="F62" s="31">
        <v>97531.5</v>
      </c>
      <c r="G62" s="31">
        <f t="shared" si="16"/>
        <v>12016.380961538473</v>
      </c>
      <c r="H62" s="31">
        <f t="shared" si="17"/>
        <v>118013.11499999999</v>
      </c>
      <c r="I62" s="31">
        <f t="shared" si="2"/>
        <v>354039.34499999997</v>
      </c>
      <c r="J62" s="31">
        <f t="shared" si="3"/>
        <v>5416.666666666667</v>
      </c>
      <c r="K62" s="31">
        <v>150000</v>
      </c>
      <c r="L62" s="31">
        <f t="shared" si="11"/>
        <v>16255.25</v>
      </c>
      <c r="M62" s="45">
        <v>153000</v>
      </c>
      <c r="N62" s="46">
        <f t="shared" si="18"/>
        <v>796724.37666666671</v>
      </c>
      <c r="O62" s="47">
        <f t="shared" si="6"/>
        <v>26557.479222222224</v>
      </c>
      <c r="P62" s="48">
        <f t="shared" si="7"/>
        <v>3319.684902777778</v>
      </c>
      <c r="Q62" s="48">
        <f t="shared" si="8"/>
        <v>55.32808171296297</v>
      </c>
    </row>
    <row r="63" spans="1:17" ht="15.75" x14ac:dyDescent="0.3">
      <c r="A63" s="43">
        <v>59</v>
      </c>
      <c r="B63" s="87" t="s">
        <v>303</v>
      </c>
      <c r="C63" s="86">
        <v>18739330</v>
      </c>
      <c r="D63" s="29" t="s">
        <v>365</v>
      </c>
      <c r="E63" s="30"/>
      <c r="F63" s="31">
        <v>97531.5</v>
      </c>
      <c r="G63" s="31">
        <f t="shared" si="16"/>
        <v>12016.380961538473</v>
      </c>
      <c r="H63" s="31">
        <f t="shared" si="17"/>
        <v>118013.11499999999</v>
      </c>
      <c r="I63" s="31">
        <f t="shared" si="2"/>
        <v>354039.34499999997</v>
      </c>
      <c r="J63" s="31">
        <f t="shared" si="3"/>
        <v>5416.666666666667</v>
      </c>
      <c r="K63" s="31">
        <v>24225.38</v>
      </c>
      <c r="L63" s="31">
        <f t="shared" si="11"/>
        <v>16255.25</v>
      </c>
      <c r="M63" s="45">
        <v>153000</v>
      </c>
      <c r="N63" s="46">
        <f t="shared" si="18"/>
        <v>670949.7566666666</v>
      </c>
      <c r="O63" s="47">
        <f t="shared" si="6"/>
        <v>22364.991888888886</v>
      </c>
      <c r="P63" s="48">
        <f t="shared" si="7"/>
        <v>2795.6239861111108</v>
      </c>
      <c r="Q63" s="48">
        <f t="shared" si="8"/>
        <v>46.593733101851846</v>
      </c>
    </row>
    <row r="64" spans="1:17" ht="15.75" x14ac:dyDescent="0.3">
      <c r="A64" s="43">
        <v>60</v>
      </c>
      <c r="B64" s="87" t="s">
        <v>304</v>
      </c>
      <c r="C64" s="86">
        <v>6878486</v>
      </c>
      <c r="D64" s="29" t="s">
        <v>365</v>
      </c>
      <c r="E64" s="30"/>
      <c r="F64" s="31">
        <v>97531.5</v>
      </c>
      <c r="G64" s="31">
        <f t="shared" si="16"/>
        <v>12016.380961538473</v>
      </c>
      <c r="H64" s="31">
        <f t="shared" si="17"/>
        <v>118013.11499999999</v>
      </c>
      <c r="I64" s="31">
        <f t="shared" si="2"/>
        <v>354039.34499999997</v>
      </c>
      <c r="J64" s="31">
        <f t="shared" si="3"/>
        <v>5416.666666666667</v>
      </c>
      <c r="K64" s="31">
        <v>24225.38</v>
      </c>
      <c r="L64" s="31">
        <f t="shared" si="11"/>
        <v>16255.25</v>
      </c>
      <c r="M64" s="45">
        <v>153000</v>
      </c>
      <c r="N64" s="46">
        <f t="shared" si="18"/>
        <v>670949.7566666666</v>
      </c>
      <c r="O64" s="47">
        <f t="shared" si="6"/>
        <v>22364.991888888886</v>
      </c>
      <c r="P64" s="48">
        <f t="shared" si="7"/>
        <v>2795.6239861111108</v>
      </c>
      <c r="Q64" s="48">
        <f t="shared" si="8"/>
        <v>46.593733101851846</v>
      </c>
    </row>
    <row r="65" spans="1:17" ht="15.75" x14ac:dyDescent="0.3">
      <c r="A65" s="43">
        <v>61</v>
      </c>
      <c r="B65" s="87" t="s">
        <v>305</v>
      </c>
      <c r="C65" s="86">
        <v>25237979</v>
      </c>
      <c r="D65" s="29" t="s">
        <v>365</v>
      </c>
      <c r="E65" s="30"/>
      <c r="F65" s="31">
        <v>97531.5</v>
      </c>
      <c r="G65" s="31">
        <f t="shared" si="16"/>
        <v>12016.380961538473</v>
      </c>
      <c r="H65" s="31">
        <f t="shared" si="17"/>
        <v>118013.11499999999</v>
      </c>
      <c r="I65" s="31">
        <f t="shared" si="2"/>
        <v>354039.34499999997</v>
      </c>
      <c r="J65" s="31">
        <f t="shared" si="3"/>
        <v>5416.666666666667</v>
      </c>
      <c r="K65" s="31">
        <v>24225.38</v>
      </c>
      <c r="L65" s="31">
        <f t="shared" si="11"/>
        <v>16255.25</v>
      </c>
      <c r="M65" s="45">
        <v>153000</v>
      </c>
      <c r="N65" s="46">
        <f t="shared" si="18"/>
        <v>670949.7566666666</v>
      </c>
      <c r="O65" s="47">
        <f t="shared" si="6"/>
        <v>22364.991888888886</v>
      </c>
      <c r="P65" s="48">
        <f t="shared" si="7"/>
        <v>2795.6239861111108</v>
      </c>
      <c r="Q65" s="48">
        <f t="shared" si="8"/>
        <v>46.593733101851846</v>
      </c>
    </row>
    <row r="66" spans="1:17" ht="15.75" x14ac:dyDescent="0.3">
      <c r="A66" s="43">
        <v>62</v>
      </c>
      <c r="B66" s="87" t="s">
        <v>306</v>
      </c>
      <c r="C66" s="86">
        <v>18417954</v>
      </c>
      <c r="D66" s="29" t="s">
        <v>365</v>
      </c>
      <c r="E66" s="30"/>
      <c r="F66" s="31">
        <v>97531.5</v>
      </c>
      <c r="G66" s="31">
        <f t="shared" si="16"/>
        <v>12016.380961538473</v>
      </c>
      <c r="H66" s="31">
        <f t="shared" si="17"/>
        <v>118013.11499999999</v>
      </c>
      <c r="I66" s="31">
        <f t="shared" si="2"/>
        <v>354039.34499999997</v>
      </c>
      <c r="J66" s="31">
        <f t="shared" si="3"/>
        <v>5416.666666666667</v>
      </c>
      <c r="K66" s="31">
        <v>24225.38</v>
      </c>
      <c r="L66" s="31">
        <f t="shared" si="11"/>
        <v>16255.25</v>
      </c>
      <c r="M66" s="45">
        <v>153000</v>
      </c>
      <c r="N66" s="46">
        <f t="shared" si="18"/>
        <v>670949.7566666666</v>
      </c>
      <c r="O66" s="47">
        <f t="shared" si="6"/>
        <v>22364.991888888886</v>
      </c>
      <c r="P66" s="48">
        <f t="shared" si="7"/>
        <v>2795.6239861111108</v>
      </c>
      <c r="Q66" s="48">
        <f t="shared" si="8"/>
        <v>46.593733101851846</v>
      </c>
    </row>
    <row r="67" spans="1:17" ht="15.75" x14ac:dyDescent="0.3">
      <c r="A67" s="43">
        <v>63</v>
      </c>
      <c r="B67" s="87" t="s">
        <v>307</v>
      </c>
      <c r="C67" s="86">
        <v>26825198</v>
      </c>
      <c r="D67" s="29" t="s">
        <v>365</v>
      </c>
      <c r="E67" s="30"/>
      <c r="F67" s="31">
        <v>97531.5</v>
      </c>
      <c r="G67" s="31">
        <f t="shared" si="16"/>
        <v>12016.380961538473</v>
      </c>
      <c r="H67" s="31">
        <f t="shared" si="17"/>
        <v>118013.11499999999</v>
      </c>
      <c r="I67" s="31">
        <f t="shared" si="2"/>
        <v>354039.34499999997</v>
      </c>
      <c r="J67" s="31">
        <f t="shared" si="3"/>
        <v>5416.666666666667</v>
      </c>
      <c r="K67" s="31">
        <v>24225.38</v>
      </c>
      <c r="L67" s="31">
        <f t="shared" si="11"/>
        <v>16255.25</v>
      </c>
      <c r="M67" s="45">
        <v>153000</v>
      </c>
      <c r="N67" s="46">
        <f t="shared" si="18"/>
        <v>670949.7566666666</v>
      </c>
      <c r="O67" s="47">
        <f t="shared" si="6"/>
        <v>22364.991888888886</v>
      </c>
      <c r="P67" s="48">
        <f t="shared" si="7"/>
        <v>2795.6239861111108</v>
      </c>
      <c r="Q67" s="48">
        <f t="shared" si="8"/>
        <v>46.593733101851846</v>
      </c>
    </row>
    <row r="68" spans="1:17" ht="15.75" x14ac:dyDescent="0.3">
      <c r="A68" s="43">
        <v>64</v>
      </c>
      <c r="B68" s="87" t="s">
        <v>308</v>
      </c>
      <c r="C68" s="86">
        <v>12076380</v>
      </c>
      <c r="D68" s="29" t="s">
        <v>365</v>
      </c>
      <c r="E68" s="30"/>
      <c r="F68" s="31">
        <v>97531.5</v>
      </c>
      <c r="G68" s="31">
        <f t="shared" si="16"/>
        <v>12016.380961538473</v>
      </c>
      <c r="H68" s="31">
        <f t="shared" si="17"/>
        <v>118013.11499999999</v>
      </c>
      <c r="I68" s="31">
        <f t="shared" si="2"/>
        <v>354039.34499999997</v>
      </c>
      <c r="J68" s="31">
        <f t="shared" si="3"/>
        <v>5416.666666666667</v>
      </c>
      <c r="K68" s="31">
        <v>24225.38</v>
      </c>
      <c r="L68" s="31">
        <f t="shared" si="11"/>
        <v>16255.25</v>
      </c>
      <c r="M68" s="45">
        <v>153000</v>
      </c>
      <c r="N68" s="46">
        <f t="shared" si="18"/>
        <v>670949.7566666666</v>
      </c>
      <c r="O68" s="47">
        <f t="shared" si="6"/>
        <v>22364.991888888886</v>
      </c>
      <c r="P68" s="48">
        <f t="shared" si="7"/>
        <v>2795.6239861111108</v>
      </c>
      <c r="Q68" s="48">
        <f t="shared" si="8"/>
        <v>46.593733101851846</v>
      </c>
    </row>
    <row r="69" spans="1:17" ht="15.75" x14ac:dyDescent="0.3">
      <c r="A69" s="43">
        <v>65</v>
      </c>
      <c r="B69" s="87" t="s">
        <v>309</v>
      </c>
      <c r="C69" s="86">
        <v>17832856</v>
      </c>
      <c r="D69" s="29" t="s">
        <v>365</v>
      </c>
      <c r="E69" s="30"/>
      <c r="F69" s="31">
        <v>97531.5</v>
      </c>
      <c r="G69" s="31">
        <f t="shared" si="16"/>
        <v>12016.380961538473</v>
      </c>
      <c r="H69" s="31">
        <f t="shared" si="17"/>
        <v>118013.11499999999</v>
      </c>
      <c r="I69" s="31">
        <f t="shared" si="2"/>
        <v>354039.34499999997</v>
      </c>
      <c r="J69" s="31">
        <f t="shared" si="3"/>
        <v>5416.666666666667</v>
      </c>
      <c r="K69" s="31">
        <v>24225.38</v>
      </c>
      <c r="L69" s="31">
        <f t="shared" si="11"/>
        <v>16255.25</v>
      </c>
      <c r="M69" s="45">
        <v>153000</v>
      </c>
      <c r="N69" s="46">
        <f t="shared" ref="N69:N116" si="19">SUM(H69:M69)</f>
        <v>670949.7566666666</v>
      </c>
      <c r="O69" s="47">
        <f t="shared" si="6"/>
        <v>22364.991888888886</v>
      </c>
      <c r="P69" s="48">
        <f t="shared" si="7"/>
        <v>2795.6239861111108</v>
      </c>
      <c r="Q69" s="48">
        <f t="shared" si="8"/>
        <v>46.593733101851846</v>
      </c>
    </row>
    <row r="70" spans="1:17" s="102" customFormat="1" ht="15.75" x14ac:dyDescent="0.3">
      <c r="A70" s="97">
        <v>66</v>
      </c>
      <c r="B70" s="87" t="s">
        <v>391</v>
      </c>
      <c r="C70" s="86">
        <v>15187224</v>
      </c>
      <c r="D70" s="29" t="s">
        <v>365</v>
      </c>
      <c r="E70" s="30"/>
      <c r="F70" s="31">
        <v>97531.5</v>
      </c>
      <c r="G70" s="31">
        <f t="shared" ref="G70:G116" si="20">((+F70*0.230769230769231*11%*4)+F70*2%)+(F70*2%/12)</f>
        <v>12016.380961538473</v>
      </c>
      <c r="H70" s="31">
        <f t="shared" ref="H70:H116" si="21">0.21*F70+F70</f>
        <v>118013.11499999999</v>
      </c>
      <c r="I70" s="31">
        <f t="shared" si="2"/>
        <v>354039.34499999997</v>
      </c>
      <c r="J70" s="31">
        <f t="shared" si="3"/>
        <v>5416.666666666667</v>
      </c>
      <c r="K70" s="31">
        <v>24225.38</v>
      </c>
      <c r="L70" s="31">
        <f t="shared" si="11"/>
        <v>16255.25</v>
      </c>
      <c r="M70" s="98">
        <v>153000</v>
      </c>
      <c r="N70" s="99">
        <f t="shared" si="19"/>
        <v>670949.7566666666</v>
      </c>
      <c r="O70" s="100">
        <f t="shared" ref="O70:O116" si="22">N70/30</f>
        <v>22364.991888888886</v>
      </c>
      <c r="P70" s="101">
        <f t="shared" ref="P70:P116" si="23">O70/8</f>
        <v>2795.6239861111108</v>
      </c>
      <c r="Q70" s="101">
        <f t="shared" ref="Q70:Q116" si="24">P70/60</f>
        <v>46.593733101851846</v>
      </c>
    </row>
    <row r="71" spans="1:17" s="102" customFormat="1" ht="15.75" x14ac:dyDescent="0.3">
      <c r="A71" s="97">
        <v>67</v>
      </c>
      <c r="B71" s="87" t="s">
        <v>310</v>
      </c>
      <c r="C71" s="86">
        <v>12223013</v>
      </c>
      <c r="D71" s="29" t="s">
        <v>365</v>
      </c>
      <c r="E71" s="30"/>
      <c r="F71" s="31">
        <v>97531.5</v>
      </c>
      <c r="G71" s="31">
        <f t="shared" si="20"/>
        <v>12016.380961538473</v>
      </c>
      <c r="H71" s="31">
        <f t="shared" si="21"/>
        <v>118013.11499999999</v>
      </c>
      <c r="I71" s="31">
        <f t="shared" ref="I71:I116" si="25">+H71/30*90</f>
        <v>354039.34499999997</v>
      </c>
      <c r="J71" s="31">
        <f t="shared" ref="J71:J116" si="26">(40000+25000)/12</f>
        <v>5416.666666666667</v>
      </c>
      <c r="K71" s="31">
        <v>24225.38</v>
      </c>
      <c r="L71" s="31">
        <f t="shared" si="11"/>
        <v>16255.25</v>
      </c>
      <c r="M71" s="98">
        <v>153000</v>
      </c>
      <c r="N71" s="99">
        <f t="shared" si="19"/>
        <v>670949.7566666666</v>
      </c>
      <c r="O71" s="100">
        <f t="shared" si="22"/>
        <v>22364.991888888886</v>
      </c>
      <c r="P71" s="101">
        <f t="shared" si="23"/>
        <v>2795.6239861111108</v>
      </c>
      <c r="Q71" s="101">
        <f t="shared" si="24"/>
        <v>46.593733101851846</v>
      </c>
    </row>
    <row r="72" spans="1:17" s="102" customFormat="1" ht="15.75" x14ac:dyDescent="0.3">
      <c r="A72" s="97">
        <v>68</v>
      </c>
      <c r="B72" s="87" t="s">
        <v>386</v>
      </c>
      <c r="C72" s="86">
        <v>25424843</v>
      </c>
      <c r="D72" s="29" t="s">
        <v>367</v>
      </c>
      <c r="E72" s="30"/>
      <c r="F72" s="31">
        <v>97531.5</v>
      </c>
      <c r="G72" s="31">
        <f t="shared" si="20"/>
        <v>12016.380961538473</v>
      </c>
      <c r="H72" s="31">
        <f t="shared" si="21"/>
        <v>118013.11499999999</v>
      </c>
      <c r="I72" s="31">
        <f t="shared" si="25"/>
        <v>354039.34499999997</v>
      </c>
      <c r="J72" s="31">
        <f t="shared" si="26"/>
        <v>5416.666666666667</v>
      </c>
      <c r="K72" s="31">
        <v>0</v>
      </c>
      <c r="L72" s="31">
        <f t="shared" si="11"/>
        <v>16255.25</v>
      </c>
      <c r="M72" s="98">
        <v>153000</v>
      </c>
      <c r="N72" s="99">
        <f t="shared" si="19"/>
        <v>646724.37666666671</v>
      </c>
      <c r="O72" s="100">
        <f t="shared" si="22"/>
        <v>21557.479222222224</v>
      </c>
      <c r="P72" s="101">
        <f t="shared" si="23"/>
        <v>2694.684902777778</v>
      </c>
      <c r="Q72" s="101">
        <f t="shared" si="24"/>
        <v>44.911415046296298</v>
      </c>
    </row>
    <row r="73" spans="1:17" ht="15.75" x14ac:dyDescent="0.3">
      <c r="A73" s="43">
        <v>69</v>
      </c>
      <c r="B73" s="87" t="s">
        <v>311</v>
      </c>
      <c r="C73" s="86" t="s">
        <v>312</v>
      </c>
      <c r="D73" s="29" t="s">
        <v>366</v>
      </c>
      <c r="E73" s="30"/>
      <c r="F73" s="31">
        <v>97531.5</v>
      </c>
      <c r="G73" s="31">
        <f t="shared" si="20"/>
        <v>12016.380961538473</v>
      </c>
      <c r="H73" s="31">
        <f t="shared" si="21"/>
        <v>118013.11499999999</v>
      </c>
      <c r="I73" s="31">
        <f t="shared" si="25"/>
        <v>354039.34499999997</v>
      </c>
      <c r="J73" s="31">
        <f t="shared" si="26"/>
        <v>5416.666666666667</v>
      </c>
      <c r="K73" s="31">
        <v>11700</v>
      </c>
      <c r="L73" s="31">
        <f t="shared" si="11"/>
        <v>16255.25</v>
      </c>
      <c r="M73" s="45">
        <v>153000</v>
      </c>
      <c r="N73" s="46">
        <f t="shared" si="19"/>
        <v>658424.37666666671</v>
      </c>
      <c r="O73" s="47">
        <f t="shared" si="22"/>
        <v>21947.479222222224</v>
      </c>
      <c r="P73" s="48">
        <f t="shared" si="23"/>
        <v>2743.434902777778</v>
      </c>
      <c r="Q73" s="48">
        <f t="shared" si="24"/>
        <v>45.723915046296298</v>
      </c>
    </row>
    <row r="74" spans="1:17" ht="15.75" x14ac:dyDescent="0.3">
      <c r="A74" s="43">
        <v>70</v>
      </c>
      <c r="B74" s="87" t="s">
        <v>313</v>
      </c>
      <c r="C74" s="86" t="s">
        <v>314</v>
      </c>
      <c r="D74" s="29" t="s">
        <v>366</v>
      </c>
      <c r="E74" s="30"/>
      <c r="F74" s="31">
        <v>97531.5</v>
      </c>
      <c r="G74" s="31">
        <f t="shared" si="20"/>
        <v>12016.380961538473</v>
      </c>
      <c r="H74" s="31">
        <f t="shared" si="21"/>
        <v>118013.11499999999</v>
      </c>
      <c r="I74" s="31">
        <f t="shared" si="25"/>
        <v>354039.34499999997</v>
      </c>
      <c r="J74" s="31">
        <f t="shared" si="26"/>
        <v>5416.666666666667</v>
      </c>
      <c r="K74" s="31">
        <v>0</v>
      </c>
      <c r="L74" s="31">
        <f t="shared" si="11"/>
        <v>16255.25</v>
      </c>
      <c r="M74" s="45">
        <v>153000</v>
      </c>
      <c r="N74" s="46">
        <f t="shared" si="19"/>
        <v>646724.37666666671</v>
      </c>
      <c r="O74" s="47">
        <f t="shared" si="22"/>
        <v>21557.479222222224</v>
      </c>
      <c r="P74" s="48">
        <f t="shared" si="23"/>
        <v>2694.684902777778</v>
      </c>
      <c r="Q74" s="48">
        <f t="shared" si="24"/>
        <v>44.911415046296298</v>
      </c>
    </row>
    <row r="75" spans="1:17" ht="15.75" x14ac:dyDescent="0.3">
      <c r="A75" s="43">
        <v>71</v>
      </c>
      <c r="B75" s="87" t="s">
        <v>315</v>
      </c>
      <c r="C75" s="86">
        <v>84404985</v>
      </c>
      <c r="D75" s="29" t="s">
        <v>366</v>
      </c>
      <c r="E75" s="30"/>
      <c r="F75" s="31">
        <v>97531.5</v>
      </c>
      <c r="G75" s="31">
        <f t="shared" si="20"/>
        <v>12016.380961538473</v>
      </c>
      <c r="H75" s="31">
        <f t="shared" si="21"/>
        <v>118013.11499999999</v>
      </c>
      <c r="I75" s="31">
        <f t="shared" si="25"/>
        <v>354039.34499999997</v>
      </c>
      <c r="J75" s="31">
        <f t="shared" si="26"/>
        <v>5416.666666666667</v>
      </c>
      <c r="K75" s="31">
        <v>19500</v>
      </c>
      <c r="L75" s="31">
        <f t="shared" si="11"/>
        <v>16255.25</v>
      </c>
      <c r="M75" s="45">
        <v>153000</v>
      </c>
      <c r="N75" s="46">
        <f t="shared" si="19"/>
        <v>666224.37666666671</v>
      </c>
      <c r="O75" s="47">
        <f t="shared" si="22"/>
        <v>22207.479222222224</v>
      </c>
      <c r="P75" s="48">
        <f t="shared" si="23"/>
        <v>2775.934902777778</v>
      </c>
      <c r="Q75" s="48">
        <f t="shared" si="24"/>
        <v>46.26558171296297</v>
      </c>
    </row>
    <row r="76" spans="1:17" ht="15.75" x14ac:dyDescent="0.3">
      <c r="A76" s="43">
        <v>72</v>
      </c>
      <c r="B76" s="87" t="s">
        <v>316</v>
      </c>
      <c r="C76" s="86">
        <v>18738948</v>
      </c>
      <c r="D76" s="29" t="s">
        <v>366</v>
      </c>
      <c r="E76" s="30"/>
      <c r="F76" s="31">
        <v>97531.5</v>
      </c>
      <c r="G76" s="31">
        <f t="shared" si="20"/>
        <v>12016.380961538473</v>
      </c>
      <c r="H76" s="31">
        <f t="shared" si="21"/>
        <v>118013.11499999999</v>
      </c>
      <c r="I76" s="31">
        <f t="shared" si="25"/>
        <v>354039.34499999997</v>
      </c>
      <c r="J76" s="31">
        <f t="shared" si="26"/>
        <v>5416.666666666667</v>
      </c>
      <c r="K76" s="31">
        <v>0</v>
      </c>
      <c r="L76" s="31">
        <f t="shared" ref="L76:L115" si="27">+F76/30*60/12</f>
        <v>16255.25</v>
      </c>
      <c r="M76" s="45">
        <v>153000</v>
      </c>
      <c r="N76" s="46">
        <f t="shared" si="19"/>
        <v>646724.37666666671</v>
      </c>
      <c r="O76" s="47">
        <f t="shared" si="22"/>
        <v>21557.479222222224</v>
      </c>
      <c r="P76" s="48">
        <f t="shared" si="23"/>
        <v>2694.684902777778</v>
      </c>
      <c r="Q76" s="48">
        <f t="shared" si="24"/>
        <v>44.911415046296298</v>
      </c>
    </row>
    <row r="77" spans="1:17" ht="15.75" x14ac:dyDescent="0.3">
      <c r="A77" s="43">
        <v>73</v>
      </c>
      <c r="B77" s="87" t="s">
        <v>317</v>
      </c>
      <c r="C77" s="86">
        <v>18840269</v>
      </c>
      <c r="D77" s="29" t="s">
        <v>366</v>
      </c>
      <c r="E77" s="30"/>
      <c r="F77" s="31">
        <v>97531.5</v>
      </c>
      <c r="G77" s="31">
        <f t="shared" si="20"/>
        <v>12016.380961538473</v>
      </c>
      <c r="H77" s="31">
        <f t="shared" si="21"/>
        <v>118013.11499999999</v>
      </c>
      <c r="I77" s="31">
        <f t="shared" si="25"/>
        <v>354039.34499999997</v>
      </c>
      <c r="J77" s="31">
        <f t="shared" si="26"/>
        <v>5416.666666666667</v>
      </c>
      <c r="K77" s="31">
        <v>0</v>
      </c>
      <c r="L77" s="31">
        <f t="shared" si="27"/>
        <v>16255.25</v>
      </c>
      <c r="M77" s="45">
        <v>153000</v>
      </c>
      <c r="N77" s="46">
        <f t="shared" si="19"/>
        <v>646724.37666666671</v>
      </c>
      <c r="O77" s="47">
        <f t="shared" si="22"/>
        <v>21557.479222222224</v>
      </c>
      <c r="P77" s="48">
        <f t="shared" si="23"/>
        <v>2694.684902777778</v>
      </c>
      <c r="Q77" s="48">
        <f t="shared" si="24"/>
        <v>44.911415046296298</v>
      </c>
    </row>
    <row r="78" spans="1:17" ht="15.75" x14ac:dyDescent="0.3">
      <c r="A78" s="43">
        <v>74</v>
      </c>
      <c r="B78" s="87" t="s">
        <v>318</v>
      </c>
      <c r="C78" s="86">
        <v>12729867</v>
      </c>
      <c r="D78" s="29" t="s">
        <v>366</v>
      </c>
      <c r="E78" s="30"/>
      <c r="F78" s="31">
        <v>97531.5</v>
      </c>
      <c r="G78" s="31">
        <f t="shared" si="20"/>
        <v>12016.380961538473</v>
      </c>
      <c r="H78" s="31">
        <f t="shared" si="21"/>
        <v>118013.11499999999</v>
      </c>
      <c r="I78" s="31">
        <f t="shared" si="25"/>
        <v>354039.34499999997</v>
      </c>
      <c r="J78" s="31">
        <f t="shared" si="26"/>
        <v>5416.666666666667</v>
      </c>
      <c r="K78" s="31">
        <v>37755.9</v>
      </c>
      <c r="L78" s="31">
        <f t="shared" si="27"/>
        <v>16255.25</v>
      </c>
      <c r="M78" s="45">
        <v>153000</v>
      </c>
      <c r="N78" s="46">
        <f t="shared" si="19"/>
        <v>684480.27666666661</v>
      </c>
      <c r="O78" s="47">
        <f t="shared" si="22"/>
        <v>22816.009222222219</v>
      </c>
      <c r="P78" s="48">
        <f t="shared" si="23"/>
        <v>2852.0011527777774</v>
      </c>
      <c r="Q78" s="48">
        <f t="shared" si="24"/>
        <v>47.533352546296292</v>
      </c>
    </row>
    <row r="79" spans="1:17" ht="15.75" x14ac:dyDescent="0.3">
      <c r="A79" s="43">
        <v>75</v>
      </c>
      <c r="B79" s="87" t="s">
        <v>319</v>
      </c>
      <c r="C79" s="86">
        <v>21468327</v>
      </c>
      <c r="D79" s="29" t="s">
        <v>366</v>
      </c>
      <c r="E79" s="30"/>
      <c r="F79" s="31">
        <v>97531.5</v>
      </c>
      <c r="G79" s="31">
        <f t="shared" si="20"/>
        <v>12016.380961538473</v>
      </c>
      <c r="H79" s="31">
        <f t="shared" si="21"/>
        <v>118013.11499999999</v>
      </c>
      <c r="I79" s="31">
        <f t="shared" si="25"/>
        <v>354039.34499999997</v>
      </c>
      <c r="J79" s="31">
        <f t="shared" si="26"/>
        <v>5416.666666666667</v>
      </c>
      <c r="K79" s="31">
        <v>0</v>
      </c>
      <c r="L79" s="31">
        <f t="shared" si="27"/>
        <v>16255.25</v>
      </c>
      <c r="M79" s="45">
        <v>153000</v>
      </c>
      <c r="N79" s="46">
        <f t="shared" si="19"/>
        <v>646724.37666666671</v>
      </c>
      <c r="O79" s="47">
        <f t="shared" si="22"/>
        <v>21557.479222222224</v>
      </c>
      <c r="P79" s="48">
        <f t="shared" si="23"/>
        <v>2694.684902777778</v>
      </c>
      <c r="Q79" s="48">
        <f t="shared" si="24"/>
        <v>44.911415046296298</v>
      </c>
    </row>
    <row r="80" spans="1:17" ht="15.75" x14ac:dyDescent="0.3">
      <c r="A80" s="43">
        <v>76</v>
      </c>
      <c r="B80" s="87" t="s">
        <v>320</v>
      </c>
      <c r="C80" s="86">
        <v>22667011</v>
      </c>
      <c r="D80" s="29" t="s">
        <v>366</v>
      </c>
      <c r="E80" s="30"/>
      <c r="F80" s="31">
        <v>97531.5</v>
      </c>
      <c r="G80" s="31">
        <f t="shared" si="20"/>
        <v>12016.380961538473</v>
      </c>
      <c r="H80" s="31">
        <f t="shared" si="21"/>
        <v>118013.11499999999</v>
      </c>
      <c r="I80" s="31">
        <f t="shared" si="25"/>
        <v>354039.34499999997</v>
      </c>
      <c r="J80" s="31">
        <f t="shared" si="26"/>
        <v>5416.666666666667</v>
      </c>
      <c r="K80" s="31">
        <v>0</v>
      </c>
      <c r="L80" s="31">
        <f t="shared" si="27"/>
        <v>16255.25</v>
      </c>
      <c r="M80" s="45">
        <v>153000</v>
      </c>
      <c r="N80" s="46">
        <f t="shared" si="19"/>
        <v>646724.37666666671</v>
      </c>
      <c r="O80" s="47">
        <f t="shared" si="22"/>
        <v>21557.479222222224</v>
      </c>
      <c r="P80" s="48">
        <f t="shared" si="23"/>
        <v>2694.684902777778</v>
      </c>
      <c r="Q80" s="48">
        <f t="shared" si="24"/>
        <v>44.911415046296298</v>
      </c>
    </row>
    <row r="81" spans="1:17" ht="15.75" x14ac:dyDescent="0.3">
      <c r="A81" s="43">
        <v>77</v>
      </c>
      <c r="B81" s="87" t="s">
        <v>321</v>
      </c>
      <c r="C81" s="86">
        <v>21469943</v>
      </c>
      <c r="D81" s="29" t="s">
        <v>366</v>
      </c>
      <c r="E81" s="30"/>
      <c r="F81" s="31">
        <v>97531.5</v>
      </c>
      <c r="G81" s="31">
        <f t="shared" si="20"/>
        <v>12016.380961538473</v>
      </c>
      <c r="H81" s="31">
        <f t="shared" si="21"/>
        <v>118013.11499999999</v>
      </c>
      <c r="I81" s="31">
        <f t="shared" si="25"/>
        <v>354039.34499999997</v>
      </c>
      <c r="J81" s="31">
        <f t="shared" si="26"/>
        <v>5416.666666666667</v>
      </c>
      <c r="K81" s="31">
        <v>0</v>
      </c>
      <c r="L81" s="31">
        <f t="shared" si="27"/>
        <v>16255.25</v>
      </c>
      <c r="M81" s="45">
        <v>153000</v>
      </c>
      <c r="N81" s="46">
        <f t="shared" si="19"/>
        <v>646724.37666666671</v>
      </c>
      <c r="O81" s="47">
        <f t="shared" si="22"/>
        <v>21557.479222222224</v>
      </c>
      <c r="P81" s="48">
        <f t="shared" si="23"/>
        <v>2694.684902777778</v>
      </c>
      <c r="Q81" s="48">
        <f t="shared" si="24"/>
        <v>44.911415046296298</v>
      </c>
    </row>
    <row r="82" spans="1:17" ht="15.75" x14ac:dyDescent="0.3">
      <c r="A82" s="43">
        <v>78</v>
      </c>
      <c r="B82" s="87" t="s">
        <v>322</v>
      </c>
      <c r="C82" s="86">
        <v>6871769</v>
      </c>
      <c r="D82" s="29" t="s">
        <v>366</v>
      </c>
      <c r="E82" s="30"/>
      <c r="F82" s="31">
        <v>97531.5</v>
      </c>
      <c r="G82" s="31">
        <f t="shared" si="20"/>
        <v>12016.380961538473</v>
      </c>
      <c r="H82" s="31">
        <f t="shared" si="21"/>
        <v>118013.11499999999</v>
      </c>
      <c r="I82" s="31">
        <f t="shared" si="25"/>
        <v>354039.34499999997</v>
      </c>
      <c r="J82" s="31">
        <f t="shared" si="26"/>
        <v>5416.666666666667</v>
      </c>
      <c r="K82" s="31">
        <v>207170.6</v>
      </c>
      <c r="L82" s="31">
        <f t="shared" si="27"/>
        <v>16255.25</v>
      </c>
      <c r="M82" s="45">
        <v>153000</v>
      </c>
      <c r="N82" s="46">
        <f t="shared" si="19"/>
        <v>853894.97666666668</v>
      </c>
      <c r="O82" s="47">
        <f t="shared" si="22"/>
        <v>28463.165888888889</v>
      </c>
      <c r="P82" s="48">
        <f t="shared" si="23"/>
        <v>3557.8957361111111</v>
      </c>
      <c r="Q82" s="48">
        <f t="shared" si="24"/>
        <v>59.298262268518521</v>
      </c>
    </row>
    <row r="83" spans="1:17" ht="15.75" x14ac:dyDescent="0.3">
      <c r="A83" s="43">
        <v>79</v>
      </c>
      <c r="B83" s="87" t="s">
        <v>323</v>
      </c>
      <c r="C83" s="86">
        <v>25896061</v>
      </c>
      <c r="D83" s="29" t="s">
        <v>366</v>
      </c>
      <c r="E83" s="30"/>
      <c r="F83" s="31">
        <v>97531.5</v>
      </c>
      <c r="G83" s="31">
        <f t="shared" si="20"/>
        <v>12016.380961538473</v>
      </c>
      <c r="H83" s="31">
        <f t="shared" si="21"/>
        <v>118013.11499999999</v>
      </c>
      <c r="I83" s="31">
        <f t="shared" si="25"/>
        <v>354039.34499999997</v>
      </c>
      <c r="J83" s="31">
        <f t="shared" si="26"/>
        <v>5416.666666666667</v>
      </c>
      <c r="K83" s="31">
        <v>0</v>
      </c>
      <c r="L83" s="31">
        <f t="shared" si="27"/>
        <v>16255.25</v>
      </c>
      <c r="M83" s="45">
        <v>153000</v>
      </c>
      <c r="N83" s="46">
        <f t="shared" si="19"/>
        <v>646724.37666666671</v>
      </c>
      <c r="O83" s="47">
        <f t="shared" si="22"/>
        <v>21557.479222222224</v>
      </c>
      <c r="P83" s="48">
        <f t="shared" si="23"/>
        <v>2694.684902777778</v>
      </c>
      <c r="Q83" s="48">
        <f t="shared" si="24"/>
        <v>44.911415046296298</v>
      </c>
    </row>
    <row r="84" spans="1:17" ht="15.75" x14ac:dyDescent="0.3">
      <c r="A84" s="43">
        <v>80</v>
      </c>
      <c r="B84" s="87" t="s">
        <v>324</v>
      </c>
      <c r="C84" s="86">
        <v>80397696</v>
      </c>
      <c r="D84" s="29" t="s">
        <v>366</v>
      </c>
      <c r="E84" s="30"/>
      <c r="F84" s="31">
        <v>97531.5</v>
      </c>
      <c r="G84" s="31">
        <f t="shared" si="20"/>
        <v>12016.380961538473</v>
      </c>
      <c r="H84" s="31">
        <f t="shared" si="21"/>
        <v>118013.11499999999</v>
      </c>
      <c r="I84" s="31">
        <f t="shared" si="25"/>
        <v>354039.34499999997</v>
      </c>
      <c r="J84" s="31">
        <f t="shared" si="26"/>
        <v>5416.666666666667</v>
      </c>
      <c r="K84" s="31">
        <v>0</v>
      </c>
      <c r="L84" s="31">
        <f t="shared" si="27"/>
        <v>16255.25</v>
      </c>
      <c r="M84" s="45">
        <v>153000</v>
      </c>
      <c r="N84" s="46">
        <f t="shared" si="19"/>
        <v>646724.37666666671</v>
      </c>
      <c r="O84" s="47">
        <f t="shared" si="22"/>
        <v>21557.479222222224</v>
      </c>
      <c r="P84" s="48">
        <f t="shared" si="23"/>
        <v>2694.684902777778</v>
      </c>
      <c r="Q84" s="48">
        <f t="shared" si="24"/>
        <v>44.911415046296298</v>
      </c>
    </row>
    <row r="85" spans="1:17" ht="15.75" x14ac:dyDescent="0.3">
      <c r="A85" s="43">
        <v>81</v>
      </c>
      <c r="B85" s="87" t="s">
        <v>325</v>
      </c>
      <c r="C85" s="88">
        <v>14626645</v>
      </c>
      <c r="D85" s="29" t="s">
        <v>370</v>
      </c>
      <c r="E85" s="30"/>
      <c r="F85" s="31">
        <v>97531.5</v>
      </c>
      <c r="G85" s="31">
        <f t="shared" si="20"/>
        <v>12016.380961538473</v>
      </c>
      <c r="H85" s="31">
        <f t="shared" si="21"/>
        <v>118013.11499999999</v>
      </c>
      <c r="I85" s="31">
        <f t="shared" si="25"/>
        <v>354039.34499999997</v>
      </c>
      <c r="J85" s="31">
        <f t="shared" si="26"/>
        <v>5416.666666666667</v>
      </c>
      <c r="K85" s="31">
        <v>26173.279999999999</v>
      </c>
      <c r="L85" s="31">
        <f t="shared" si="27"/>
        <v>16255.25</v>
      </c>
      <c r="M85" s="45">
        <v>153000</v>
      </c>
      <c r="N85" s="46">
        <f t="shared" si="19"/>
        <v>672897.65666666662</v>
      </c>
      <c r="O85" s="47">
        <f t="shared" si="22"/>
        <v>22429.921888888886</v>
      </c>
      <c r="P85" s="48">
        <f t="shared" si="23"/>
        <v>2803.7402361111108</v>
      </c>
      <c r="Q85" s="48">
        <f t="shared" si="24"/>
        <v>46.729003935185183</v>
      </c>
    </row>
    <row r="86" spans="1:17" ht="15.75" x14ac:dyDescent="0.3">
      <c r="A86" s="43">
        <v>82</v>
      </c>
      <c r="B86" s="87" t="s">
        <v>326</v>
      </c>
      <c r="C86" s="86">
        <v>25386032</v>
      </c>
      <c r="D86" s="29" t="s">
        <v>370</v>
      </c>
      <c r="E86" s="30"/>
      <c r="F86" s="31">
        <v>97531.5</v>
      </c>
      <c r="G86" s="31">
        <f t="shared" si="20"/>
        <v>12016.380961538473</v>
      </c>
      <c r="H86" s="31">
        <f t="shared" si="21"/>
        <v>118013.11499999999</v>
      </c>
      <c r="I86" s="31">
        <f t="shared" si="25"/>
        <v>354039.34499999997</v>
      </c>
      <c r="J86" s="31">
        <f t="shared" si="26"/>
        <v>5416.666666666667</v>
      </c>
      <c r="K86" s="31">
        <v>37755.9</v>
      </c>
      <c r="L86" s="31">
        <f t="shared" si="27"/>
        <v>16255.25</v>
      </c>
      <c r="M86" s="45">
        <v>153000</v>
      </c>
      <c r="N86" s="46">
        <f t="shared" si="19"/>
        <v>684480.27666666661</v>
      </c>
      <c r="O86" s="47">
        <f t="shared" si="22"/>
        <v>22816.009222222219</v>
      </c>
      <c r="P86" s="48">
        <f t="shared" si="23"/>
        <v>2852.0011527777774</v>
      </c>
      <c r="Q86" s="48">
        <f t="shared" si="24"/>
        <v>47.533352546296292</v>
      </c>
    </row>
    <row r="87" spans="1:17" ht="15.75" x14ac:dyDescent="0.3">
      <c r="A87" s="43">
        <v>83</v>
      </c>
      <c r="B87" s="87" t="s">
        <v>327</v>
      </c>
      <c r="C87" s="86">
        <v>21467644</v>
      </c>
      <c r="D87" s="29" t="s">
        <v>370</v>
      </c>
      <c r="E87" s="30"/>
      <c r="F87" s="31">
        <v>97531.5</v>
      </c>
      <c r="G87" s="31">
        <f t="shared" si="20"/>
        <v>12016.380961538473</v>
      </c>
      <c r="H87" s="31">
        <f t="shared" si="21"/>
        <v>118013.11499999999</v>
      </c>
      <c r="I87" s="31">
        <f t="shared" si="25"/>
        <v>354039.34499999997</v>
      </c>
      <c r="J87" s="31">
        <f t="shared" si="26"/>
        <v>5416.666666666667</v>
      </c>
      <c r="K87" s="31">
        <v>0</v>
      </c>
      <c r="L87" s="31">
        <f t="shared" si="27"/>
        <v>16255.25</v>
      </c>
      <c r="M87" s="45">
        <v>153000</v>
      </c>
      <c r="N87" s="46">
        <f t="shared" si="19"/>
        <v>646724.37666666671</v>
      </c>
      <c r="O87" s="47">
        <f t="shared" si="22"/>
        <v>21557.479222222224</v>
      </c>
      <c r="P87" s="48">
        <f t="shared" si="23"/>
        <v>2694.684902777778</v>
      </c>
      <c r="Q87" s="48">
        <f t="shared" si="24"/>
        <v>44.911415046296298</v>
      </c>
    </row>
    <row r="88" spans="1:17" ht="15.75" x14ac:dyDescent="0.3">
      <c r="A88" s="43">
        <v>84</v>
      </c>
      <c r="B88" s="87" t="s">
        <v>328</v>
      </c>
      <c r="C88" s="86">
        <v>24998927</v>
      </c>
      <c r="D88" s="29" t="s">
        <v>370</v>
      </c>
      <c r="E88" s="30"/>
      <c r="F88" s="31">
        <v>97531.5</v>
      </c>
      <c r="G88" s="31">
        <f t="shared" si="20"/>
        <v>12016.380961538473</v>
      </c>
      <c r="H88" s="31">
        <f t="shared" si="21"/>
        <v>118013.11499999999</v>
      </c>
      <c r="I88" s="31">
        <f t="shared" si="25"/>
        <v>354039.34499999997</v>
      </c>
      <c r="J88" s="31">
        <f t="shared" si="26"/>
        <v>5416.666666666667</v>
      </c>
      <c r="K88" s="31">
        <v>0</v>
      </c>
      <c r="L88" s="31">
        <f t="shared" si="27"/>
        <v>16255.25</v>
      </c>
      <c r="M88" s="45">
        <v>153000</v>
      </c>
      <c r="N88" s="46">
        <f t="shared" si="19"/>
        <v>646724.37666666671</v>
      </c>
      <c r="O88" s="47">
        <f t="shared" si="22"/>
        <v>21557.479222222224</v>
      </c>
      <c r="P88" s="48">
        <f t="shared" si="23"/>
        <v>2694.684902777778</v>
      </c>
      <c r="Q88" s="48">
        <f t="shared" si="24"/>
        <v>44.911415046296298</v>
      </c>
    </row>
    <row r="89" spans="1:17" ht="15.75" x14ac:dyDescent="0.3">
      <c r="A89" s="43">
        <v>85</v>
      </c>
      <c r="B89" s="87" t="s">
        <v>329</v>
      </c>
      <c r="C89" s="86" t="s">
        <v>330</v>
      </c>
      <c r="D89" s="29" t="s">
        <v>368</v>
      </c>
      <c r="E89" s="30"/>
      <c r="F89" s="31">
        <v>97531.5</v>
      </c>
      <c r="G89" s="31">
        <f t="shared" si="20"/>
        <v>12016.380961538473</v>
      </c>
      <c r="H89" s="31">
        <f t="shared" si="21"/>
        <v>118013.11499999999</v>
      </c>
      <c r="I89" s="31">
        <f t="shared" si="25"/>
        <v>354039.34499999997</v>
      </c>
      <c r="J89" s="31">
        <f t="shared" si="26"/>
        <v>5416.666666666667</v>
      </c>
      <c r="K89" s="31">
        <v>600000</v>
      </c>
      <c r="L89" s="31">
        <f t="shared" si="27"/>
        <v>16255.25</v>
      </c>
      <c r="M89" s="45">
        <v>153000</v>
      </c>
      <c r="N89" s="46">
        <f t="shared" si="19"/>
        <v>1246724.3766666667</v>
      </c>
      <c r="O89" s="47">
        <f t="shared" si="22"/>
        <v>41557.479222222224</v>
      </c>
      <c r="P89" s="48">
        <f t="shared" si="23"/>
        <v>5194.684902777778</v>
      </c>
      <c r="Q89" s="48">
        <f t="shared" si="24"/>
        <v>86.57808171296297</v>
      </c>
    </row>
    <row r="90" spans="1:17" ht="15.75" x14ac:dyDescent="0.3">
      <c r="A90" s="43">
        <v>86</v>
      </c>
      <c r="B90" s="87" t="s">
        <v>331</v>
      </c>
      <c r="C90" s="86" t="s">
        <v>332</v>
      </c>
      <c r="D90" s="29" t="s">
        <v>368</v>
      </c>
      <c r="E90" s="30"/>
      <c r="F90" s="31">
        <v>97531.5</v>
      </c>
      <c r="G90" s="31">
        <f t="shared" si="20"/>
        <v>12016.380961538473</v>
      </c>
      <c r="H90" s="31">
        <f t="shared" si="21"/>
        <v>118013.11499999999</v>
      </c>
      <c r="I90" s="31">
        <f t="shared" si="25"/>
        <v>354039.34499999997</v>
      </c>
      <c r="J90" s="31">
        <f t="shared" si="26"/>
        <v>5416.666666666667</v>
      </c>
      <c r="K90" s="31">
        <v>600000</v>
      </c>
      <c r="L90" s="31">
        <f t="shared" si="27"/>
        <v>16255.25</v>
      </c>
      <c r="M90" s="45">
        <v>153000</v>
      </c>
      <c r="N90" s="46">
        <f t="shared" si="19"/>
        <v>1246724.3766666667</v>
      </c>
      <c r="O90" s="47">
        <f t="shared" si="22"/>
        <v>41557.479222222224</v>
      </c>
      <c r="P90" s="48">
        <f t="shared" si="23"/>
        <v>5194.684902777778</v>
      </c>
      <c r="Q90" s="48">
        <f t="shared" si="24"/>
        <v>86.57808171296297</v>
      </c>
    </row>
    <row r="91" spans="1:17" ht="15.75" x14ac:dyDescent="0.3">
      <c r="A91" s="43">
        <v>87</v>
      </c>
      <c r="B91" s="87" t="s">
        <v>333</v>
      </c>
      <c r="C91" s="86" t="s">
        <v>334</v>
      </c>
      <c r="D91" s="29" t="s">
        <v>368</v>
      </c>
      <c r="E91" s="30"/>
      <c r="F91" s="31">
        <v>97531.5</v>
      </c>
      <c r="G91" s="31">
        <f t="shared" si="20"/>
        <v>12016.380961538473</v>
      </c>
      <c r="H91" s="31">
        <f t="shared" si="21"/>
        <v>118013.11499999999</v>
      </c>
      <c r="I91" s="31">
        <f t="shared" si="25"/>
        <v>354039.34499999997</v>
      </c>
      <c r="J91" s="31">
        <f t="shared" si="26"/>
        <v>5416.666666666667</v>
      </c>
      <c r="K91" s="31">
        <v>450000</v>
      </c>
      <c r="L91" s="31">
        <f t="shared" si="27"/>
        <v>16255.25</v>
      </c>
      <c r="M91" s="45">
        <v>153000</v>
      </c>
      <c r="N91" s="46">
        <f t="shared" si="19"/>
        <v>1096724.3766666667</v>
      </c>
      <c r="O91" s="47">
        <f t="shared" si="22"/>
        <v>36557.479222222224</v>
      </c>
      <c r="P91" s="48">
        <f t="shared" si="23"/>
        <v>4569.684902777778</v>
      </c>
      <c r="Q91" s="48">
        <f t="shared" si="24"/>
        <v>76.161415046296298</v>
      </c>
    </row>
    <row r="92" spans="1:17" ht="15.75" x14ac:dyDescent="0.3">
      <c r="A92" s="43">
        <v>88</v>
      </c>
      <c r="B92" s="87" t="s">
        <v>335</v>
      </c>
      <c r="C92" s="86" t="s">
        <v>336</v>
      </c>
      <c r="D92" s="29" t="s">
        <v>368</v>
      </c>
      <c r="E92" s="30"/>
      <c r="F92" s="31">
        <v>97531.5</v>
      </c>
      <c r="G92" s="31">
        <f t="shared" si="20"/>
        <v>12016.380961538473</v>
      </c>
      <c r="H92" s="31">
        <f t="shared" si="21"/>
        <v>118013.11499999999</v>
      </c>
      <c r="I92" s="31">
        <f t="shared" si="25"/>
        <v>354039.34499999997</v>
      </c>
      <c r="J92" s="31">
        <f t="shared" si="26"/>
        <v>5416.666666666667</v>
      </c>
      <c r="K92" s="31">
        <v>1749468.5</v>
      </c>
      <c r="L92" s="31">
        <f t="shared" si="27"/>
        <v>16255.25</v>
      </c>
      <c r="M92" s="45">
        <v>153000</v>
      </c>
      <c r="N92" s="46">
        <f t="shared" si="19"/>
        <v>2396192.8766666665</v>
      </c>
      <c r="O92" s="47">
        <f t="shared" si="22"/>
        <v>79873.095888888885</v>
      </c>
      <c r="P92" s="48">
        <f t="shared" si="23"/>
        <v>9984.1369861111107</v>
      </c>
      <c r="Q92" s="48">
        <f t="shared" si="24"/>
        <v>166.40228310185185</v>
      </c>
    </row>
    <row r="93" spans="1:17" ht="15.75" x14ac:dyDescent="0.3">
      <c r="A93" s="43">
        <v>89</v>
      </c>
      <c r="B93" s="87" t="s">
        <v>337</v>
      </c>
      <c r="C93" s="86">
        <v>6877384</v>
      </c>
      <c r="D93" s="29" t="s">
        <v>368</v>
      </c>
      <c r="E93" s="30"/>
      <c r="F93" s="31">
        <v>97531.5</v>
      </c>
      <c r="G93" s="31">
        <f t="shared" si="20"/>
        <v>12016.380961538473</v>
      </c>
      <c r="H93" s="31">
        <f t="shared" si="21"/>
        <v>118013.11499999999</v>
      </c>
      <c r="I93" s="31">
        <f t="shared" si="25"/>
        <v>354039.34499999997</v>
      </c>
      <c r="J93" s="31">
        <f t="shared" si="26"/>
        <v>5416.666666666667</v>
      </c>
      <c r="K93" s="31">
        <v>1050000</v>
      </c>
      <c r="L93" s="31">
        <f t="shared" si="27"/>
        <v>16255.25</v>
      </c>
      <c r="M93" s="45">
        <v>153000</v>
      </c>
      <c r="N93" s="46">
        <f t="shared" si="19"/>
        <v>1696724.3766666667</v>
      </c>
      <c r="O93" s="47">
        <f t="shared" si="22"/>
        <v>56557.479222222224</v>
      </c>
      <c r="P93" s="48">
        <f t="shared" si="23"/>
        <v>7069.684902777778</v>
      </c>
      <c r="Q93" s="48">
        <f t="shared" si="24"/>
        <v>117.82808171296297</v>
      </c>
    </row>
    <row r="94" spans="1:17" ht="15.75" x14ac:dyDescent="0.3">
      <c r="A94" s="43">
        <v>90</v>
      </c>
      <c r="B94" s="87" t="s">
        <v>338</v>
      </c>
      <c r="C94" s="86">
        <v>14428291</v>
      </c>
      <c r="D94" s="29" t="s">
        <v>368</v>
      </c>
      <c r="E94" s="30"/>
      <c r="F94" s="31">
        <v>97531.5</v>
      </c>
      <c r="G94" s="31">
        <f t="shared" si="20"/>
        <v>12016.380961538473</v>
      </c>
      <c r="H94" s="31">
        <f t="shared" si="21"/>
        <v>118013.11499999999</v>
      </c>
      <c r="I94" s="31">
        <f t="shared" si="25"/>
        <v>354039.34499999997</v>
      </c>
      <c r="J94" s="31">
        <f t="shared" si="26"/>
        <v>5416.666666666667</v>
      </c>
      <c r="K94" s="31">
        <v>195000</v>
      </c>
      <c r="L94" s="31">
        <f t="shared" si="27"/>
        <v>16255.25</v>
      </c>
      <c r="M94" s="45">
        <v>153000</v>
      </c>
      <c r="N94" s="46">
        <f t="shared" si="19"/>
        <v>841724.37666666671</v>
      </c>
      <c r="O94" s="47">
        <f t="shared" si="22"/>
        <v>28057.479222222224</v>
      </c>
      <c r="P94" s="48">
        <f t="shared" si="23"/>
        <v>3507.184902777778</v>
      </c>
      <c r="Q94" s="48">
        <f t="shared" si="24"/>
        <v>58.45308171296297</v>
      </c>
    </row>
    <row r="95" spans="1:17" ht="15.75" x14ac:dyDescent="0.3">
      <c r="A95" s="43">
        <v>91</v>
      </c>
      <c r="B95" s="87" t="s">
        <v>339</v>
      </c>
      <c r="C95" s="86">
        <v>20413110</v>
      </c>
      <c r="D95" s="29" t="s">
        <v>368</v>
      </c>
      <c r="E95" s="30"/>
      <c r="F95" s="31">
        <v>97531.5</v>
      </c>
      <c r="G95" s="31">
        <f t="shared" si="20"/>
        <v>12016.380961538473</v>
      </c>
      <c r="H95" s="31">
        <f t="shared" si="21"/>
        <v>118013.11499999999</v>
      </c>
      <c r="I95" s="31">
        <f t="shared" si="25"/>
        <v>354039.34499999997</v>
      </c>
      <c r="J95" s="31">
        <f t="shared" si="26"/>
        <v>5416.666666666667</v>
      </c>
      <c r="K95" s="31">
        <v>117000</v>
      </c>
      <c r="L95" s="31">
        <f t="shared" si="27"/>
        <v>16255.25</v>
      </c>
      <c r="M95" s="45">
        <v>153000</v>
      </c>
      <c r="N95" s="46">
        <f t="shared" si="19"/>
        <v>763724.37666666671</v>
      </c>
      <c r="O95" s="47">
        <f t="shared" si="22"/>
        <v>25457.479222222224</v>
      </c>
      <c r="P95" s="48">
        <f t="shared" si="23"/>
        <v>3182.184902777778</v>
      </c>
      <c r="Q95" s="48">
        <f t="shared" si="24"/>
        <v>53.036415046296298</v>
      </c>
    </row>
    <row r="96" spans="1:17" ht="15.75" x14ac:dyDescent="0.3">
      <c r="A96" s="43">
        <v>92</v>
      </c>
      <c r="B96" s="87" t="s">
        <v>340</v>
      </c>
      <c r="C96" s="86">
        <v>17704266</v>
      </c>
      <c r="D96" s="29" t="s">
        <v>368</v>
      </c>
      <c r="E96" s="30"/>
      <c r="F96" s="31">
        <v>97531.5</v>
      </c>
      <c r="G96" s="31">
        <f t="shared" si="20"/>
        <v>12016.380961538473</v>
      </c>
      <c r="H96" s="31">
        <f t="shared" si="21"/>
        <v>118013.11499999999</v>
      </c>
      <c r="I96" s="31">
        <f t="shared" si="25"/>
        <v>354039.34499999997</v>
      </c>
      <c r="J96" s="31">
        <f t="shared" si="26"/>
        <v>5416.666666666667</v>
      </c>
      <c r="K96" s="31">
        <v>150000</v>
      </c>
      <c r="L96" s="31">
        <f t="shared" si="27"/>
        <v>16255.25</v>
      </c>
      <c r="M96" s="45">
        <v>153000</v>
      </c>
      <c r="N96" s="46">
        <f t="shared" si="19"/>
        <v>796724.37666666671</v>
      </c>
      <c r="O96" s="47">
        <f t="shared" si="22"/>
        <v>26557.479222222224</v>
      </c>
      <c r="P96" s="48">
        <f t="shared" si="23"/>
        <v>3319.684902777778</v>
      </c>
      <c r="Q96" s="48">
        <f t="shared" si="24"/>
        <v>55.32808171296297</v>
      </c>
    </row>
    <row r="97" spans="1:17" ht="15.75" x14ac:dyDescent="0.3">
      <c r="A97" s="43">
        <v>93</v>
      </c>
      <c r="B97" s="87" t="s">
        <v>341</v>
      </c>
      <c r="C97" s="86">
        <v>20435515</v>
      </c>
      <c r="D97" s="29" t="s">
        <v>368</v>
      </c>
      <c r="E97" s="30"/>
      <c r="F97" s="31">
        <v>97531.5</v>
      </c>
      <c r="G97" s="31">
        <f t="shared" si="20"/>
        <v>12016.380961538473</v>
      </c>
      <c r="H97" s="31">
        <f t="shared" si="21"/>
        <v>118013.11499999999</v>
      </c>
      <c r="I97" s="31">
        <f t="shared" si="25"/>
        <v>354039.34499999997</v>
      </c>
      <c r="J97" s="31">
        <f t="shared" si="26"/>
        <v>5416.666666666667</v>
      </c>
      <c r="K97" s="31">
        <v>19500</v>
      </c>
      <c r="L97" s="31">
        <f t="shared" si="27"/>
        <v>16255.25</v>
      </c>
      <c r="M97" s="45">
        <v>153000</v>
      </c>
      <c r="N97" s="46">
        <f t="shared" si="19"/>
        <v>666224.37666666671</v>
      </c>
      <c r="O97" s="47">
        <f t="shared" si="22"/>
        <v>22207.479222222224</v>
      </c>
      <c r="P97" s="48">
        <f t="shared" si="23"/>
        <v>2775.934902777778</v>
      </c>
      <c r="Q97" s="48">
        <f t="shared" si="24"/>
        <v>46.26558171296297</v>
      </c>
    </row>
    <row r="98" spans="1:17" ht="15.75" x14ac:dyDescent="0.3">
      <c r="A98" s="43">
        <v>94</v>
      </c>
      <c r="B98" s="87" t="s">
        <v>342</v>
      </c>
      <c r="C98" s="86">
        <v>16762492</v>
      </c>
      <c r="D98" s="29" t="s">
        <v>368</v>
      </c>
      <c r="E98" s="30"/>
      <c r="F98" s="31">
        <v>97531.5</v>
      </c>
      <c r="G98" s="31">
        <f t="shared" si="20"/>
        <v>12016.380961538473</v>
      </c>
      <c r="H98" s="31">
        <f t="shared" si="21"/>
        <v>118013.11499999999</v>
      </c>
      <c r="I98" s="31">
        <f t="shared" si="25"/>
        <v>354039.34499999997</v>
      </c>
      <c r="J98" s="31">
        <f t="shared" si="26"/>
        <v>5416.666666666667</v>
      </c>
      <c r="K98" s="31">
        <v>180000</v>
      </c>
      <c r="L98" s="31">
        <f t="shared" si="27"/>
        <v>16255.25</v>
      </c>
      <c r="M98" s="45">
        <v>153000</v>
      </c>
      <c r="N98" s="46">
        <f t="shared" si="19"/>
        <v>826724.37666666671</v>
      </c>
      <c r="O98" s="47">
        <f t="shared" si="22"/>
        <v>27557.479222222224</v>
      </c>
      <c r="P98" s="48">
        <f t="shared" si="23"/>
        <v>3444.684902777778</v>
      </c>
      <c r="Q98" s="48">
        <f t="shared" si="24"/>
        <v>57.411415046296298</v>
      </c>
    </row>
    <row r="99" spans="1:17" ht="15.75" x14ac:dyDescent="0.3">
      <c r="A99" s="43">
        <v>95</v>
      </c>
      <c r="B99" s="87" t="s">
        <v>343</v>
      </c>
      <c r="C99" s="86">
        <v>18539774</v>
      </c>
      <c r="D99" s="29" t="s">
        <v>368</v>
      </c>
      <c r="E99" s="30"/>
      <c r="F99" s="31">
        <v>97531.5</v>
      </c>
      <c r="G99" s="31">
        <f t="shared" si="20"/>
        <v>12016.380961538473</v>
      </c>
      <c r="H99" s="31">
        <f t="shared" si="21"/>
        <v>118013.11499999999</v>
      </c>
      <c r="I99" s="31">
        <f t="shared" si="25"/>
        <v>354039.34499999997</v>
      </c>
      <c r="J99" s="31">
        <f t="shared" si="26"/>
        <v>5416.666666666667</v>
      </c>
      <c r="K99" s="31">
        <v>150000</v>
      </c>
      <c r="L99" s="31">
        <f t="shared" si="27"/>
        <v>16255.25</v>
      </c>
      <c r="M99" s="45">
        <v>153000</v>
      </c>
      <c r="N99" s="46">
        <f t="shared" si="19"/>
        <v>796724.37666666671</v>
      </c>
      <c r="O99" s="47">
        <f t="shared" si="22"/>
        <v>26557.479222222224</v>
      </c>
      <c r="P99" s="48">
        <f t="shared" si="23"/>
        <v>3319.684902777778</v>
      </c>
      <c r="Q99" s="48">
        <f t="shared" si="24"/>
        <v>55.32808171296297</v>
      </c>
    </row>
    <row r="100" spans="1:17" ht="15.75" x14ac:dyDescent="0.3">
      <c r="A100" s="43">
        <v>96</v>
      </c>
      <c r="B100" s="87" t="s">
        <v>344</v>
      </c>
      <c r="C100" s="86">
        <v>20114870</v>
      </c>
      <c r="D100" s="29" t="s">
        <v>368</v>
      </c>
      <c r="E100" s="30"/>
      <c r="F100" s="31">
        <v>97531.5</v>
      </c>
      <c r="G100" s="31">
        <f t="shared" si="20"/>
        <v>12016.380961538473</v>
      </c>
      <c r="H100" s="31">
        <f t="shared" si="21"/>
        <v>118013.11499999999</v>
      </c>
      <c r="I100" s="31">
        <f t="shared" si="25"/>
        <v>354039.34499999997</v>
      </c>
      <c r="J100" s="31">
        <f t="shared" si="26"/>
        <v>5416.666666666667</v>
      </c>
      <c r="K100" s="31">
        <v>150000</v>
      </c>
      <c r="L100" s="31">
        <f t="shared" si="27"/>
        <v>16255.25</v>
      </c>
      <c r="M100" s="45">
        <v>153000</v>
      </c>
      <c r="N100" s="46">
        <f t="shared" si="19"/>
        <v>796724.37666666671</v>
      </c>
      <c r="O100" s="47">
        <f t="shared" si="22"/>
        <v>26557.479222222224</v>
      </c>
      <c r="P100" s="48">
        <f t="shared" si="23"/>
        <v>3319.684902777778</v>
      </c>
      <c r="Q100" s="48">
        <f t="shared" si="24"/>
        <v>55.32808171296297</v>
      </c>
    </row>
    <row r="101" spans="1:17" ht="15.75" x14ac:dyDescent="0.3">
      <c r="A101" s="43">
        <v>97</v>
      </c>
      <c r="B101" s="87" t="s">
        <v>345</v>
      </c>
      <c r="C101" s="86">
        <v>15118738</v>
      </c>
      <c r="D101" s="29" t="s">
        <v>368</v>
      </c>
      <c r="E101" s="30"/>
      <c r="F101" s="31">
        <v>97531.5</v>
      </c>
      <c r="G101" s="31">
        <f t="shared" si="20"/>
        <v>12016.380961538473</v>
      </c>
      <c r="H101" s="31">
        <f t="shared" si="21"/>
        <v>118013.11499999999</v>
      </c>
      <c r="I101" s="31">
        <f t="shared" si="25"/>
        <v>354039.34499999997</v>
      </c>
      <c r="J101" s="31">
        <f t="shared" si="26"/>
        <v>5416.666666666667</v>
      </c>
      <c r="K101" s="31">
        <v>300000</v>
      </c>
      <c r="L101" s="31">
        <f t="shared" si="27"/>
        <v>16255.25</v>
      </c>
      <c r="M101" s="45">
        <v>153000</v>
      </c>
      <c r="N101" s="46">
        <f t="shared" si="19"/>
        <v>946724.37666666671</v>
      </c>
      <c r="O101" s="47">
        <f t="shared" si="22"/>
        <v>31557.479222222224</v>
      </c>
      <c r="P101" s="48">
        <f t="shared" si="23"/>
        <v>3944.684902777778</v>
      </c>
      <c r="Q101" s="48">
        <f t="shared" si="24"/>
        <v>65.744748379629627</v>
      </c>
    </row>
    <row r="102" spans="1:17" ht="15.75" x14ac:dyDescent="0.3">
      <c r="A102" s="43">
        <v>98</v>
      </c>
      <c r="B102" s="87" t="s">
        <v>346</v>
      </c>
      <c r="C102" s="86">
        <v>19310857</v>
      </c>
      <c r="D102" s="29" t="s">
        <v>368</v>
      </c>
      <c r="E102" s="30"/>
      <c r="F102" s="31">
        <v>97531.5</v>
      </c>
      <c r="G102" s="31">
        <f t="shared" si="20"/>
        <v>12016.380961538473</v>
      </c>
      <c r="H102" s="31">
        <f t="shared" si="21"/>
        <v>118013.11499999999</v>
      </c>
      <c r="I102" s="31">
        <f t="shared" si="25"/>
        <v>354039.34499999997</v>
      </c>
      <c r="J102" s="31">
        <f t="shared" si="26"/>
        <v>5416.666666666667</v>
      </c>
      <c r="K102" s="31">
        <v>19500</v>
      </c>
      <c r="L102" s="31">
        <f t="shared" si="27"/>
        <v>16255.25</v>
      </c>
      <c r="M102" s="45">
        <v>153000</v>
      </c>
      <c r="N102" s="46">
        <f t="shared" si="19"/>
        <v>666224.37666666671</v>
      </c>
      <c r="O102" s="47">
        <f t="shared" si="22"/>
        <v>22207.479222222224</v>
      </c>
      <c r="P102" s="48">
        <f t="shared" si="23"/>
        <v>2775.934902777778</v>
      </c>
      <c r="Q102" s="48">
        <f t="shared" si="24"/>
        <v>46.26558171296297</v>
      </c>
    </row>
    <row r="103" spans="1:17" ht="15.75" x14ac:dyDescent="0.3">
      <c r="A103" s="43">
        <v>99</v>
      </c>
      <c r="B103" s="87" t="s">
        <v>347</v>
      </c>
      <c r="C103" s="86">
        <v>23625400</v>
      </c>
      <c r="D103" s="29" t="s">
        <v>368</v>
      </c>
      <c r="E103" s="30"/>
      <c r="F103" s="31">
        <v>97531.5</v>
      </c>
      <c r="G103" s="31">
        <f t="shared" si="20"/>
        <v>12016.380961538473</v>
      </c>
      <c r="H103" s="31">
        <f t="shared" si="21"/>
        <v>118013.11499999999</v>
      </c>
      <c r="I103" s="31">
        <f t="shared" si="25"/>
        <v>354039.34499999997</v>
      </c>
      <c r="J103" s="31">
        <f t="shared" si="26"/>
        <v>5416.666666666667</v>
      </c>
      <c r="K103" s="31">
        <v>19500</v>
      </c>
      <c r="L103" s="31">
        <f t="shared" si="27"/>
        <v>16255.25</v>
      </c>
      <c r="M103" s="45">
        <v>153000</v>
      </c>
      <c r="N103" s="46">
        <f t="shared" si="19"/>
        <v>666224.37666666671</v>
      </c>
      <c r="O103" s="47">
        <f t="shared" si="22"/>
        <v>22207.479222222224</v>
      </c>
      <c r="P103" s="48">
        <f t="shared" si="23"/>
        <v>2775.934902777778</v>
      </c>
      <c r="Q103" s="48">
        <f t="shared" si="24"/>
        <v>46.26558171296297</v>
      </c>
    </row>
    <row r="104" spans="1:17" ht="15.75" x14ac:dyDescent="0.3">
      <c r="A104" s="43">
        <v>100</v>
      </c>
      <c r="B104" s="87" t="s">
        <v>348</v>
      </c>
      <c r="C104" s="86" t="s">
        <v>349</v>
      </c>
      <c r="D104" s="29" t="s">
        <v>369</v>
      </c>
      <c r="E104" s="30"/>
      <c r="F104" s="31">
        <v>97531.5</v>
      </c>
      <c r="G104" s="31">
        <f t="shared" si="20"/>
        <v>12016.380961538473</v>
      </c>
      <c r="H104" s="31">
        <f t="shared" si="21"/>
        <v>118013.11499999999</v>
      </c>
      <c r="I104" s="31">
        <f t="shared" si="25"/>
        <v>354039.34499999997</v>
      </c>
      <c r="J104" s="31">
        <f t="shared" si="26"/>
        <v>5416.666666666667</v>
      </c>
      <c r="K104" s="31">
        <v>5757.38</v>
      </c>
      <c r="L104" s="31">
        <f t="shared" si="27"/>
        <v>16255.25</v>
      </c>
      <c r="M104" s="45">
        <v>153000</v>
      </c>
      <c r="N104" s="46">
        <f t="shared" si="19"/>
        <v>652481.7566666666</v>
      </c>
      <c r="O104" s="47">
        <f t="shared" si="22"/>
        <v>21749.391888888887</v>
      </c>
      <c r="P104" s="48">
        <f t="shared" si="23"/>
        <v>2718.6739861111109</v>
      </c>
      <c r="Q104" s="48">
        <f t="shared" si="24"/>
        <v>45.311233101851847</v>
      </c>
    </row>
    <row r="105" spans="1:17" ht="15.75" x14ac:dyDescent="0.3">
      <c r="A105" s="43">
        <v>101</v>
      </c>
      <c r="B105" s="87" t="s">
        <v>350</v>
      </c>
      <c r="C105" s="86" t="s">
        <v>351</v>
      </c>
      <c r="D105" s="29" t="s">
        <v>369</v>
      </c>
      <c r="E105" s="30"/>
      <c r="F105" s="31">
        <v>97531.5</v>
      </c>
      <c r="G105" s="31">
        <f t="shared" si="20"/>
        <v>12016.380961538473</v>
      </c>
      <c r="H105" s="31">
        <f t="shared" si="21"/>
        <v>118013.11499999999</v>
      </c>
      <c r="I105" s="31">
        <f t="shared" si="25"/>
        <v>354039.34499999997</v>
      </c>
      <c r="J105" s="31">
        <f t="shared" si="26"/>
        <v>5416.666666666667</v>
      </c>
      <c r="K105" s="31">
        <v>58500</v>
      </c>
      <c r="L105" s="31">
        <f t="shared" si="27"/>
        <v>16255.25</v>
      </c>
      <c r="M105" s="45">
        <v>153000</v>
      </c>
      <c r="N105" s="46">
        <f t="shared" si="19"/>
        <v>705224.37666666671</v>
      </c>
      <c r="O105" s="47">
        <f t="shared" si="22"/>
        <v>23507.479222222224</v>
      </c>
      <c r="P105" s="48">
        <f t="shared" si="23"/>
        <v>2938.434902777778</v>
      </c>
      <c r="Q105" s="48">
        <f t="shared" si="24"/>
        <v>48.973915046296298</v>
      </c>
    </row>
    <row r="106" spans="1:17" ht="15.75" x14ac:dyDescent="0.3">
      <c r="A106" s="43">
        <v>102</v>
      </c>
      <c r="B106" s="87" t="s">
        <v>352</v>
      </c>
      <c r="C106" s="86">
        <v>15315765</v>
      </c>
      <c r="D106" s="29" t="s">
        <v>369</v>
      </c>
      <c r="E106" s="30"/>
      <c r="F106" s="31">
        <v>97531.5</v>
      </c>
      <c r="G106" s="31">
        <f t="shared" si="20"/>
        <v>12016.380961538473</v>
      </c>
      <c r="H106" s="31">
        <f t="shared" si="21"/>
        <v>118013.11499999999</v>
      </c>
      <c r="I106" s="31">
        <f t="shared" si="25"/>
        <v>354039.34499999997</v>
      </c>
      <c r="J106" s="31">
        <f t="shared" si="26"/>
        <v>5416.666666666667</v>
      </c>
      <c r="K106" s="31">
        <v>0</v>
      </c>
      <c r="L106" s="31">
        <f t="shared" si="27"/>
        <v>16255.25</v>
      </c>
      <c r="M106" s="45">
        <v>153000</v>
      </c>
      <c r="N106" s="46">
        <f t="shared" si="19"/>
        <v>646724.37666666671</v>
      </c>
      <c r="O106" s="47">
        <f t="shared" si="22"/>
        <v>21557.479222222224</v>
      </c>
      <c r="P106" s="48">
        <f t="shared" si="23"/>
        <v>2694.684902777778</v>
      </c>
      <c r="Q106" s="48">
        <f t="shared" si="24"/>
        <v>44.911415046296298</v>
      </c>
    </row>
    <row r="107" spans="1:17" ht="15.75" x14ac:dyDescent="0.3">
      <c r="A107" s="43">
        <v>103</v>
      </c>
      <c r="B107" s="87" t="s">
        <v>353</v>
      </c>
      <c r="C107" s="86" t="s">
        <v>354</v>
      </c>
      <c r="D107" s="29" t="s">
        <v>371</v>
      </c>
      <c r="E107" s="30"/>
      <c r="F107" s="31">
        <v>97531.5</v>
      </c>
      <c r="G107" s="31">
        <f t="shared" si="20"/>
        <v>12016.380961538473</v>
      </c>
      <c r="H107" s="31">
        <f t="shared" si="21"/>
        <v>118013.11499999999</v>
      </c>
      <c r="I107" s="31">
        <f t="shared" si="25"/>
        <v>354039.34499999997</v>
      </c>
      <c r="J107" s="31">
        <f t="shared" si="26"/>
        <v>5416.666666666667</v>
      </c>
      <c r="K107" s="31">
        <v>108301.8</v>
      </c>
      <c r="L107" s="31">
        <f t="shared" si="27"/>
        <v>16255.25</v>
      </c>
      <c r="M107" s="45">
        <v>153000</v>
      </c>
      <c r="N107" s="46">
        <f t="shared" si="19"/>
        <v>755026.17666666664</v>
      </c>
      <c r="O107" s="47">
        <f t="shared" si="22"/>
        <v>25167.539222222222</v>
      </c>
      <c r="P107" s="48">
        <f t="shared" si="23"/>
        <v>3145.9424027777777</v>
      </c>
      <c r="Q107" s="48">
        <f t="shared" si="24"/>
        <v>52.432373379629631</v>
      </c>
    </row>
    <row r="108" spans="1:17" ht="15.75" x14ac:dyDescent="0.3">
      <c r="A108" s="43">
        <v>104</v>
      </c>
      <c r="B108" s="87" t="s">
        <v>355</v>
      </c>
      <c r="C108" s="86">
        <v>17979868</v>
      </c>
      <c r="D108" s="29" t="s">
        <v>371</v>
      </c>
      <c r="E108" s="30"/>
      <c r="F108" s="31">
        <v>97531.5</v>
      </c>
      <c r="G108" s="31">
        <f t="shared" si="20"/>
        <v>12016.380961538473</v>
      </c>
      <c r="H108" s="31">
        <f t="shared" si="21"/>
        <v>118013.11499999999</v>
      </c>
      <c r="I108" s="31">
        <f t="shared" si="25"/>
        <v>354039.34499999997</v>
      </c>
      <c r="J108" s="31">
        <f t="shared" si="26"/>
        <v>5416.666666666667</v>
      </c>
      <c r="K108" s="31">
        <v>60000</v>
      </c>
      <c r="L108" s="31">
        <f t="shared" si="27"/>
        <v>16255.25</v>
      </c>
      <c r="M108" s="45">
        <v>153000</v>
      </c>
      <c r="N108" s="46">
        <f t="shared" si="19"/>
        <v>706724.37666666671</v>
      </c>
      <c r="O108" s="47">
        <f t="shared" si="22"/>
        <v>23557.479222222224</v>
      </c>
      <c r="P108" s="48">
        <f t="shared" si="23"/>
        <v>2944.684902777778</v>
      </c>
      <c r="Q108" s="48">
        <f t="shared" si="24"/>
        <v>49.07808171296297</v>
      </c>
    </row>
    <row r="109" spans="1:17" ht="15.75" x14ac:dyDescent="0.3">
      <c r="A109" s="43">
        <v>105</v>
      </c>
      <c r="B109" s="87" t="s">
        <v>356</v>
      </c>
      <c r="C109" s="86">
        <v>19015290</v>
      </c>
      <c r="D109" s="29" t="s">
        <v>371</v>
      </c>
      <c r="E109" s="30"/>
      <c r="F109" s="31">
        <v>97531.5</v>
      </c>
      <c r="G109" s="31">
        <f t="shared" si="20"/>
        <v>12016.380961538473</v>
      </c>
      <c r="H109" s="31">
        <f t="shared" si="21"/>
        <v>118013.11499999999</v>
      </c>
      <c r="I109" s="31">
        <f t="shared" si="25"/>
        <v>354039.34499999997</v>
      </c>
      <c r="J109" s="31">
        <f t="shared" si="26"/>
        <v>5416.666666666667</v>
      </c>
      <c r="K109" s="31">
        <v>60000</v>
      </c>
      <c r="L109" s="31">
        <f t="shared" si="27"/>
        <v>16255.25</v>
      </c>
      <c r="M109" s="45">
        <v>153000</v>
      </c>
      <c r="N109" s="46">
        <f t="shared" si="19"/>
        <v>706724.37666666671</v>
      </c>
      <c r="O109" s="47">
        <f t="shared" si="22"/>
        <v>23557.479222222224</v>
      </c>
      <c r="P109" s="48">
        <f t="shared" si="23"/>
        <v>2944.684902777778</v>
      </c>
      <c r="Q109" s="48">
        <f t="shared" si="24"/>
        <v>49.07808171296297</v>
      </c>
    </row>
    <row r="110" spans="1:17" ht="15.75" x14ac:dyDescent="0.3">
      <c r="A110" s="43">
        <v>106</v>
      </c>
      <c r="B110" s="87" t="s">
        <v>357</v>
      </c>
      <c r="C110" s="86">
        <v>24285851</v>
      </c>
      <c r="D110" s="29" t="s">
        <v>371</v>
      </c>
      <c r="E110" s="30"/>
      <c r="F110" s="31">
        <v>97531.5</v>
      </c>
      <c r="G110" s="31">
        <f t="shared" si="20"/>
        <v>12016.380961538473</v>
      </c>
      <c r="H110" s="31">
        <f t="shared" si="21"/>
        <v>118013.11499999999</v>
      </c>
      <c r="I110" s="31">
        <f t="shared" si="25"/>
        <v>354039.34499999997</v>
      </c>
      <c r="J110" s="31">
        <f t="shared" si="26"/>
        <v>5416.666666666667</v>
      </c>
      <c r="K110" s="31">
        <v>60000</v>
      </c>
      <c r="L110" s="31">
        <f t="shared" si="27"/>
        <v>16255.25</v>
      </c>
      <c r="M110" s="45">
        <v>153000</v>
      </c>
      <c r="N110" s="46">
        <f t="shared" si="19"/>
        <v>706724.37666666671</v>
      </c>
      <c r="O110" s="47">
        <f t="shared" si="22"/>
        <v>23557.479222222224</v>
      </c>
      <c r="P110" s="48">
        <f t="shared" si="23"/>
        <v>2944.684902777778</v>
      </c>
      <c r="Q110" s="48">
        <f t="shared" si="24"/>
        <v>49.07808171296297</v>
      </c>
    </row>
    <row r="111" spans="1:17" ht="15.75" x14ac:dyDescent="0.3">
      <c r="A111" s="43">
        <v>107</v>
      </c>
      <c r="B111" s="87" t="s">
        <v>358</v>
      </c>
      <c r="C111" s="86" t="s">
        <v>359</v>
      </c>
      <c r="D111" s="29" t="s">
        <v>216</v>
      </c>
      <c r="E111" s="30"/>
      <c r="F111" s="31">
        <v>97531.5</v>
      </c>
      <c r="G111" s="31">
        <f t="shared" si="20"/>
        <v>12016.380961538473</v>
      </c>
      <c r="H111" s="31">
        <f t="shared" si="21"/>
        <v>118013.11499999999</v>
      </c>
      <c r="I111" s="31">
        <f t="shared" si="25"/>
        <v>354039.34499999997</v>
      </c>
      <c r="J111" s="31">
        <f t="shared" si="26"/>
        <v>5416.666666666667</v>
      </c>
      <c r="K111" s="31">
        <v>0</v>
      </c>
      <c r="L111" s="31">
        <f t="shared" si="27"/>
        <v>16255.25</v>
      </c>
      <c r="M111" s="45">
        <v>153000</v>
      </c>
      <c r="N111" s="46">
        <f t="shared" si="19"/>
        <v>646724.37666666671</v>
      </c>
      <c r="O111" s="47">
        <f t="shared" si="22"/>
        <v>21557.479222222224</v>
      </c>
      <c r="P111" s="48">
        <f t="shared" si="23"/>
        <v>2694.684902777778</v>
      </c>
      <c r="Q111" s="48">
        <f t="shared" si="24"/>
        <v>44.911415046296298</v>
      </c>
    </row>
    <row r="112" spans="1:17" ht="15.75" x14ac:dyDescent="0.3">
      <c r="A112" s="43">
        <v>108</v>
      </c>
      <c r="B112" s="87" t="s">
        <v>360</v>
      </c>
      <c r="C112" s="86" t="s">
        <v>361</v>
      </c>
      <c r="D112" s="29" t="s">
        <v>216</v>
      </c>
      <c r="E112" s="30"/>
      <c r="F112" s="31">
        <v>97531.5</v>
      </c>
      <c r="G112" s="31">
        <f t="shared" si="20"/>
        <v>12016.380961538473</v>
      </c>
      <c r="H112" s="31">
        <f t="shared" si="21"/>
        <v>118013.11499999999</v>
      </c>
      <c r="I112" s="31">
        <f t="shared" si="25"/>
        <v>354039.34499999997</v>
      </c>
      <c r="J112" s="31">
        <f t="shared" si="26"/>
        <v>5416.666666666667</v>
      </c>
      <c r="K112" s="31">
        <v>66635.100000000006</v>
      </c>
      <c r="L112" s="31">
        <f t="shared" si="27"/>
        <v>16255.25</v>
      </c>
      <c r="M112" s="45">
        <v>153000</v>
      </c>
      <c r="N112" s="46">
        <f t="shared" si="19"/>
        <v>713359.47666666668</v>
      </c>
      <c r="O112" s="47">
        <f t="shared" si="22"/>
        <v>23778.649222222222</v>
      </c>
      <c r="P112" s="48">
        <f t="shared" si="23"/>
        <v>2972.3311527777778</v>
      </c>
      <c r="Q112" s="48">
        <f t="shared" si="24"/>
        <v>49.538852546296297</v>
      </c>
    </row>
    <row r="113" spans="1:18" ht="15.75" x14ac:dyDescent="0.3">
      <c r="A113" s="43">
        <v>109</v>
      </c>
      <c r="B113" s="87" t="s">
        <v>362</v>
      </c>
      <c r="C113" s="86">
        <v>13564291</v>
      </c>
      <c r="D113" s="29" t="s">
        <v>216</v>
      </c>
      <c r="E113" s="30"/>
      <c r="F113" s="31">
        <v>97531.5</v>
      </c>
      <c r="G113" s="31">
        <f t="shared" si="20"/>
        <v>12016.380961538473</v>
      </c>
      <c r="H113" s="31">
        <f t="shared" si="21"/>
        <v>118013.11499999999</v>
      </c>
      <c r="I113" s="31">
        <f t="shared" si="25"/>
        <v>354039.34499999997</v>
      </c>
      <c r="J113" s="31">
        <f t="shared" si="26"/>
        <v>5416.666666666667</v>
      </c>
      <c r="K113" s="31">
        <v>0</v>
      </c>
      <c r="L113" s="31">
        <f t="shared" si="27"/>
        <v>16255.25</v>
      </c>
      <c r="M113" s="45">
        <v>153000</v>
      </c>
      <c r="N113" s="46">
        <f t="shared" si="19"/>
        <v>646724.37666666671</v>
      </c>
      <c r="O113" s="47">
        <f t="shared" si="22"/>
        <v>21557.479222222224</v>
      </c>
      <c r="P113" s="48">
        <f t="shared" si="23"/>
        <v>2694.684902777778</v>
      </c>
      <c r="Q113" s="48">
        <f t="shared" si="24"/>
        <v>44.911415046296298</v>
      </c>
    </row>
    <row r="114" spans="1:18" ht="15.75" x14ac:dyDescent="0.3">
      <c r="A114" s="43">
        <v>110</v>
      </c>
      <c r="B114" s="87" t="s">
        <v>363</v>
      </c>
      <c r="C114" s="86">
        <v>10384243</v>
      </c>
      <c r="D114" s="29" t="s">
        <v>372</v>
      </c>
      <c r="E114" s="30"/>
      <c r="F114" s="31">
        <v>97531.5</v>
      </c>
      <c r="G114" s="31">
        <f t="shared" si="20"/>
        <v>12016.380961538473</v>
      </c>
      <c r="H114" s="31">
        <f t="shared" si="21"/>
        <v>118013.11499999999</v>
      </c>
      <c r="I114" s="31">
        <f t="shared" si="25"/>
        <v>354039.34499999997</v>
      </c>
      <c r="J114" s="31">
        <f t="shared" si="26"/>
        <v>5416.666666666667</v>
      </c>
      <c r="K114" s="31">
        <v>150000</v>
      </c>
      <c r="L114" s="31">
        <f t="shared" si="27"/>
        <v>16255.25</v>
      </c>
      <c r="M114" s="45">
        <v>153000</v>
      </c>
      <c r="N114" s="46">
        <f t="shared" si="19"/>
        <v>796724.37666666671</v>
      </c>
      <c r="O114" s="47">
        <f t="shared" si="22"/>
        <v>26557.479222222224</v>
      </c>
      <c r="P114" s="48">
        <f t="shared" si="23"/>
        <v>3319.684902777778</v>
      </c>
      <c r="Q114" s="48">
        <f t="shared" si="24"/>
        <v>55.32808171296297</v>
      </c>
    </row>
    <row r="115" spans="1:18" ht="15.75" x14ac:dyDescent="0.3">
      <c r="A115" s="43">
        <v>111</v>
      </c>
      <c r="B115" s="87" t="s">
        <v>385</v>
      </c>
      <c r="C115" s="89">
        <v>17466957</v>
      </c>
      <c r="D115" s="76" t="s">
        <v>373</v>
      </c>
      <c r="E115" s="79"/>
      <c r="F115" s="31">
        <v>97531.5</v>
      </c>
      <c r="G115" s="31">
        <f t="shared" si="20"/>
        <v>12016.380961538473</v>
      </c>
      <c r="H115" s="31">
        <f t="shared" si="21"/>
        <v>118013.11499999999</v>
      </c>
      <c r="I115" s="31">
        <f t="shared" si="25"/>
        <v>354039.34499999997</v>
      </c>
      <c r="J115" s="31">
        <f t="shared" si="26"/>
        <v>5416.666666666667</v>
      </c>
      <c r="K115" s="35">
        <v>0</v>
      </c>
      <c r="L115" s="31">
        <f t="shared" si="27"/>
        <v>16255.25</v>
      </c>
      <c r="M115" s="45">
        <v>153000</v>
      </c>
      <c r="N115" s="46">
        <f t="shared" si="19"/>
        <v>646724.37666666671</v>
      </c>
      <c r="O115" s="47">
        <f t="shared" si="22"/>
        <v>21557.479222222224</v>
      </c>
      <c r="P115" s="48">
        <f t="shared" si="23"/>
        <v>2694.684902777778</v>
      </c>
      <c r="Q115" s="48">
        <f t="shared" si="24"/>
        <v>44.911415046296298</v>
      </c>
    </row>
    <row r="116" spans="1:18" ht="15.75" x14ac:dyDescent="0.3">
      <c r="A116" s="43">
        <v>112</v>
      </c>
      <c r="B116" s="87" t="s">
        <v>364</v>
      </c>
      <c r="C116" s="86">
        <v>19015806</v>
      </c>
      <c r="D116" s="29" t="s">
        <v>373</v>
      </c>
      <c r="E116" s="30"/>
      <c r="F116" s="31">
        <v>97531.5</v>
      </c>
      <c r="G116" s="31">
        <f t="shared" si="20"/>
        <v>12016.380961538473</v>
      </c>
      <c r="H116" s="31">
        <f t="shared" si="21"/>
        <v>118013.11499999999</v>
      </c>
      <c r="I116" s="31">
        <f t="shared" si="25"/>
        <v>354039.34499999997</v>
      </c>
      <c r="J116" s="31">
        <f t="shared" si="26"/>
        <v>5416.666666666667</v>
      </c>
      <c r="K116" s="31">
        <v>225000</v>
      </c>
      <c r="L116" s="31">
        <f>+F116/30*60/12</f>
        <v>16255.25</v>
      </c>
      <c r="M116" s="45">
        <v>153000</v>
      </c>
      <c r="N116" s="46">
        <f t="shared" si="19"/>
        <v>871724.37666666671</v>
      </c>
      <c r="O116" s="47">
        <f t="shared" si="22"/>
        <v>29057.479222222224</v>
      </c>
      <c r="P116" s="48">
        <f t="shared" si="23"/>
        <v>3632.184902777778</v>
      </c>
      <c r="Q116" s="48">
        <f t="shared" si="24"/>
        <v>60.536415046296298</v>
      </c>
    </row>
    <row r="117" spans="1:18" ht="15.75" x14ac:dyDescent="0.3">
      <c r="A117" s="43"/>
      <c r="B117" s="29"/>
      <c r="C117" s="29"/>
      <c r="D117" s="29" t="s">
        <v>214</v>
      </c>
      <c r="E117" s="30"/>
      <c r="F117" s="31">
        <f t="shared" ref="F117:Q117" si="28">SUM(F5:F116)</f>
        <v>10923528</v>
      </c>
      <c r="G117" s="31">
        <f t="shared" si="28"/>
        <v>1345834.6676923123</v>
      </c>
      <c r="H117" s="31">
        <f t="shared" si="28"/>
        <v>13217468.880000019</v>
      </c>
      <c r="I117" s="31">
        <f t="shared" si="28"/>
        <v>39652406.639999934</v>
      </c>
      <c r="J117" s="31">
        <f t="shared" si="28"/>
        <v>606666.66666666686</v>
      </c>
      <c r="K117" s="31">
        <f t="shared" si="28"/>
        <v>11832917.18</v>
      </c>
      <c r="L117" s="31">
        <f t="shared" si="28"/>
        <v>1820588</v>
      </c>
      <c r="M117" s="31">
        <f t="shared" si="28"/>
        <v>17136000</v>
      </c>
      <c r="N117" s="31">
        <f t="shared" si="28"/>
        <v>84266047.366666555</v>
      </c>
      <c r="O117" s="31">
        <f t="shared" si="28"/>
        <v>2808868.2455555564</v>
      </c>
      <c r="P117" s="31">
        <f t="shared" si="28"/>
        <v>351108.53069444455</v>
      </c>
      <c r="Q117" s="31">
        <f t="shared" si="28"/>
        <v>5851.8088449074057</v>
      </c>
    </row>
    <row r="118" spans="1:18" ht="16.5" thickBot="1" x14ac:dyDescent="0.35">
      <c r="A118" s="49"/>
      <c r="B118" s="32"/>
      <c r="C118" s="32"/>
      <c r="D118" s="32"/>
      <c r="E118" s="33"/>
      <c r="F118" s="34"/>
      <c r="G118" s="34"/>
      <c r="H118" s="34"/>
      <c r="I118" s="34"/>
      <c r="J118" s="34"/>
      <c r="K118" s="34"/>
      <c r="L118" s="34"/>
      <c r="M118" s="34"/>
      <c r="N118" s="37"/>
      <c r="O118" s="50"/>
      <c r="P118" s="50"/>
      <c r="Q118" s="81">
        <f>Q117/112</f>
        <v>52.248293258101839</v>
      </c>
      <c r="R118" s="9"/>
    </row>
    <row r="119" spans="1:18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50"/>
      <c r="P119" s="50"/>
      <c r="Q119" s="50"/>
      <c r="R119" s="9"/>
    </row>
    <row r="120" spans="1:18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50"/>
      <c r="P120" s="50"/>
      <c r="Q120" s="50"/>
      <c r="R120" s="9"/>
    </row>
    <row r="121" spans="1:18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50"/>
      <c r="P121" s="50"/>
      <c r="Q121" s="50"/>
      <c r="R121" s="9"/>
    </row>
    <row r="122" spans="1:18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50"/>
      <c r="M122" s="50"/>
      <c r="N122" s="50"/>
      <c r="O122" s="50"/>
      <c r="P122" s="50"/>
      <c r="Q122" s="50"/>
      <c r="R122" s="9"/>
    </row>
    <row r="123" spans="1:18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50"/>
      <c r="M123" s="50"/>
      <c r="N123" s="50"/>
      <c r="O123" s="50"/>
      <c r="P123" s="50"/>
      <c r="Q123" s="50"/>
    </row>
    <row r="124" spans="1:18" ht="21" x14ac:dyDescent="0.35">
      <c r="A124" s="51" t="s">
        <v>200</v>
      </c>
      <c r="B124" s="51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1:18" ht="18" x14ac:dyDescent="0.25">
      <c r="A125" s="37"/>
      <c r="B125" s="40" t="s">
        <v>201</v>
      </c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1:18" ht="60" x14ac:dyDescent="0.25">
      <c r="A126" s="41" t="s">
        <v>186</v>
      </c>
      <c r="B126" s="41" t="s">
        <v>187</v>
      </c>
      <c r="C126" s="41" t="s">
        <v>218</v>
      </c>
      <c r="D126" s="41" t="s">
        <v>188</v>
      </c>
      <c r="E126" s="41" t="s">
        <v>189</v>
      </c>
      <c r="F126" s="42" t="s">
        <v>190</v>
      </c>
      <c r="G126" s="41" t="s">
        <v>191</v>
      </c>
      <c r="H126" s="41" t="s">
        <v>192</v>
      </c>
      <c r="I126" s="41" t="s">
        <v>193</v>
      </c>
      <c r="J126" s="41" t="s">
        <v>194</v>
      </c>
      <c r="K126" s="41" t="s">
        <v>195</v>
      </c>
      <c r="L126" s="41" t="s">
        <v>196</v>
      </c>
      <c r="M126" s="41" t="s">
        <v>197</v>
      </c>
      <c r="N126" s="41" t="s">
        <v>198</v>
      </c>
      <c r="O126" s="55" t="s">
        <v>203</v>
      </c>
      <c r="P126" s="56" t="s">
        <v>204</v>
      </c>
      <c r="Q126" s="57" t="s">
        <v>205</v>
      </c>
    </row>
    <row r="127" spans="1:18" ht="15.75" x14ac:dyDescent="0.3">
      <c r="A127" s="43">
        <v>1</v>
      </c>
      <c r="B127" s="90" t="s">
        <v>374</v>
      </c>
      <c r="C127" s="89" t="s">
        <v>375</v>
      </c>
      <c r="D127" s="76" t="s">
        <v>390</v>
      </c>
      <c r="E127" s="78"/>
      <c r="F127" s="91">
        <v>97531.5</v>
      </c>
      <c r="G127" s="31">
        <f>((+F127*0.230769230769231*11%*4)+F127*2%)+(F127*2%/12)</f>
        <v>12016.380961538473</v>
      </c>
      <c r="H127" s="35">
        <f>0.13*F127+F127</f>
        <v>110210.595</v>
      </c>
      <c r="I127" s="35">
        <f>+H127/30*90</f>
        <v>330631.78500000003</v>
      </c>
      <c r="J127" s="31">
        <f>(20000+25000)*2/12</f>
        <v>7500</v>
      </c>
      <c r="K127" s="92">
        <v>156000</v>
      </c>
      <c r="L127" s="31">
        <f>+F127/30*60/12</f>
        <v>16255.25</v>
      </c>
      <c r="M127" s="52">
        <v>153000</v>
      </c>
      <c r="N127" s="46">
        <f>SUM(H127:M127)</f>
        <v>773597.63</v>
      </c>
      <c r="O127" s="44">
        <f>N127/30</f>
        <v>25786.587666666666</v>
      </c>
      <c r="P127" s="58">
        <f>O127/8</f>
        <v>3223.3234583333333</v>
      </c>
      <c r="Q127" s="58">
        <f>P127/60</f>
        <v>53.722057638888892</v>
      </c>
    </row>
    <row r="128" spans="1:18" ht="15.75" x14ac:dyDescent="0.3">
      <c r="A128" s="43">
        <v>2</v>
      </c>
      <c r="B128" s="90" t="s">
        <v>376</v>
      </c>
      <c r="C128" s="89">
        <v>15327270</v>
      </c>
      <c r="D128" s="76" t="s">
        <v>213</v>
      </c>
      <c r="E128" s="78"/>
      <c r="F128" s="91">
        <v>97531.5</v>
      </c>
      <c r="G128" s="31">
        <f t="shared" ref="G128" si="29">((+F128*0.230769230769231*11%*4)+F128*2%)+(F128*2%/12)</f>
        <v>12016.380961538473</v>
      </c>
      <c r="H128" s="35">
        <f t="shared" ref="H128" si="30">0.13*F128+F128</f>
        <v>110210.595</v>
      </c>
      <c r="I128" s="35">
        <f t="shared" ref="I128" si="31">+H128/30*90</f>
        <v>330631.78500000003</v>
      </c>
      <c r="J128" s="31">
        <f t="shared" ref="J128:J148" si="32">(20000+25000)*2/12</f>
        <v>7500</v>
      </c>
      <c r="K128" s="92">
        <v>105000</v>
      </c>
      <c r="L128" s="31">
        <f t="shared" ref="L128:L148" si="33">+F128/30*60/12</f>
        <v>16255.25</v>
      </c>
      <c r="M128" s="52">
        <v>153000</v>
      </c>
      <c r="N128" s="46">
        <f t="shared" ref="N128:N148" si="34">SUM(H128:M128)</f>
        <v>722597.63</v>
      </c>
      <c r="O128" s="44">
        <f t="shared" ref="O128:O148" si="35">N128/30</f>
        <v>24086.587666666666</v>
      </c>
      <c r="P128" s="58">
        <f t="shared" ref="P128:P148" si="36">O128/8</f>
        <v>3010.8234583333333</v>
      </c>
      <c r="Q128" s="58">
        <f t="shared" ref="Q128:Q148" si="37">P128/60</f>
        <v>50.18039097222222</v>
      </c>
    </row>
    <row r="129" spans="1:17" ht="15.75" x14ac:dyDescent="0.3">
      <c r="A129" s="43">
        <v>3</v>
      </c>
      <c r="B129" s="90" t="s">
        <v>393</v>
      </c>
      <c r="C129" s="89">
        <v>18740745</v>
      </c>
      <c r="D129" s="76" t="s">
        <v>404</v>
      </c>
      <c r="E129" s="78"/>
      <c r="F129" s="91">
        <v>97531.5</v>
      </c>
      <c r="G129" s="31">
        <f t="shared" ref="G129:G148" si="38">((+F129*0.230769230769231*11%*4)+F129*2%)+(F129*2%/12)</f>
        <v>12016.380961538473</v>
      </c>
      <c r="H129" s="35">
        <f t="shared" ref="H129:H148" si="39">0.13*F129+F129</f>
        <v>110210.595</v>
      </c>
      <c r="I129" s="35">
        <f t="shared" ref="I129:I148" si="40">+H129/30*90</f>
        <v>330631.78500000003</v>
      </c>
      <c r="J129" s="31">
        <f t="shared" si="32"/>
        <v>7500</v>
      </c>
      <c r="K129" s="92">
        <v>25306.38</v>
      </c>
      <c r="L129" s="31">
        <f t="shared" si="33"/>
        <v>16255.25</v>
      </c>
      <c r="M129" s="52">
        <v>153000</v>
      </c>
      <c r="N129" s="46">
        <f t="shared" si="34"/>
        <v>642904.01</v>
      </c>
      <c r="O129" s="44">
        <f t="shared" si="35"/>
        <v>21430.133666666668</v>
      </c>
      <c r="P129" s="58">
        <f t="shared" si="36"/>
        <v>2678.7667083333336</v>
      </c>
      <c r="Q129" s="58">
        <f t="shared" si="37"/>
        <v>44.646111805555556</v>
      </c>
    </row>
    <row r="130" spans="1:17" ht="15.75" x14ac:dyDescent="0.3">
      <c r="A130" s="43">
        <v>4</v>
      </c>
      <c r="B130" s="90" t="s">
        <v>394</v>
      </c>
      <c r="C130" s="89">
        <v>13728678</v>
      </c>
      <c r="D130" s="76" t="s">
        <v>404</v>
      </c>
      <c r="E130" s="78"/>
      <c r="F130" s="91">
        <v>97531.5</v>
      </c>
      <c r="G130" s="31">
        <f t="shared" si="38"/>
        <v>12016.380961538473</v>
      </c>
      <c r="H130" s="35">
        <f t="shared" si="39"/>
        <v>110210.595</v>
      </c>
      <c r="I130" s="35">
        <f t="shared" si="40"/>
        <v>330631.78500000003</v>
      </c>
      <c r="J130" s="31">
        <f t="shared" si="32"/>
        <v>7500</v>
      </c>
      <c r="K130" s="92">
        <v>25306.38</v>
      </c>
      <c r="L130" s="31">
        <f t="shared" si="33"/>
        <v>16255.25</v>
      </c>
      <c r="M130" s="52">
        <v>153000</v>
      </c>
      <c r="N130" s="46">
        <f t="shared" si="34"/>
        <v>642904.01</v>
      </c>
      <c r="O130" s="44">
        <f t="shared" si="35"/>
        <v>21430.133666666668</v>
      </c>
      <c r="P130" s="58">
        <f t="shared" si="36"/>
        <v>2678.7667083333336</v>
      </c>
      <c r="Q130" s="58">
        <f t="shared" si="37"/>
        <v>44.646111805555556</v>
      </c>
    </row>
    <row r="131" spans="1:17" ht="15.75" x14ac:dyDescent="0.3">
      <c r="A131" s="43">
        <v>5</v>
      </c>
      <c r="B131" s="90" t="s">
        <v>395</v>
      </c>
      <c r="C131" s="89">
        <v>16141565</v>
      </c>
      <c r="D131" s="76" t="s">
        <v>404</v>
      </c>
      <c r="E131" s="78"/>
      <c r="F131" s="91">
        <v>97531.5</v>
      </c>
      <c r="G131" s="31">
        <f t="shared" si="38"/>
        <v>12016.380961538473</v>
      </c>
      <c r="H131" s="35">
        <f t="shared" si="39"/>
        <v>110210.595</v>
      </c>
      <c r="I131" s="35">
        <f t="shared" si="40"/>
        <v>330631.78500000003</v>
      </c>
      <c r="J131" s="31">
        <f t="shared" si="32"/>
        <v>7500</v>
      </c>
      <c r="K131" s="92">
        <v>25306.38</v>
      </c>
      <c r="L131" s="31">
        <f t="shared" si="33"/>
        <v>16255.25</v>
      </c>
      <c r="M131" s="52">
        <v>153000</v>
      </c>
      <c r="N131" s="46">
        <f t="shared" si="34"/>
        <v>642904.01</v>
      </c>
      <c r="O131" s="44">
        <f t="shared" si="35"/>
        <v>21430.133666666668</v>
      </c>
      <c r="P131" s="58">
        <f t="shared" si="36"/>
        <v>2678.7667083333336</v>
      </c>
      <c r="Q131" s="58">
        <f t="shared" si="37"/>
        <v>44.646111805555556</v>
      </c>
    </row>
    <row r="132" spans="1:17" ht="15.75" x14ac:dyDescent="0.3">
      <c r="A132" s="43">
        <v>6</v>
      </c>
      <c r="B132" s="90" t="s">
        <v>396</v>
      </c>
      <c r="C132" s="89">
        <v>22048166</v>
      </c>
      <c r="D132" s="76" t="s">
        <v>404</v>
      </c>
      <c r="E132" s="78"/>
      <c r="F132" s="91">
        <v>97531.5</v>
      </c>
      <c r="G132" s="31">
        <f t="shared" si="38"/>
        <v>12016.380961538473</v>
      </c>
      <c r="H132" s="35">
        <f t="shared" si="39"/>
        <v>110210.595</v>
      </c>
      <c r="I132" s="35">
        <f t="shared" si="40"/>
        <v>330631.78500000003</v>
      </c>
      <c r="J132" s="31">
        <f t="shared" si="32"/>
        <v>7500</v>
      </c>
      <c r="K132" s="92">
        <v>25306.38</v>
      </c>
      <c r="L132" s="31">
        <f t="shared" si="33"/>
        <v>16255.25</v>
      </c>
      <c r="M132" s="52">
        <v>153000</v>
      </c>
      <c r="N132" s="46">
        <f t="shared" si="34"/>
        <v>642904.01</v>
      </c>
      <c r="O132" s="44">
        <f t="shared" si="35"/>
        <v>21430.133666666668</v>
      </c>
      <c r="P132" s="58">
        <f t="shared" si="36"/>
        <v>2678.7667083333336</v>
      </c>
      <c r="Q132" s="58">
        <f t="shared" si="37"/>
        <v>44.646111805555556</v>
      </c>
    </row>
    <row r="133" spans="1:17" ht="15.75" x14ac:dyDescent="0.3">
      <c r="A133" s="43">
        <v>7</v>
      </c>
      <c r="B133" s="90" t="s">
        <v>397</v>
      </c>
      <c r="C133" s="89">
        <v>13910616</v>
      </c>
      <c r="D133" s="76" t="s">
        <v>404</v>
      </c>
      <c r="E133" s="78"/>
      <c r="F133" s="91">
        <v>97531.5</v>
      </c>
      <c r="G133" s="31">
        <f t="shared" si="38"/>
        <v>12016.380961538473</v>
      </c>
      <c r="H133" s="35">
        <f t="shared" si="39"/>
        <v>110210.595</v>
      </c>
      <c r="I133" s="35">
        <f t="shared" si="40"/>
        <v>330631.78500000003</v>
      </c>
      <c r="J133" s="31">
        <f t="shared" si="32"/>
        <v>7500</v>
      </c>
      <c r="K133" s="92">
        <v>25306.38</v>
      </c>
      <c r="L133" s="31">
        <f t="shared" si="33"/>
        <v>16255.25</v>
      </c>
      <c r="M133" s="52">
        <v>153000</v>
      </c>
      <c r="N133" s="46">
        <f t="shared" si="34"/>
        <v>642904.01</v>
      </c>
      <c r="O133" s="44">
        <f t="shared" si="35"/>
        <v>21430.133666666668</v>
      </c>
      <c r="P133" s="58">
        <f t="shared" si="36"/>
        <v>2678.7667083333336</v>
      </c>
      <c r="Q133" s="58">
        <f t="shared" si="37"/>
        <v>44.646111805555556</v>
      </c>
    </row>
    <row r="134" spans="1:17" ht="15.75" x14ac:dyDescent="0.3">
      <c r="A134" s="43">
        <v>8</v>
      </c>
      <c r="B134" s="90" t="s">
        <v>398</v>
      </c>
      <c r="C134" s="89">
        <v>19930413</v>
      </c>
      <c r="D134" s="76" t="s">
        <v>404</v>
      </c>
      <c r="E134" s="78"/>
      <c r="F134" s="91">
        <v>97531.5</v>
      </c>
      <c r="G134" s="31">
        <f t="shared" si="38"/>
        <v>12016.380961538473</v>
      </c>
      <c r="H134" s="35">
        <f t="shared" si="39"/>
        <v>110210.595</v>
      </c>
      <c r="I134" s="35">
        <f t="shared" si="40"/>
        <v>330631.78500000003</v>
      </c>
      <c r="J134" s="31">
        <f t="shared" si="32"/>
        <v>7500</v>
      </c>
      <c r="K134" s="92">
        <v>25306.38</v>
      </c>
      <c r="L134" s="31">
        <f t="shared" si="33"/>
        <v>16255.25</v>
      </c>
      <c r="M134" s="52">
        <v>153000</v>
      </c>
      <c r="N134" s="46">
        <f t="shared" si="34"/>
        <v>642904.01</v>
      </c>
      <c r="O134" s="44">
        <f t="shared" si="35"/>
        <v>21430.133666666668</v>
      </c>
      <c r="P134" s="58">
        <f t="shared" si="36"/>
        <v>2678.7667083333336</v>
      </c>
      <c r="Q134" s="58">
        <f t="shared" si="37"/>
        <v>44.646111805555556</v>
      </c>
    </row>
    <row r="135" spans="1:17" ht="15.75" x14ac:dyDescent="0.3">
      <c r="A135" s="43">
        <v>9</v>
      </c>
      <c r="B135" s="90" t="s">
        <v>399</v>
      </c>
      <c r="C135" s="89">
        <v>17061726</v>
      </c>
      <c r="D135" s="76" t="s">
        <v>404</v>
      </c>
      <c r="E135" s="78"/>
      <c r="F135" s="91">
        <v>97531.5</v>
      </c>
      <c r="G135" s="31">
        <f t="shared" si="38"/>
        <v>12016.380961538473</v>
      </c>
      <c r="H135" s="35">
        <f t="shared" si="39"/>
        <v>110210.595</v>
      </c>
      <c r="I135" s="35">
        <f t="shared" si="40"/>
        <v>330631.78500000003</v>
      </c>
      <c r="J135" s="31">
        <f t="shared" si="32"/>
        <v>7500</v>
      </c>
      <c r="K135" s="92">
        <v>25306.38</v>
      </c>
      <c r="L135" s="31">
        <f t="shared" si="33"/>
        <v>16255.25</v>
      </c>
      <c r="M135" s="52">
        <v>153000</v>
      </c>
      <c r="N135" s="46">
        <f t="shared" si="34"/>
        <v>642904.01</v>
      </c>
      <c r="O135" s="44">
        <f t="shared" si="35"/>
        <v>21430.133666666668</v>
      </c>
      <c r="P135" s="58">
        <f t="shared" si="36"/>
        <v>2678.7667083333336</v>
      </c>
      <c r="Q135" s="58">
        <f t="shared" si="37"/>
        <v>44.646111805555556</v>
      </c>
    </row>
    <row r="136" spans="1:17" ht="15.75" x14ac:dyDescent="0.3">
      <c r="A136" s="43">
        <v>10</v>
      </c>
      <c r="B136" s="90" t="s">
        <v>400</v>
      </c>
      <c r="C136" s="89">
        <v>13477033</v>
      </c>
      <c r="D136" s="76" t="s">
        <v>404</v>
      </c>
      <c r="E136" s="78"/>
      <c r="F136" s="91">
        <v>97531.5</v>
      </c>
      <c r="G136" s="31">
        <f t="shared" si="38"/>
        <v>12016.380961538473</v>
      </c>
      <c r="H136" s="35">
        <f t="shared" si="39"/>
        <v>110210.595</v>
      </c>
      <c r="I136" s="35">
        <f t="shared" si="40"/>
        <v>330631.78500000003</v>
      </c>
      <c r="J136" s="31">
        <f t="shared" si="32"/>
        <v>7500</v>
      </c>
      <c r="K136" s="92">
        <v>25306.38</v>
      </c>
      <c r="L136" s="31">
        <f t="shared" si="33"/>
        <v>16255.25</v>
      </c>
      <c r="M136" s="52">
        <v>153000</v>
      </c>
      <c r="N136" s="46">
        <f t="shared" si="34"/>
        <v>642904.01</v>
      </c>
      <c r="O136" s="44">
        <f t="shared" si="35"/>
        <v>21430.133666666668</v>
      </c>
      <c r="P136" s="58">
        <f t="shared" si="36"/>
        <v>2678.7667083333336</v>
      </c>
      <c r="Q136" s="58">
        <f t="shared" si="37"/>
        <v>44.646111805555556</v>
      </c>
    </row>
    <row r="137" spans="1:17" ht="15.75" x14ac:dyDescent="0.3">
      <c r="A137" s="43">
        <v>11</v>
      </c>
      <c r="B137" s="90" t="s">
        <v>401</v>
      </c>
      <c r="C137" s="89">
        <v>21233627</v>
      </c>
      <c r="D137" s="76" t="s">
        <v>404</v>
      </c>
      <c r="E137" s="78"/>
      <c r="F137" s="91">
        <v>97531.5</v>
      </c>
      <c r="G137" s="31">
        <f t="shared" si="38"/>
        <v>12016.380961538473</v>
      </c>
      <c r="H137" s="35">
        <f t="shared" si="39"/>
        <v>110210.595</v>
      </c>
      <c r="I137" s="35">
        <f t="shared" si="40"/>
        <v>330631.78500000003</v>
      </c>
      <c r="J137" s="31">
        <f t="shared" si="32"/>
        <v>7500</v>
      </c>
      <c r="K137" s="92">
        <v>25306.38</v>
      </c>
      <c r="L137" s="31">
        <f t="shared" si="33"/>
        <v>16255.25</v>
      </c>
      <c r="M137" s="52">
        <v>153000</v>
      </c>
      <c r="N137" s="46">
        <f t="shared" si="34"/>
        <v>642904.01</v>
      </c>
      <c r="O137" s="44">
        <f t="shared" si="35"/>
        <v>21430.133666666668</v>
      </c>
      <c r="P137" s="58">
        <f t="shared" si="36"/>
        <v>2678.7667083333336</v>
      </c>
      <c r="Q137" s="58">
        <f t="shared" si="37"/>
        <v>44.646111805555556</v>
      </c>
    </row>
    <row r="138" spans="1:17" ht="15.75" x14ac:dyDescent="0.3">
      <c r="A138" s="43">
        <v>12</v>
      </c>
      <c r="B138" s="90" t="s">
        <v>402</v>
      </c>
      <c r="C138" s="89">
        <v>14776021</v>
      </c>
      <c r="D138" s="76" t="s">
        <v>403</v>
      </c>
      <c r="E138" s="78"/>
      <c r="F138" s="91">
        <v>97531.5</v>
      </c>
      <c r="G138" s="31">
        <f t="shared" si="38"/>
        <v>12016.380961538473</v>
      </c>
      <c r="H138" s="35">
        <f t="shared" si="39"/>
        <v>110210.595</v>
      </c>
      <c r="I138" s="35">
        <f t="shared" si="40"/>
        <v>330631.78500000003</v>
      </c>
      <c r="J138" s="31">
        <f t="shared" si="32"/>
        <v>7500</v>
      </c>
      <c r="K138" s="92">
        <v>42519.1</v>
      </c>
      <c r="L138" s="31">
        <f t="shared" si="33"/>
        <v>16255.25</v>
      </c>
      <c r="M138" s="52">
        <v>153000</v>
      </c>
      <c r="N138" s="46">
        <f t="shared" si="34"/>
        <v>660116.73</v>
      </c>
      <c r="O138" s="44">
        <f t="shared" si="35"/>
        <v>22003.891</v>
      </c>
      <c r="P138" s="58">
        <f t="shared" si="36"/>
        <v>2750.486375</v>
      </c>
      <c r="Q138" s="58">
        <f t="shared" si="37"/>
        <v>45.841439583333333</v>
      </c>
    </row>
    <row r="139" spans="1:17" ht="15.75" x14ac:dyDescent="0.3">
      <c r="A139" s="43">
        <v>13</v>
      </c>
      <c r="B139" s="87" t="s">
        <v>377</v>
      </c>
      <c r="C139" s="89" t="s">
        <v>378</v>
      </c>
      <c r="D139" s="76" t="s">
        <v>215</v>
      </c>
      <c r="E139" s="78"/>
      <c r="F139" s="91">
        <v>97531.5</v>
      </c>
      <c r="G139" s="31">
        <f t="shared" si="38"/>
        <v>12016.380961538473</v>
      </c>
      <c r="H139" s="35">
        <f t="shared" si="39"/>
        <v>110210.595</v>
      </c>
      <c r="I139" s="35">
        <f t="shared" si="40"/>
        <v>330631.78500000003</v>
      </c>
      <c r="J139" s="31">
        <f t="shared" si="32"/>
        <v>7500</v>
      </c>
      <c r="K139" s="92">
        <v>75000</v>
      </c>
      <c r="L139" s="31">
        <f t="shared" si="33"/>
        <v>16255.25</v>
      </c>
      <c r="M139" s="52">
        <v>153000</v>
      </c>
      <c r="N139" s="46">
        <f t="shared" si="34"/>
        <v>692597.63</v>
      </c>
      <c r="O139" s="44">
        <f t="shared" si="35"/>
        <v>23086.587666666666</v>
      </c>
      <c r="P139" s="58">
        <f t="shared" si="36"/>
        <v>2885.8234583333333</v>
      </c>
      <c r="Q139" s="58">
        <f t="shared" si="37"/>
        <v>48.097057638888892</v>
      </c>
    </row>
    <row r="140" spans="1:17" ht="15.75" x14ac:dyDescent="0.3">
      <c r="A140" s="43">
        <v>14</v>
      </c>
      <c r="B140" s="90" t="s">
        <v>379</v>
      </c>
      <c r="C140" s="86">
        <v>19015189</v>
      </c>
      <c r="D140" s="76" t="s">
        <v>215</v>
      </c>
      <c r="E140" s="79"/>
      <c r="F140" s="91">
        <v>97531.5</v>
      </c>
      <c r="G140" s="31">
        <f t="shared" si="38"/>
        <v>12016.380961538473</v>
      </c>
      <c r="H140" s="35">
        <f t="shared" si="39"/>
        <v>110210.595</v>
      </c>
      <c r="I140" s="35">
        <f t="shared" si="40"/>
        <v>330631.78500000003</v>
      </c>
      <c r="J140" s="31">
        <f t="shared" si="32"/>
        <v>7500</v>
      </c>
      <c r="K140" s="92">
        <v>75000</v>
      </c>
      <c r="L140" s="31">
        <f t="shared" si="33"/>
        <v>16255.25</v>
      </c>
      <c r="M140" s="52">
        <v>153000</v>
      </c>
      <c r="N140" s="46">
        <f t="shared" si="34"/>
        <v>692597.63</v>
      </c>
      <c r="O140" s="44">
        <f t="shared" si="35"/>
        <v>23086.587666666666</v>
      </c>
      <c r="P140" s="58">
        <f t="shared" si="36"/>
        <v>2885.8234583333333</v>
      </c>
      <c r="Q140" s="58">
        <f t="shared" si="37"/>
        <v>48.097057638888892</v>
      </c>
    </row>
    <row r="141" spans="1:17" ht="15.75" x14ac:dyDescent="0.3">
      <c r="A141" s="43">
        <v>15</v>
      </c>
      <c r="B141" s="87" t="s">
        <v>380</v>
      </c>
      <c r="C141" s="89">
        <v>14675983</v>
      </c>
      <c r="D141" s="76" t="s">
        <v>213</v>
      </c>
      <c r="E141" s="79"/>
      <c r="F141" s="91">
        <v>97531.5</v>
      </c>
      <c r="G141" s="31">
        <f t="shared" si="38"/>
        <v>12016.380961538473</v>
      </c>
      <c r="H141" s="35">
        <f t="shared" si="39"/>
        <v>110210.595</v>
      </c>
      <c r="I141" s="35">
        <f t="shared" si="40"/>
        <v>330631.78500000003</v>
      </c>
      <c r="J141" s="31">
        <f t="shared" si="32"/>
        <v>7500</v>
      </c>
      <c r="K141" s="92">
        <v>190980.6</v>
      </c>
      <c r="L141" s="31">
        <f t="shared" si="33"/>
        <v>16255.25</v>
      </c>
      <c r="M141" s="52">
        <v>153000</v>
      </c>
      <c r="N141" s="46">
        <f t="shared" si="34"/>
        <v>808578.23</v>
      </c>
      <c r="O141" s="44">
        <f t="shared" si="35"/>
        <v>26952.607666666667</v>
      </c>
      <c r="P141" s="58">
        <f t="shared" si="36"/>
        <v>3369.0759583333333</v>
      </c>
      <c r="Q141" s="58">
        <f t="shared" si="37"/>
        <v>56.15126597222222</v>
      </c>
    </row>
    <row r="142" spans="1:17" ht="15.75" x14ac:dyDescent="0.3">
      <c r="A142" s="43">
        <v>16</v>
      </c>
      <c r="B142" s="87" t="s">
        <v>381</v>
      </c>
      <c r="C142" s="89">
        <v>13909844</v>
      </c>
      <c r="D142" s="77" t="s">
        <v>215</v>
      </c>
      <c r="E142" s="79"/>
      <c r="F142" s="91">
        <v>97531.5</v>
      </c>
      <c r="G142" s="31">
        <f t="shared" si="38"/>
        <v>12016.380961538473</v>
      </c>
      <c r="H142" s="35">
        <f t="shared" si="39"/>
        <v>110210.595</v>
      </c>
      <c r="I142" s="35">
        <f t="shared" si="40"/>
        <v>330631.78500000003</v>
      </c>
      <c r="J142" s="31">
        <f t="shared" si="32"/>
        <v>7500</v>
      </c>
      <c r="K142" s="92">
        <v>1950</v>
      </c>
      <c r="L142" s="31">
        <f t="shared" si="33"/>
        <v>16255.25</v>
      </c>
      <c r="M142" s="52">
        <v>153000</v>
      </c>
      <c r="N142" s="46">
        <f t="shared" si="34"/>
        <v>619547.63</v>
      </c>
      <c r="O142" s="44">
        <f t="shared" si="35"/>
        <v>20651.587666666666</v>
      </c>
      <c r="P142" s="58">
        <f t="shared" si="36"/>
        <v>2581.4484583333333</v>
      </c>
      <c r="Q142" s="58">
        <f t="shared" si="37"/>
        <v>43.02414097222222</v>
      </c>
    </row>
    <row r="143" spans="1:17" ht="15.75" x14ac:dyDescent="0.3">
      <c r="A143" s="43">
        <v>17</v>
      </c>
      <c r="B143" s="87" t="s">
        <v>382</v>
      </c>
      <c r="C143" s="89">
        <v>19930475</v>
      </c>
      <c r="D143" s="76" t="s">
        <v>215</v>
      </c>
      <c r="E143" s="79"/>
      <c r="F143" s="91">
        <v>97531.5</v>
      </c>
      <c r="G143" s="31">
        <f t="shared" si="38"/>
        <v>12016.380961538473</v>
      </c>
      <c r="H143" s="35">
        <f t="shared" si="39"/>
        <v>110210.595</v>
      </c>
      <c r="I143" s="35">
        <f t="shared" si="40"/>
        <v>330631.78500000003</v>
      </c>
      <c r="J143" s="31">
        <f t="shared" si="32"/>
        <v>7500</v>
      </c>
      <c r="K143" s="92">
        <v>0</v>
      </c>
      <c r="L143" s="31">
        <f t="shared" si="33"/>
        <v>16255.25</v>
      </c>
      <c r="M143" s="52">
        <v>153000</v>
      </c>
      <c r="N143" s="46">
        <f t="shared" si="34"/>
        <v>617597.63</v>
      </c>
      <c r="O143" s="44">
        <f t="shared" si="35"/>
        <v>20586.587666666666</v>
      </c>
      <c r="P143" s="58">
        <f t="shared" si="36"/>
        <v>2573.3234583333333</v>
      </c>
      <c r="Q143" s="58">
        <f t="shared" si="37"/>
        <v>42.888724305555556</v>
      </c>
    </row>
    <row r="144" spans="1:17" ht="15.75" x14ac:dyDescent="0.3">
      <c r="A144" s="43">
        <v>18</v>
      </c>
      <c r="B144" s="87" t="s">
        <v>383</v>
      </c>
      <c r="C144" s="89">
        <v>19310979</v>
      </c>
      <c r="D144" s="76" t="s">
        <v>392</v>
      </c>
      <c r="E144" s="79"/>
      <c r="F144" s="91">
        <v>97531.5</v>
      </c>
      <c r="G144" s="31">
        <f t="shared" si="38"/>
        <v>12016.380961538473</v>
      </c>
      <c r="H144" s="35">
        <f t="shared" si="39"/>
        <v>110210.595</v>
      </c>
      <c r="I144" s="35">
        <f t="shared" si="40"/>
        <v>330631.78500000003</v>
      </c>
      <c r="J144" s="31">
        <f t="shared" si="32"/>
        <v>7500</v>
      </c>
      <c r="K144" s="92">
        <v>44670.41</v>
      </c>
      <c r="L144" s="31">
        <f t="shared" si="33"/>
        <v>16255.25</v>
      </c>
      <c r="M144" s="52">
        <v>153000</v>
      </c>
      <c r="N144" s="46">
        <f t="shared" si="34"/>
        <v>662268.04</v>
      </c>
      <c r="O144" s="44">
        <f t="shared" si="35"/>
        <v>22075.601333333336</v>
      </c>
      <c r="P144" s="58">
        <f t="shared" si="36"/>
        <v>2759.450166666667</v>
      </c>
      <c r="Q144" s="58">
        <f t="shared" si="37"/>
        <v>45.990836111111115</v>
      </c>
    </row>
    <row r="145" spans="1:18" ht="15.75" x14ac:dyDescent="0.3">
      <c r="A145" s="43">
        <v>19</v>
      </c>
      <c r="B145" s="87" t="s">
        <v>384</v>
      </c>
      <c r="C145" s="89">
        <v>26231289</v>
      </c>
      <c r="D145" s="76" t="s">
        <v>392</v>
      </c>
      <c r="E145" s="79"/>
      <c r="F145" s="91">
        <v>97531.5</v>
      </c>
      <c r="G145" s="31">
        <f t="shared" si="38"/>
        <v>12016.380961538473</v>
      </c>
      <c r="H145" s="35">
        <f t="shared" si="39"/>
        <v>110210.595</v>
      </c>
      <c r="I145" s="35">
        <f t="shared" si="40"/>
        <v>330631.78500000003</v>
      </c>
      <c r="J145" s="31">
        <f t="shared" si="32"/>
        <v>7500</v>
      </c>
      <c r="K145" s="92">
        <v>0</v>
      </c>
      <c r="L145" s="31">
        <f t="shared" si="33"/>
        <v>16255.25</v>
      </c>
      <c r="M145" s="52">
        <v>153000</v>
      </c>
      <c r="N145" s="46">
        <f t="shared" si="34"/>
        <v>617597.63</v>
      </c>
      <c r="O145" s="44">
        <f t="shared" si="35"/>
        <v>20586.587666666666</v>
      </c>
      <c r="P145" s="58">
        <f t="shared" si="36"/>
        <v>2573.3234583333333</v>
      </c>
      <c r="Q145" s="58">
        <f t="shared" si="37"/>
        <v>42.888724305555556</v>
      </c>
    </row>
    <row r="146" spans="1:18" ht="15.75" x14ac:dyDescent="0.3">
      <c r="A146" s="43">
        <v>20</v>
      </c>
      <c r="B146" s="87" t="s">
        <v>387</v>
      </c>
      <c r="C146" s="89">
        <v>12157898</v>
      </c>
      <c r="D146" s="77" t="s">
        <v>390</v>
      </c>
      <c r="E146" s="79"/>
      <c r="F146" s="91">
        <v>97531.5</v>
      </c>
      <c r="G146" s="31">
        <f t="shared" si="38"/>
        <v>12016.380961538473</v>
      </c>
      <c r="H146" s="35">
        <f t="shared" si="39"/>
        <v>110210.595</v>
      </c>
      <c r="I146" s="35">
        <f t="shared" si="40"/>
        <v>330631.78500000003</v>
      </c>
      <c r="J146" s="31">
        <f t="shared" si="32"/>
        <v>7500</v>
      </c>
      <c r="K146" s="92">
        <v>149468.5</v>
      </c>
      <c r="L146" s="31">
        <f t="shared" si="33"/>
        <v>16255.25</v>
      </c>
      <c r="M146" s="52">
        <v>153000</v>
      </c>
      <c r="N146" s="46">
        <f t="shared" si="34"/>
        <v>767066.13</v>
      </c>
      <c r="O146" s="44">
        <f t="shared" si="35"/>
        <v>25568.870999999999</v>
      </c>
      <c r="P146" s="58">
        <f t="shared" si="36"/>
        <v>3196.1088749999999</v>
      </c>
      <c r="Q146" s="58">
        <f t="shared" si="37"/>
        <v>53.268481250000001</v>
      </c>
    </row>
    <row r="147" spans="1:18" ht="15.75" x14ac:dyDescent="0.3">
      <c r="A147" s="43">
        <v>21</v>
      </c>
      <c r="B147" s="87" t="s">
        <v>388</v>
      </c>
      <c r="C147" s="89">
        <v>26601802</v>
      </c>
      <c r="D147" s="76" t="s">
        <v>215</v>
      </c>
      <c r="E147" s="79"/>
      <c r="F147" s="91">
        <v>97531.5</v>
      </c>
      <c r="G147" s="31">
        <f t="shared" si="38"/>
        <v>12016.380961538473</v>
      </c>
      <c r="H147" s="35">
        <f t="shared" si="39"/>
        <v>110210.595</v>
      </c>
      <c r="I147" s="35">
        <f t="shared" si="40"/>
        <v>330631.78500000003</v>
      </c>
      <c r="J147" s="31">
        <f t="shared" si="32"/>
        <v>7500</v>
      </c>
      <c r="K147" s="92">
        <v>0</v>
      </c>
      <c r="L147" s="31">
        <f t="shared" si="33"/>
        <v>16255.25</v>
      </c>
      <c r="M147" s="52">
        <v>153000</v>
      </c>
      <c r="N147" s="46">
        <f t="shared" si="34"/>
        <v>617597.63</v>
      </c>
      <c r="O147" s="44">
        <f t="shared" si="35"/>
        <v>20586.587666666666</v>
      </c>
      <c r="P147" s="58">
        <f t="shared" si="36"/>
        <v>2573.3234583333333</v>
      </c>
      <c r="Q147" s="58">
        <f t="shared" si="37"/>
        <v>42.888724305555556</v>
      </c>
    </row>
    <row r="148" spans="1:18" ht="15.75" x14ac:dyDescent="0.3">
      <c r="A148" s="43">
        <v>22</v>
      </c>
      <c r="B148" s="87" t="s">
        <v>389</v>
      </c>
      <c r="C148" s="89">
        <v>17533154</v>
      </c>
      <c r="D148" s="76" t="s">
        <v>390</v>
      </c>
      <c r="E148" s="79"/>
      <c r="F148" s="91">
        <v>97531.5</v>
      </c>
      <c r="G148" s="31">
        <f t="shared" si="38"/>
        <v>12016.380961538473</v>
      </c>
      <c r="H148" s="35">
        <f t="shared" si="39"/>
        <v>110210.595</v>
      </c>
      <c r="I148" s="35">
        <f t="shared" si="40"/>
        <v>330631.78500000003</v>
      </c>
      <c r="J148" s="31">
        <f t="shared" si="32"/>
        <v>7500</v>
      </c>
      <c r="K148" s="92">
        <v>49468.5</v>
      </c>
      <c r="L148" s="31">
        <f t="shared" si="33"/>
        <v>16255.25</v>
      </c>
      <c r="M148" s="52">
        <v>153000</v>
      </c>
      <c r="N148" s="46">
        <f t="shared" si="34"/>
        <v>667066.13</v>
      </c>
      <c r="O148" s="44">
        <f t="shared" si="35"/>
        <v>22235.537666666667</v>
      </c>
      <c r="P148" s="58">
        <f t="shared" si="36"/>
        <v>2779.4422083333334</v>
      </c>
      <c r="Q148" s="58">
        <f t="shared" si="37"/>
        <v>46.324036805555558</v>
      </c>
    </row>
    <row r="149" spans="1:18" ht="15.75" x14ac:dyDescent="0.3">
      <c r="A149" s="53"/>
      <c r="B149" s="32" t="s">
        <v>199</v>
      </c>
      <c r="C149" s="32"/>
      <c r="D149" s="32"/>
      <c r="E149" s="33"/>
      <c r="F149" s="34">
        <f t="shared" ref="F149:O149" si="41">SUM(F127:F148)</f>
        <v>2145693</v>
      </c>
      <c r="G149" s="34">
        <f t="shared" si="41"/>
        <v>264360.38115384633</v>
      </c>
      <c r="H149" s="34">
        <f t="shared" si="41"/>
        <v>2424633.0900000003</v>
      </c>
      <c r="I149" s="34">
        <f t="shared" si="41"/>
        <v>7273899.2700000023</v>
      </c>
      <c r="J149" s="34">
        <f t="shared" si="41"/>
        <v>165000</v>
      </c>
      <c r="K149" s="34">
        <f t="shared" si="41"/>
        <v>1117814.53</v>
      </c>
      <c r="L149" s="34">
        <f t="shared" si="41"/>
        <v>357615.5</v>
      </c>
      <c r="M149" s="34">
        <f t="shared" si="41"/>
        <v>3366000</v>
      </c>
      <c r="N149" s="93">
        <f t="shared" si="41"/>
        <v>14704962.390000004</v>
      </c>
      <c r="O149" s="94">
        <f t="shared" si="41"/>
        <v>490165.41299999994</v>
      </c>
      <c r="P149" s="95">
        <f>O149/22</f>
        <v>22280.246045454543</v>
      </c>
      <c r="Q149" s="95">
        <f>SUM(Q127:Q148)</f>
        <v>1021.1779437500002</v>
      </c>
      <c r="R149" s="60"/>
    </row>
    <row r="150" spans="1:18" ht="15.75" x14ac:dyDescent="0.3">
      <c r="A150" s="53"/>
      <c r="B150" s="32"/>
      <c r="C150" s="32"/>
      <c r="D150" s="32"/>
      <c r="E150" s="33"/>
      <c r="F150" s="34"/>
      <c r="G150" s="34"/>
      <c r="H150" s="36"/>
      <c r="I150" s="34"/>
      <c r="J150" s="34"/>
      <c r="K150" s="34"/>
      <c r="L150" s="34"/>
      <c r="M150" s="54"/>
      <c r="N150" s="34"/>
      <c r="O150" s="31">
        <f>O149/22</f>
        <v>22280.246045454543</v>
      </c>
      <c r="P150" s="58">
        <f>O150/8</f>
        <v>2785.0307556818179</v>
      </c>
      <c r="Q150" s="58">
        <f>Q149/22</f>
        <v>46.417179261363643</v>
      </c>
    </row>
    <row r="151" spans="1:18" x14ac:dyDescent="0.25">
      <c r="A151" s="37"/>
      <c r="B151" s="37"/>
      <c r="C151" s="37"/>
      <c r="D151" s="37"/>
      <c r="E151" s="37"/>
      <c r="F151" s="37" t="s">
        <v>202</v>
      </c>
      <c r="G151" s="37"/>
      <c r="H151" s="37"/>
      <c r="I151" s="37"/>
      <c r="J151" s="37"/>
      <c r="K151" s="37"/>
      <c r="L151" s="37"/>
      <c r="M151" s="37"/>
      <c r="N151" s="59"/>
      <c r="O151" s="37"/>
      <c r="P151" s="96"/>
      <c r="Q151" s="37"/>
    </row>
    <row r="152" spans="1:18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</sheetData>
  <mergeCells count="1">
    <mergeCell ref="F2:J2"/>
  </mergeCells>
  <hyperlinks>
    <hyperlink ref="E124" r:id="rId1" display="E:\Tomas Ramos\Downloads\HOJA DE CÁLCULO DE COSTOS POR PRODUCTO(fevipan).xls"/>
    <hyperlink ref="B124" r:id="rId2" display="E:\Tomas Ramos\Downloads\HOJA DE CÁLCULO DE COSTOS POR PRODUCTO(fevipan).xls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0"/>
  <sheetViews>
    <sheetView tabSelected="1" zoomScale="115" zoomScaleNormal="115" workbookViewId="0">
      <selection activeCell="A60" sqref="A60"/>
    </sheetView>
  </sheetViews>
  <sheetFormatPr baseColWidth="10" defaultRowHeight="15" x14ac:dyDescent="0.25"/>
  <cols>
    <col min="1" max="1" width="71.42578125" customWidth="1"/>
    <col min="2" max="2" width="15" bestFit="1" customWidth="1"/>
    <col min="3" max="3" width="9.5703125" customWidth="1"/>
    <col min="4" max="4" width="15.85546875" customWidth="1"/>
  </cols>
  <sheetData>
    <row r="2" spans="1:5" ht="21.75" thickBot="1" x14ac:dyDescent="0.4">
      <c r="A2" s="104" t="s">
        <v>231</v>
      </c>
      <c r="B2" s="104"/>
      <c r="C2" s="104"/>
    </row>
    <row r="3" spans="1:5" ht="30.75" x14ac:dyDescent="0.3">
      <c r="A3" s="21" t="s">
        <v>180</v>
      </c>
      <c r="B3" s="22" t="s">
        <v>181</v>
      </c>
      <c r="C3" s="23" t="s">
        <v>182</v>
      </c>
      <c r="D3" s="69" t="s">
        <v>183</v>
      </c>
      <c r="E3" s="80" t="s">
        <v>207</v>
      </c>
    </row>
    <row r="4" spans="1:5" x14ac:dyDescent="0.25">
      <c r="A4" s="24" t="s">
        <v>405</v>
      </c>
      <c r="B4" s="25">
        <v>36104.699999999997</v>
      </c>
      <c r="C4" s="26">
        <v>20</v>
      </c>
      <c r="D4" s="70">
        <f t="shared" ref="D4:D6" si="0">(B4/C4)/12</f>
        <v>150.43625</v>
      </c>
      <c r="E4" s="19">
        <f t="shared" ref="E4:E56" si="1">D4/30</f>
        <v>5.0145416666666671</v>
      </c>
    </row>
    <row r="5" spans="1:5" x14ac:dyDescent="0.25">
      <c r="A5" s="24" t="s">
        <v>406</v>
      </c>
      <c r="B5" s="25">
        <v>6578.77</v>
      </c>
      <c r="C5" s="26">
        <v>15</v>
      </c>
      <c r="D5" s="70">
        <f t="shared" si="0"/>
        <v>36.548722222222224</v>
      </c>
      <c r="E5" s="19">
        <f t="shared" si="1"/>
        <v>1.2182907407407408</v>
      </c>
    </row>
    <row r="6" spans="1:5" x14ac:dyDescent="0.25">
      <c r="A6" s="24" t="s">
        <v>407</v>
      </c>
      <c r="B6" s="25">
        <v>25910.99</v>
      </c>
      <c r="C6" s="26">
        <v>25</v>
      </c>
      <c r="D6" s="70">
        <f t="shared" si="0"/>
        <v>86.369966666666684</v>
      </c>
      <c r="E6" s="19">
        <f t="shared" si="1"/>
        <v>2.8789988888888893</v>
      </c>
    </row>
    <row r="7" spans="1:5" x14ac:dyDescent="0.25">
      <c r="A7" s="24" t="s">
        <v>408</v>
      </c>
      <c r="B7" s="25">
        <v>7550.82</v>
      </c>
      <c r="C7" s="26">
        <v>15</v>
      </c>
      <c r="D7" s="70">
        <f t="shared" ref="D7:D43" si="2">(B7/C7)/12</f>
        <v>41.948999999999998</v>
      </c>
      <c r="E7" s="19">
        <f t="shared" ref="E7:E43" si="3">D7/30</f>
        <v>1.3982999999999999</v>
      </c>
    </row>
    <row r="8" spans="1:5" x14ac:dyDescent="0.25">
      <c r="A8" s="24" t="s">
        <v>409</v>
      </c>
      <c r="B8" s="25">
        <v>5483.93</v>
      </c>
      <c r="C8" s="26">
        <v>15</v>
      </c>
      <c r="D8" s="70">
        <f t="shared" si="2"/>
        <v>30.46627777777778</v>
      </c>
      <c r="E8" s="19">
        <f t="shared" si="3"/>
        <v>1.0155425925925927</v>
      </c>
    </row>
    <row r="9" spans="1:5" x14ac:dyDescent="0.25">
      <c r="A9" s="24" t="s">
        <v>410</v>
      </c>
      <c r="B9" s="25">
        <v>6039.13</v>
      </c>
      <c r="C9" s="26">
        <v>10</v>
      </c>
      <c r="D9" s="70">
        <f t="shared" si="2"/>
        <v>50.326083333333337</v>
      </c>
      <c r="E9" s="19">
        <f t="shared" si="3"/>
        <v>1.6775361111111111</v>
      </c>
    </row>
    <row r="10" spans="1:5" x14ac:dyDescent="0.25">
      <c r="A10" s="24" t="s">
        <v>411</v>
      </c>
      <c r="B10" s="25">
        <v>7534.72</v>
      </c>
      <c r="C10" s="26">
        <v>10</v>
      </c>
      <c r="D10" s="70">
        <f t="shared" si="2"/>
        <v>62.789333333333332</v>
      </c>
      <c r="E10" s="19">
        <f t="shared" si="3"/>
        <v>2.0929777777777776</v>
      </c>
    </row>
    <row r="11" spans="1:5" x14ac:dyDescent="0.25">
      <c r="A11" s="24" t="s">
        <v>412</v>
      </c>
      <c r="B11" s="25">
        <v>46498.5</v>
      </c>
      <c r="C11" s="26">
        <v>20</v>
      </c>
      <c r="D11" s="70">
        <f t="shared" si="2"/>
        <v>193.74375000000001</v>
      </c>
      <c r="E11" s="19">
        <f t="shared" si="3"/>
        <v>6.4581249999999999</v>
      </c>
    </row>
    <row r="12" spans="1:5" x14ac:dyDescent="0.25">
      <c r="A12" s="24" t="s">
        <v>413</v>
      </c>
      <c r="B12" s="25">
        <v>14219.73</v>
      </c>
      <c r="C12" s="26">
        <v>20</v>
      </c>
      <c r="D12" s="70">
        <f t="shared" si="2"/>
        <v>59.248874999999998</v>
      </c>
      <c r="E12" s="19">
        <f t="shared" si="3"/>
        <v>1.9749625</v>
      </c>
    </row>
    <row r="13" spans="1:5" x14ac:dyDescent="0.25">
      <c r="A13" s="24" t="s">
        <v>414</v>
      </c>
      <c r="B13" s="25">
        <v>132460.63</v>
      </c>
      <c r="C13" s="26">
        <v>20</v>
      </c>
      <c r="D13" s="70">
        <f t="shared" si="2"/>
        <v>551.91929166666671</v>
      </c>
      <c r="E13" s="19">
        <f t="shared" si="3"/>
        <v>18.397309722222225</v>
      </c>
    </row>
    <row r="14" spans="1:5" x14ac:dyDescent="0.25">
      <c r="A14" s="24" t="s">
        <v>415</v>
      </c>
      <c r="B14" s="25">
        <v>2044.43</v>
      </c>
      <c r="C14" s="26">
        <v>10</v>
      </c>
      <c r="D14" s="70">
        <f t="shared" si="2"/>
        <v>17.036916666666666</v>
      </c>
      <c r="E14" s="19">
        <f t="shared" si="3"/>
        <v>0.56789722222222216</v>
      </c>
    </row>
    <row r="15" spans="1:5" x14ac:dyDescent="0.25">
      <c r="A15" s="24" t="s">
        <v>416</v>
      </c>
      <c r="B15" s="25">
        <v>7248.43</v>
      </c>
      <c r="C15" s="26">
        <v>10</v>
      </c>
      <c r="D15" s="70">
        <f t="shared" si="2"/>
        <v>60.403583333333337</v>
      </c>
      <c r="E15" s="19">
        <f t="shared" si="3"/>
        <v>2.0134527777777778</v>
      </c>
    </row>
    <row r="16" spans="1:5" x14ac:dyDescent="0.25">
      <c r="A16" s="24" t="s">
        <v>417</v>
      </c>
      <c r="B16" s="25">
        <v>2825.63</v>
      </c>
      <c r="C16" s="26">
        <v>10</v>
      </c>
      <c r="D16" s="70">
        <f t="shared" si="2"/>
        <v>23.546916666666664</v>
      </c>
      <c r="E16" s="19">
        <f t="shared" si="3"/>
        <v>0.78489722222222214</v>
      </c>
    </row>
    <row r="17" spans="1:5" x14ac:dyDescent="0.25">
      <c r="A17" s="24" t="s">
        <v>418</v>
      </c>
      <c r="B17" s="25">
        <v>32059.95</v>
      </c>
      <c r="C17" s="26">
        <v>10</v>
      </c>
      <c r="D17" s="70">
        <f t="shared" si="2"/>
        <v>267.16624999999999</v>
      </c>
      <c r="E17" s="19">
        <f t="shared" si="3"/>
        <v>8.9055416666666662</v>
      </c>
    </row>
    <row r="18" spans="1:5" x14ac:dyDescent="0.25">
      <c r="A18" s="24" t="s">
        <v>419</v>
      </c>
      <c r="B18" s="25">
        <v>29000</v>
      </c>
      <c r="C18" s="26">
        <v>10</v>
      </c>
      <c r="D18" s="70">
        <f t="shared" si="2"/>
        <v>241.66666666666666</v>
      </c>
      <c r="E18" s="19">
        <f t="shared" si="3"/>
        <v>8.0555555555555554</v>
      </c>
    </row>
    <row r="19" spans="1:5" x14ac:dyDescent="0.25">
      <c r="A19" s="24" t="s">
        <v>420</v>
      </c>
      <c r="B19" s="25">
        <v>33000</v>
      </c>
      <c r="C19" s="26">
        <v>10</v>
      </c>
      <c r="D19" s="70">
        <f t="shared" si="2"/>
        <v>275</v>
      </c>
      <c r="E19" s="19">
        <f t="shared" si="3"/>
        <v>9.1666666666666661</v>
      </c>
    </row>
    <row r="20" spans="1:5" x14ac:dyDescent="0.25">
      <c r="A20" s="24" t="s">
        <v>421</v>
      </c>
      <c r="B20" s="25">
        <v>97614.91</v>
      </c>
      <c r="C20" s="26">
        <v>10</v>
      </c>
      <c r="D20" s="70">
        <f t="shared" si="2"/>
        <v>813.45758333333333</v>
      </c>
      <c r="E20" s="19">
        <f t="shared" si="3"/>
        <v>27.115252777777776</v>
      </c>
    </row>
    <row r="21" spans="1:5" x14ac:dyDescent="0.25">
      <c r="A21" s="24" t="s">
        <v>422</v>
      </c>
      <c r="B21" s="25">
        <v>42657.1</v>
      </c>
      <c r="C21" s="26">
        <v>20</v>
      </c>
      <c r="D21" s="70">
        <f t="shared" si="2"/>
        <v>177.73791666666668</v>
      </c>
      <c r="E21" s="19">
        <f t="shared" si="3"/>
        <v>5.9245972222222223</v>
      </c>
    </row>
    <row r="22" spans="1:5" x14ac:dyDescent="0.25">
      <c r="A22" s="24" t="s">
        <v>423</v>
      </c>
      <c r="B22" s="25">
        <v>14663.57</v>
      </c>
      <c r="C22" s="26">
        <v>10</v>
      </c>
      <c r="D22" s="70">
        <f t="shared" si="2"/>
        <v>122.19641666666666</v>
      </c>
      <c r="E22" s="19">
        <f t="shared" si="3"/>
        <v>4.0732138888888887</v>
      </c>
    </row>
    <row r="23" spans="1:5" x14ac:dyDescent="0.25">
      <c r="A23" s="24" t="s">
        <v>424</v>
      </c>
      <c r="B23" s="25">
        <v>86581.51</v>
      </c>
      <c r="C23" s="26">
        <v>10</v>
      </c>
      <c r="D23" s="70">
        <f t="shared" si="2"/>
        <v>721.51258333333328</v>
      </c>
      <c r="E23" s="19">
        <f t="shared" si="3"/>
        <v>24.050419444444444</v>
      </c>
    </row>
    <row r="24" spans="1:5" x14ac:dyDescent="0.25">
      <c r="A24" s="24" t="s">
        <v>425</v>
      </c>
      <c r="B24" s="25">
        <v>9316.52</v>
      </c>
      <c r="C24" s="26">
        <v>5</v>
      </c>
      <c r="D24" s="70">
        <f t="shared" si="2"/>
        <v>155.27533333333335</v>
      </c>
      <c r="E24" s="19">
        <f t="shared" si="3"/>
        <v>5.1758444444444454</v>
      </c>
    </row>
    <row r="25" spans="1:5" x14ac:dyDescent="0.25">
      <c r="A25" s="24" t="s">
        <v>426</v>
      </c>
      <c r="B25" s="25">
        <v>11866.17</v>
      </c>
      <c r="C25" s="26">
        <v>10</v>
      </c>
      <c r="D25" s="70">
        <f t="shared" si="2"/>
        <v>98.884749999999997</v>
      </c>
      <c r="E25" s="19">
        <f t="shared" si="3"/>
        <v>3.2961583333333331</v>
      </c>
    </row>
    <row r="26" spans="1:5" x14ac:dyDescent="0.25">
      <c r="A26" s="24" t="s">
        <v>426</v>
      </c>
      <c r="B26" s="25">
        <v>32647.79</v>
      </c>
      <c r="C26" s="26">
        <v>30</v>
      </c>
      <c r="D26" s="70">
        <f t="shared" si="2"/>
        <v>90.688305555555544</v>
      </c>
      <c r="E26" s="19">
        <f t="shared" si="3"/>
        <v>3.0229435185185181</v>
      </c>
    </row>
    <row r="27" spans="1:5" x14ac:dyDescent="0.25">
      <c r="A27" s="24" t="s">
        <v>427</v>
      </c>
      <c r="B27" s="25">
        <v>88662.15</v>
      </c>
      <c r="C27" s="26">
        <v>50</v>
      </c>
      <c r="D27" s="70">
        <f t="shared" si="2"/>
        <v>147.77025</v>
      </c>
      <c r="E27" s="19">
        <f t="shared" si="3"/>
        <v>4.925675</v>
      </c>
    </row>
    <row r="28" spans="1:5" x14ac:dyDescent="0.25">
      <c r="A28" s="24" t="s">
        <v>428</v>
      </c>
      <c r="B28" s="25">
        <v>261682.75</v>
      </c>
      <c r="C28" s="26">
        <v>15</v>
      </c>
      <c r="D28" s="70">
        <f t="shared" si="2"/>
        <v>1453.7930555555556</v>
      </c>
      <c r="E28" s="19">
        <f t="shared" si="3"/>
        <v>48.459768518518523</v>
      </c>
    </row>
    <row r="29" spans="1:5" x14ac:dyDescent="0.25">
      <c r="A29" s="24" t="s">
        <v>429</v>
      </c>
      <c r="B29" s="25">
        <v>1482741.08</v>
      </c>
      <c r="C29" s="26">
        <v>50</v>
      </c>
      <c r="D29" s="70">
        <f t="shared" si="2"/>
        <v>2471.2351333333336</v>
      </c>
      <c r="E29" s="19">
        <f t="shared" si="3"/>
        <v>82.374504444444455</v>
      </c>
    </row>
    <row r="30" spans="1:5" x14ac:dyDescent="0.25">
      <c r="A30" s="24" t="s">
        <v>448</v>
      </c>
      <c r="B30" s="25">
        <v>2759.85</v>
      </c>
      <c r="C30" s="26">
        <v>10</v>
      </c>
      <c r="D30" s="70">
        <f t="shared" si="2"/>
        <v>22.998750000000001</v>
      </c>
      <c r="E30" s="19">
        <f t="shared" si="3"/>
        <v>0.766625</v>
      </c>
    </row>
    <row r="31" spans="1:5" x14ac:dyDescent="0.25">
      <c r="A31" s="24" t="s">
        <v>450</v>
      </c>
      <c r="B31" s="25">
        <v>1588.51</v>
      </c>
      <c r="C31" s="26">
        <v>10</v>
      </c>
      <c r="D31" s="70">
        <f t="shared" si="2"/>
        <v>13.237583333333333</v>
      </c>
      <c r="E31" s="19">
        <f t="shared" si="3"/>
        <v>0.44125277777777777</v>
      </c>
    </row>
    <row r="32" spans="1:5" x14ac:dyDescent="0.25">
      <c r="A32" s="24" t="s">
        <v>449</v>
      </c>
      <c r="B32" s="25">
        <v>1724.48</v>
      </c>
      <c r="C32" s="26">
        <v>10</v>
      </c>
      <c r="D32" s="70">
        <f t="shared" si="2"/>
        <v>14.370666666666667</v>
      </c>
      <c r="E32" s="19">
        <f t="shared" si="3"/>
        <v>0.47902222222222224</v>
      </c>
    </row>
    <row r="33" spans="1:5" x14ac:dyDescent="0.25">
      <c r="A33" s="24" t="s">
        <v>451</v>
      </c>
      <c r="B33" s="25">
        <v>16394.740000000002</v>
      </c>
      <c r="C33" s="26">
        <v>20</v>
      </c>
      <c r="D33" s="70">
        <f t="shared" si="2"/>
        <v>68.311416666666673</v>
      </c>
      <c r="E33" s="19">
        <f t="shared" si="3"/>
        <v>2.2770472222222224</v>
      </c>
    </row>
    <row r="34" spans="1:5" x14ac:dyDescent="0.25">
      <c r="A34" s="24" t="s">
        <v>457</v>
      </c>
      <c r="B34" s="25">
        <v>7177.48</v>
      </c>
      <c r="C34" s="26">
        <v>10</v>
      </c>
      <c r="D34" s="70">
        <f t="shared" si="2"/>
        <v>59.812333333333328</v>
      </c>
      <c r="E34" s="19">
        <f t="shared" si="3"/>
        <v>1.9937444444444443</v>
      </c>
    </row>
    <row r="35" spans="1:5" x14ac:dyDescent="0.25">
      <c r="A35" s="24" t="s">
        <v>452</v>
      </c>
      <c r="B35" s="25">
        <v>2586.5</v>
      </c>
      <c r="C35" s="26">
        <v>10</v>
      </c>
      <c r="D35" s="70">
        <f t="shared" si="2"/>
        <v>21.554166666666664</v>
      </c>
      <c r="E35" s="19">
        <f t="shared" si="3"/>
        <v>0.71847222222222207</v>
      </c>
    </row>
    <row r="36" spans="1:5" x14ac:dyDescent="0.25">
      <c r="A36" s="24" t="s">
        <v>453</v>
      </c>
      <c r="B36" s="25">
        <v>3769.19</v>
      </c>
      <c r="C36" s="26">
        <v>10</v>
      </c>
      <c r="D36" s="70">
        <f t="shared" si="2"/>
        <v>31.409916666666664</v>
      </c>
      <c r="E36" s="19">
        <f t="shared" si="3"/>
        <v>1.0469972222222221</v>
      </c>
    </row>
    <row r="37" spans="1:5" x14ac:dyDescent="0.25">
      <c r="A37" s="24" t="s">
        <v>454</v>
      </c>
      <c r="B37" s="25">
        <v>5312.28</v>
      </c>
      <c r="C37" s="26">
        <v>15</v>
      </c>
      <c r="D37" s="70">
        <f t="shared" si="2"/>
        <v>29.512666666666664</v>
      </c>
      <c r="E37" s="19">
        <f t="shared" si="3"/>
        <v>0.98375555555555549</v>
      </c>
    </row>
    <row r="38" spans="1:5" x14ac:dyDescent="0.25">
      <c r="A38" s="24" t="s">
        <v>455</v>
      </c>
      <c r="B38" s="25">
        <v>7588</v>
      </c>
      <c r="C38" s="26">
        <v>20</v>
      </c>
      <c r="D38" s="70">
        <f t="shared" si="2"/>
        <v>31.616666666666664</v>
      </c>
      <c r="E38" s="19">
        <f t="shared" si="3"/>
        <v>1.0538888888888889</v>
      </c>
    </row>
    <row r="39" spans="1:5" x14ac:dyDescent="0.25">
      <c r="A39" s="24" t="s">
        <v>456</v>
      </c>
      <c r="B39" s="25">
        <v>9341.51</v>
      </c>
      <c r="C39" s="26">
        <v>10</v>
      </c>
      <c r="D39" s="70">
        <f t="shared" si="2"/>
        <v>77.845916666666668</v>
      </c>
      <c r="E39" s="19">
        <f t="shared" si="3"/>
        <v>2.5948638888888889</v>
      </c>
    </row>
    <row r="40" spans="1:5" x14ac:dyDescent="0.25">
      <c r="A40" s="24" t="s">
        <v>458</v>
      </c>
      <c r="B40" s="25">
        <v>26088</v>
      </c>
      <c r="C40" s="26">
        <v>20</v>
      </c>
      <c r="D40" s="70">
        <f t="shared" si="2"/>
        <v>108.7</v>
      </c>
      <c r="E40" s="19">
        <f t="shared" si="3"/>
        <v>3.6233333333333335</v>
      </c>
    </row>
    <row r="41" spans="1:5" x14ac:dyDescent="0.25">
      <c r="A41" s="24" t="s">
        <v>459</v>
      </c>
      <c r="B41" s="25">
        <v>8625.6299999999992</v>
      </c>
      <c r="C41" s="26">
        <v>10</v>
      </c>
      <c r="D41" s="70">
        <f t="shared" si="2"/>
        <v>71.88024999999999</v>
      </c>
      <c r="E41" s="19">
        <f t="shared" si="3"/>
        <v>2.3960083333333331</v>
      </c>
    </row>
    <row r="42" spans="1:5" x14ac:dyDescent="0.25">
      <c r="A42" s="24" t="s">
        <v>460</v>
      </c>
      <c r="B42" s="25">
        <v>8164.56</v>
      </c>
      <c r="C42" s="26">
        <v>10</v>
      </c>
      <c r="D42" s="70">
        <f t="shared" si="2"/>
        <v>68.037999999999997</v>
      </c>
      <c r="E42" s="19">
        <f t="shared" si="3"/>
        <v>2.2679333333333331</v>
      </c>
    </row>
    <row r="43" spans="1:5" x14ac:dyDescent="0.25">
      <c r="A43" s="24" t="s">
        <v>461</v>
      </c>
      <c r="B43" s="25">
        <v>28753.33</v>
      </c>
      <c r="C43" s="26">
        <v>20</v>
      </c>
      <c r="D43" s="70">
        <f t="shared" si="2"/>
        <v>119.80554166666667</v>
      </c>
      <c r="E43" s="19">
        <f t="shared" si="3"/>
        <v>3.9935180555555556</v>
      </c>
    </row>
    <row r="44" spans="1:5" x14ac:dyDescent="0.25">
      <c r="A44" s="24" t="s">
        <v>462</v>
      </c>
      <c r="B44" s="25">
        <v>10670.37</v>
      </c>
      <c r="C44" s="26">
        <v>10</v>
      </c>
      <c r="D44" s="70">
        <f t="shared" ref="D44:D55" si="4">(B44/C44)/12</f>
        <v>88.919750000000008</v>
      </c>
      <c r="E44" s="19">
        <f t="shared" ref="E44:E55" si="5">D44/30</f>
        <v>2.9639916666666668</v>
      </c>
    </row>
    <row r="45" spans="1:5" x14ac:dyDescent="0.25">
      <c r="A45" s="24" t="s">
        <v>463</v>
      </c>
      <c r="B45" s="25">
        <v>13917.44</v>
      </c>
      <c r="C45" s="26">
        <v>30</v>
      </c>
      <c r="D45" s="70">
        <f t="shared" si="4"/>
        <v>38.659555555555556</v>
      </c>
      <c r="E45" s="19">
        <f t="shared" si="5"/>
        <v>1.2886518518518519</v>
      </c>
    </row>
    <row r="46" spans="1:5" x14ac:dyDescent="0.25">
      <c r="A46" s="24" t="s">
        <v>464</v>
      </c>
      <c r="B46" s="25">
        <v>250825.9</v>
      </c>
      <c r="C46" s="26">
        <v>20</v>
      </c>
      <c r="D46" s="70">
        <f t="shared" si="4"/>
        <v>1045.1079166666666</v>
      </c>
      <c r="E46" s="19">
        <f t="shared" si="5"/>
        <v>34.836930555555554</v>
      </c>
    </row>
    <row r="47" spans="1:5" x14ac:dyDescent="0.25">
      <c r="A47" s="24" t="s">
        <v>465</v>
      </c>
      <c r="B47" s="25">
        <v>24495</v>
      </c>
      <c r="C47" s="26">
        <v>10</v>
      </c>
      <c r="D47" s="70">
        <f t="shared" si="4"/>
        <v>204.125</v>
      </c>
      <c r="E47" s="19">
        <f t="shared" si="5"/>
        <v>6.8041666666666663</v>
      </c>
    </row>
    <row r="48" spans="1:5" x14ac:dyDescent="0.25">
      <c r="A48" s="24" t="s">
        <v>466</v>
      </c>
      <c r="B48" s="25">
        <v>17460.330000000002</v>
      </c>
      <c r="C48" s="26">
        <v>20</v>
      </c>
      <c r="D48" s="70">
        <f t="shared" si="4"/>
        <v>72.75137500000001</v>
      </c>
      <c r="E48" s="19">
        <f t="shared" si="5"/>
        <v>2.4250458333333338</v>
      </c>
    </row>
    <row r="49" spans="1:5" x14ac:dyDescent="0.25">
      <c r="A49" s="24" t="s">
        <v>467</v>
      </c>
      <c r="B49" s="25">
        <v>17028.95</v>
      </c>
      <c r="C49" s="26">
        <v>10</v>
      </c>
      <c r="D49" s="70">
        <f t="shared" si="4"/>
        <v>141.90791666666667</v>
      </c>
      <c r="E49" s="19">
        <f t="shared" si="5"/>
        <v>4.7302638888888886</v>
      </c>
    </row>
    <row r="50" spans="1:5" x14ac:dyDescent="0.25">
      <c r="A50" s="24" t="s">
        <v>468</v>
      </c>
      <c r="B50" s="25">
        <v>371271.65</v>
      </c>
      <c r="C50" s="26">
        <v>30</v>
      </c>
      <c r="D50" s="70">
        <f t="shared" si="4"/>
        <v>1031.310138888889</v>
      </c>
      <c r="E50" s="19">
        <f t="shared" si="5"/>
        <v>34.377004629629631</v>
      </c>
    </row>
    <row r="51" spans="1:5" x14ac:dyDescent="0.25">
      <c r="A51" s="24" t="s">
        <v>469</v>
      </c>
      <c r="B51" s="25">
        <v>47809.17</v>
      </c>
      <c r="C51" s="26">
        <v>50</v>
      </c>
      <c r="D51" s="70">
        <f t="shared" si="4"/>
        <v>79.681950000000001</v>
      </c>
      <c r="E51" s="19">
        <f t="shared" si="5"/>
        <v>2.6560649999999999</v>
      </c>
    </row>
    <row r="52" spans="1:5" x14ac:dyDescent="0.25">
      <c r="A52" s="24" t="s">
        <v>470</v>
      </c>
      <c r="B52" s="25">
        <v>31899.83</v>
      </c>
      <c r="C52" s="26">
        <v>8</v>
      </c>
      <c r="D52" s="70">
        <f t="shared" si="4"/>
        <v>332.28989583333333</v>
      </c>
      <c r="E52" s="19">
        <f t="shared" si="5"/>
        <v>11.076329861111111</v>
      </c>
    </row>
    <row r="53" spans="1:5" x14ac:dyDescent="0.25">
      <c r="A53" s="24" t="s">
        <v>471</v>
      </c>
      <c r="B53" s="25">
        <v>265000</v>
      </c>
      <c r="C53" s="26">
        <v>20</v>
      </c>
      <c r="D53" s="70">
        <f t="shared" si="4"/>
        <v>1104.1666666666667</v>
      </c>
      <c r="E53" s="19">
        <f t="shared" si="5"/>
        <v>36.805555555555557</v>
      </c>
    </row>
    <row r="54" spans="1:5" x14ac:dyDescent="0.25">
      <c r="A54" s="24" t="s">
        <v>472</v>
      </c>
      <c r="B54" s="25">
        <v>41306.65</v>
      </c>
      <c r="C54" s="26">
        <v>5</v>
      </c>
      <c r="D54" s="70">
        <f t="shared" si="4"/>
        <v>688.44416666666666</v>
      </c>
      <c r="E54" s="19">
        <f t="shared" si="5"/>
        <v>22.948138888888888</v>
      </c>
    </row>
    <row r="55" spans="1:5" x14ac:dyDescent="0.25">
      <c r="A55" s="24" t="s">
        <v>473</v>
      </c>
      <c r="B55" s="25">
        <v>2622637.6</v>
      </c>
      <c r="C55" s="26">
        <v>25</v>
      </c>
      <c r="D55" s="70">
        <f t="shared" si="4"/>
        <v>8742.1253333333334</v>
      </c>
      <c r="E55" s="19">
        <f t="shared" si="5"/>
        <v>291.40417777777776</v>
      </c>
    </row>
    <row r="56" spans="1:5" ht="16.5" thickBot="1" x14ac:dyDescent="0.3">
      <c r="A56" s="27" t="s">
        <v>184</v>
      </c>
      <c r="B56" s="28"/>
      <c r="C56" s="61"/>
      <c r="D56" s="71">
        <f>SUM(D4:D55)</f>
        <v>22709.752751388893</v>
      </c>
      <c r="E56" s="19">
        <f t="shared" si="1"/>
        <v>756.9917583796298</v>
      </c>
    </row>
    <row r="57" spans="1:5" ht="15.75" x14ac:dyDescent="0.25">
      <c r="C57" s="3">
        <f>C56/23</f>
        <v>0</v>
      </c>
      <c r="D57" s="73"/>
      <c r="E57" s="74"/>
    </row>
    <row r="58" spans="1:5" ht="15.75" thickBot="1" x14ac:dyDescent="0.3">
      <c r="A58" s="72"/>
      <c r="D58" s="75"/>
      <c r="E58" s="19"/>
    </row>
    <row r="59" spans="1:5" x14ac:dyDescent="0.25">
      <c r="D59" s="60"/>
    </row>
    <row r="60" spans="1:5" x14ac:dyDescent="0.25">
      <c r="D60" s="60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B24" sqref="B24"/>
    </sheetView>
  </sheetViews>
  <sheetFormatPr baseColWidth="10" defaultRowHeight="15" x14ac:dyDescent="0.25"/>
  <cols>
    <col min="1" max="1" width="67.42578125" customWidth="1"/>
    <col min="2" max="2" width="14.5703125" bestFit="1" customWidth="1"/>
    <col min="3" max="3" width="13.85546875" customWidth="1"/>
  </cols>
  <sheetData>
    <row r="1" spans="1:5" ht="15.75" thickBot="1" x14ac:dyDescent="0.3"/>
    <row r="2" spans="1:5" ht="24" thickBot="1" x14ac:dyDescent="0.4">
      <c r="A2" s="105" t="s">
        <v>232</v>
      </c>
      <c r="B2" s="106"/>
      <c r="C2" s="107"/>
    </row>
    <row r="3" spans="1:5" x14ac:dyDescent="0.25">
      <c r="B3" s="84" t="s">
        <v>206</v>
      </c>
      <c r="C3" s="84" t="s">
        <v>207</v>
      </c>
      <c r="D3" s="66"/>
      <c r="E3" s="66"/>
    </row>
    <row r="4" spans="1:5" ht="16.5" x14ac:dyDescent="0.3">
      <c r="A4" s="62" t="s">
        <v>430</v>
      </c>
      <c r="B4" s="19">
        <v>230000</v>
      </c>
      <c r="C4" s="67">
        <f>B4/30</f>
        <v>7666.666666666667</v>
      </c>
      <c r="D4" s="67"/>
      <c r="E4" s="67"/>
    </row>
    <row r="5" spans="1:5" ht="16.5" x14ac:dyDescent="0.3">
      <c r="A5" s="62" t="s">
        <v>431</v>
      </c>
      <c r="B5" s="19">
        <v>12012629.75</v>
      </c>
      <c r="C5" s="67">
        <f t="shared" ref="C5:C22" si="0">B5/30</f>
        <v>400420.99166666664</v>
      </c>
      <c r="D5" s="67"/>
      <c r="E5" s="67"/>
    </row>
    <row r="6" spans="1:5" ht="16.5" x14ac:dyDescent="0.3">
      <c r="A6" s="62" t="s">
        <v>432</v>
      </c>
      <c r="B6" s="19">
        <v>468573.75</v>
      </c>
      <c r="C6" s="67">
        <f t="shared" si="0"/>
        <v>15619.125</v>
      </c>
      <c r="D6" s="67"/>
      <c r="E6" s="67"/>
    </row>
    <row r="7" spans="1:5" ht="16.5" x14ac:dyDescent="0.3">
      <c r="A7" s="62" t="s">
        <v>433</v>
      </c>
      <c r="B7" s="19">
        <v>27388.95</v>
      </c>
      <c r="C7" s="67">
        <f t="shared" si="0"/>
        <v>912.96500000000003</v>
      </c>
      <c r="D7" s="67"/>
      <c r="E7" s="67"/>
    </row>
    <row r="8" spans="1:5" ht="16.5" x14ac:dyDescent="0.3">
      <c r="A8" s="62" t="s">
        <v>434</v>
      </c>
      <c r="B8" s="19">
        <v>55593.41</v>
      </c>
      <c r="C8" s="67">
        <f t="shared" si="0"/>
        <v>1853.1136666666669</v>
      </c>
      <c r="D8" s="67"/>
      <c r="E8" s="67"/>
    </row>
    <row r="9" spans="1:5" x14ac:dyDescent="0.25">
      <c r="A9" s="63" t="s">
        <v>435</v>
      </c>
      <c r="B9" s="19">
        <v>51356100</v>
      </c>
      <c r="C9" s="67">
        <f t="shared" si="0"/>
        <v>1711870</v>
      </c>
      <c r="D9" s="67"/>
      <c r="E9" s="67"/>
    </row>
    <row r="10" spans="1:5" x14ac:dyDescent="0.25">
      <c r="A10" s="64" t="s">
        <v>436</v>
      </c>
      <c r="B10" s="19">
        <v>14089387.359999999</v>
      </c>
      <c r="C10" s="67">
        <f t="shared" si="0"/>
        <v>469646.24533333333</v>
      </c>
      <c r="D10" s="67"/>
      <c r="E10" s="67"/>
    </row>
    <row r="11" spans="1:5" x14ac:dyDescent="0.25">
      <c r="A11" s="65" t="s">
        <v>437</v>
      </c>
      <c r="B11" s="19">
        <v>772924.09</v>
      </c>
      <c r="C11" s="67">
        <f t="shared" si="0"/>
        <v>25764.136333333332</v>
      </c>
      <c r="D11" s="67"/>
      <c r="E11" s="67"/>
    </row>
    <row r="12" spans="1:5" x14ac:dyDescent="0.25">
      <c r="A12" s="16" t="s">
        <v>212</v>
      </c>
      <c r="B12" s="19">
        <v>109398.82</v>
      </c>
      <c r="C12" s="67">
        <f t="shared" si="0"/>
        <v>3646.6273333333334</v>
      </c>
      <c r="D12" s="67"/>
      <c r="E12" s="67"/>
    </row>
    <row r="13" spans="1:5" x14ac:dyDescent="0.25">
      <c r="A13" s="16" t="s">
        <v>438</v>
      </c>
      <c r="B13" s="19">
        <v>8180.51</v>
      </c>
      <c r="C13" s="67">
        <f t="shared" si="0"/>
        <v>272.68366666666668</v>
      </c>
      <c r="D13" s="67"/>
      <c r="E13" s="67"/>
    </row>
    <row r="14" spans="1:5" x14ac:dyDescent="0.25">
      <c r="A14" s="16" t="s">
        <v>439</v>
      </c>
      <c r="B14" s="19">
        <v>16684181.119999999</v>
      </c>
      <c r="C14" s="67">
        <f t="shared" si="0"/>
        <v>556139.37066666665</v>
      </c>
      <c r="D14" s="67"/>
      <c r="E14" s="67"/>
    </row>
    <row r="15" spans="1:5" x14ac:dyDescent="0.25">
      <c r="A15" s="16" t="s">
        <v>440</v>
      </c>
      <c r="B15" s="19">
        <v>4447637.37</v>
      </c>
      <c r="C15" s="67">
        <f t="shared" si="0"/>
        <v>148254.579</v>
      </c>
      <c r="D15" s="67"/>
      <c r="E15" s="67"/>
    </row>
    <row r="16" spans="1:5" x14ac:dyDescent="0.25">
      <c r="A16" s="16" t="s">
        <v>441</v>
      </c>
      <c r="B16" s="19">
        <v>53167.82</v>
      </c>
      <c r="C16" s="67">
        <f t="shared" si="0"/>
        <v>1772.2606666666666</v>
      </c>
      <c r="D16" s="67"/>
      <c r="E16" s="67"/>
    </row>
    <row r="17" spans="1:5" x14ac:dyDescent="0.25">
      <c r="A17" s="16" t="s">
        <v>442</v>
      </c>
      <c r="B17" s="19">
        <v>998327.61</v>
      </c>
      <c r="C17" s="19">
        <f t="shared" si="0"/>
        <v>33277.587</v>
      </c>
      <c r="D17" s="16"/>
      <c r="E17" s="16"/>
    </row>
    <row r="18" spans="1:5" x14ac:dyDescent="0.25">
      <c r="A18" s="16" t="s">
        <v>443</v>
      </c>
      <c r="B18" s="19">
        <v>1291785.8500000001</v>
      </c>
      <c r="C18" s="19">
        <f t="shared" si="0"/>
        <v>43059.528333333335</v>
      </c>
      <c r="D18" s="16"/>
      <c r="E18" s="16"/>
    </row>
    <row r="19" spans="1:5" x14ac:dyDescent="0.25">
      <c r="A19" s="16" t="s">
        <v>444</v>
      </c>
      <c r="B19" s="19">
        <v>1930024.84</v>
      </c>
      <c r="C19" s="19">
        <f t="shared" si="0"/>
        <v>64334.161333333337</v>
      </c>
      <c r="D19" s="16"/>
      <c r="E19" s="16"/>
    </row>
    <row r="20" spans="1:5" x14ac:dyDescent="0.25">
      <c r="A20" s="16" t="s">
        <v>445</v>
      </c>
      <c r="B20" s="19">
        <v>169976736.47999999</v>
      </c>
      <c r="C20" s="19">
        <f t="shared" si="0"/>
        <v>5665891.216</v>
      </c>
      <c r="D20" s="16"/>
      <c r="E20" s="16"/>
    </row>
    <row r="21" spans="1:5" x14ac:dyDescent="0.25">
      <c r="A21" s="16" t="s">
        <v>446</v>
      </c>
      <c r="B21" s="19">
        <v>100604.82</v>
      </c>
      <c r="C21" s="19">
        <f t="shared" si="0"/>
        <v>3353.4940000000001</v>
      </c>
      <c r="D21" s="16"/>
      <c r="E21" s="16"/>
    </row>
    <row r="22" spans="1:5" x14ac:dyDescent="0.25">
      <c r="A22" s="16" t="s">
        <v>447</v>
      </c>
      <c r="B22" s="19">
        <v>8340297.0199999996</v>
      </c>
      <c r="C22" s="19">
        <f t="shared" si="0"/>
        <v>278009.90066666662</v>
      </c>
      <c r="D22" s="16"/>
      <c r="E22" s="16"/>
    </row>
    <row r="23" spans="1:5" x14ac:dyDescent="0.25">
      <c r="A23" s="68" t="s">
        <v>208</v>
      </c>
      <c r="B23" s="19">
        <f>SUM(B4:B22)</f>
        <v>282952939.56999999</v>
      </c>
      <c r="C23" s="19">
        <f>SUM(C4:C22)</f>
        <v>9431764.6523333341</v>
      </c>
      <c r="D23" s="19"/>
      <c r="E23" s="19"/>
    </row>
  </sheetData>
  <mergeCells count="1"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MATERIAS PRIMAS</vt:lpstr>
      <vt:lpstr>MANO DE OBRA</vt:lpstr>
      <vt:lpstr>EQUIPOS Y MAQU.</vt:lpstr>
      <vt:lpstr>GASTOS OPERATIVOS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Contaduria</cp:lastModifiedBy>
  <cp:lastPrinted>2014-05-06T15:50:58Z</cp:lastPrinted>
  <dcterms:created xsi:type="dcterms:W3CDTF">2012-08-22T17:31:50Z</dcterms:created>
  <dcterms:modified xsi:type="dcterms:W3CDTF">2017-08-21T20:34:35Z</dcterms:modified>
</cp:coreProperties>
</file>