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7755"/>
  </bookViews>
  <sheets>
    <sheet name="RELACION DE ING MES 07-2021 " sheetId="51" r:id="rId1"/>
    <sheet name="RELACION DE ING MES 06-2021 " sheetId="50" r:id="rId2"/>
    <sheet name="RELACION DE ING MES 05-2021 " sheetId="49" r:id="rId3"/>
    <sheet name="RELACION DE ING MES 04-2021" sheetId="48" r:id="rId4"/>
    <sheet name="RELACION DE ING MES 03-2021" sheetId="47" r:id="rId5"/>
    <sheet name="RELACION DE ING MES 02-2021 " sheetId="46" r:id="rId6"/>
    <sheet name="RELACION DE ING MES 01-2021" sheetId="45" r:id="rId7"/>
    <sheet name="RELACION DE ING MES 12-2020" sheetId="44" r:id="rId8"/>
    <sheet name="RELACION DE ING MES 11-2020" sheetId="43" r:id="rId9"/>
    <sheet name="RELACION DE ING MES 10-2020" sheetId="42" r:id="rId10"/>
    <sheet name="RELACION DE ING MES 09-2020" sheetId="41" r:id="rId11"/>
  </sheets>
  <externalReferences>
    <externalReference r:id="rId12"/>
    <externalReference r:id="rId13"/>
  </externalReferences>
  <calcPr calcId="145621"/>
</workbook>
</file>

<file path=xl/calcChain.xml><?xml version="1.0" encoding="utf-8"?>
<calcChain xmlns="http://schemas.openxmlformats.org/spreadsheetml/2006/main">
  <c r="J22" i="51" l="1"/>
  <c r="J23" i="51"/>
  <c r="H22" i="51"/>
  <c r="H23" i="51" s="1"/>
  <c r="H25" i="51" s="1"/>
  <c r="F22" i="51"/>
  <c r="F23" i="51" s="1"/>
  <c r="F25" i="51" s="1"/>
  <c r="D22" i="51"/>
  <c r="D23" i="51" s="1"/>
  <c r="D25" i="51" s="1"/>
  <c r="B22" i="51"/>
  <c r="B23" i="51" s="1"/>
  <c r="B25" i="51" s="1"/>
  <c r="F16" i="51"/>
  <c r="F12" i="51"/>
  <c r="F11" i="51"/>
  <c r="C22" i="51" l="1"/>
  <c r="C23" i="51" s="1"/>
  <c r="C25" i="51" s="1"/>
  <c r="E22" i="51"/>
  <c r="E23" i="51" s="1"/>
  <c r="E25" i="51" s="1"/>
  <c r="G22" i="51"/>
  <c r="G23" i="51" s="1"/>
  <c r="G25" i="51" s="1"/>
  <c r="I22" i="51"/>
  <c r="I23" i="51" s="1"/>
  <c r="I25" i="51" s="1"/>
  <c r="J22" i="50"/>
  <c r="J25" i="51" l="1"/>
  <c r="J27" i="51"/>
  <c r="J29" i="51"/>
  <c r="J31" i="51" s="1"/>
  <c r="J23" i="50"/>
  <c r="H22" i="50"/>
  <c r="H23" i="50" s="1"/>
  <c r="H25" i="50" s="1"/>
  <c r="F22" i="50"/>
  <c r="F23" i="50" s="1"/>
  <c r="F25" i="50" s="1"/>
  <c r="D22" i="50"/>
  <c r="D23" i="50" s="1"/>
  <c r="D25" i="50" s="1"/>
  <c r="B22" i="50"/>
  <c r="B23" i="50" s="1"/>
  <c r="B25" i="50" s="1"/>
  <c r="F16" i="50"/>
  <c r="F12" i="50"/>
  <c r="F11" i="50"/>
  <c r="C22" i="50" l="1"/>
  <c r="C23" i="50" s="1"/>
  <c r="C25" i="50" s="1"/>
  <c r="E22" i="50"/>
  <c r="E23" i="50" s="1"/>
  <c r="E25" i="50" s="1"/>
  <c r="G22" i="50"/>
  <c r="G23" i="50" s="1"/>
  <c r="G25" i="50" s="1"/>
  <c r="I22" i="50"/>
  <c r="I23" i="50" s="1"/>
  <c r="I25" i="50" s="1"/>
  <c r="J22" i="49"/>
  <c r="J23" i="49" s="1"/>
  <c r="F16" i="49"/>
  <c r="F12" i="49"/>
  <c r="F11" i="49"/>
  <c r="D22" i="49" l="1"/>
  <c r="D23" i="49" s="1"/>
  <c r="D25" i="49" s="1"/>
  <c r="H22" i="49"/>
  <c r="H23" i="49" s="1"/>
  <c r="H25" i="49" s="1"/>
  <c r="B22" i="49"/>
  <c r="B23" i="49" s="1"/>
  <c r="B25" i="49" s="1"/>
  <c r="F22" i="49"/>
  <c r="F23" i="49" s="1"/>
  <c r="F25" i="49" s="1"/>
  <c r="J25" i="50"/>
  <c r="J27" i="50" s="1"/>
  <c r="C22" i="49"/>
  <c r="C23" i="49" s="1"/>
  <c r="C25" i="49" s="1"/>
  <c r="E22" i="49"/>
  <c r="E23" i="49" s="1"/>
  <c r="E25" i="49" s="1"/>
  <c r="G22" i="49"/>
  <c r="G23" i="49" s="1"/>
  <c r="G25" i="49" s="1"/>
  <c r="I22" i="49"/>
  <c r="I23" i="49" s="1"/>
  <c r="I25" i="49" s="1"/>
  <c r="J25" i="45"/>
  <c r="J29" i="50" l="1"/>
  <c r="J31" i="50" s="1"/>
  <c r="J25" i="49"/>
  <c r="J27" i="49" s="1"/>
  <c r="J22" i="48"/>
  <c r="B22" i="48" s="1"/>
  <c r="J29" i="49" l="1"/>
  <c r="J31" i="49" s="1"/>
  <c r="E22" i="48"/>
  <c r="J23" i="48"/>
  <c r="H22" i="48"/>
  <c r="H23" i="48" s="1"/>
  <c r="H25" i="48" s="1"/>
  <c r="F22" i="48"/>
  <c r="F23" i="48" s="1"/>
  <c r="F25" i="48" s="1"/>
  <c r="D22" i="48"/>
  <c r="D23" i="48" s="1"/>
  <c r="D25" i="48" s="1"/>
  <c r="B23" i="48"/>
  <c r="B25" i="48" s="1"/>
  <c r="F16" i="48"/>
  <c r="F12" i="48"/>
  <c r="F11" i="48"/>
  <c r="C22" i="48" l="1"/>
  <c r="C23" i="48" s="1"/>
  <c r="C25" i="48" s="1"/>
  <c r="E23" i="48"/>
  <c r="E25" i="48" s="1"/>
  <c r="G22" i="48"/>
  <c r="G23" i="48" s="1"/>
  <c r="G25" i="48" s="1"/>
  <c r="I22" i="48"/>
  <c r="I23" i="48" s="1"/>
  <c r="I25" i="48" s="1"/>
  <c r="J22" i="47"/>
  <c r="J25" i="48" l="1"/>
  <c r="J27" i="48" s="1"/>
  <c r="J23" i="47"/>
  <c r="I22" i="47"/>
  <c r="I23" i="47" s="1"/>
  <c r="I25" i="47" s="1"/>
  <c r="H22" i="47"/>
  <c r="H23" i="47" s="1"/>
  <c r="H25" i="47" s="1"/>
  <c r="G22" i="47"/>
  <c r="G23" i="47" s="1"/>
  <c r="G25" i="47" s="1"/>
  <c r="F22" i="47"/>
  <c r="F23" i="47" s="1"/>
  <c r="F25" i="47" s="1"/>
  <c r="E22" i="47"/>
  <c r="E23" i="47" s="1"/>
  <c r="E25" i="47" s="1"/>
  <c r="D22" i="47"/>
  <c r="D23" i="47" s="1"/>
  <c r="D25" i="47" s="1"/>
  <c r="C22" i="47"/>
  <c r="C23" i="47" s="1"/>
  <c r="C25" i="47" s="1"/>
  <c r="B22" i="47"/>
  <c r="B23" i="47" s="1"/>
  <c r="B25" i="47" s="1"/>
  <c r="J25" i="47" s="1"/>
  <c r="F16" i="47"/>
  <c r="F12" i="47"/>
  <c r="F11" i="47"/>
  <c r="J29" i="48" l="1"/>
  <c r="J31" i="48" s="1"/>
  <c r="J29" i="47"/>
  <c r="J31" i="47" s="1"/>
  <c r="J27" i="47"/>
  <c r="J25" i="46"/>
  <c r="B22" i="46" l="1"/>
  <c r="H22" i="46"/>
  <c r="C22" i="46"/>
  <c r="G22" i="46"/>
  <c r="E22" i="46"/>
  <c r="D22" i="46"/>
  <c r="F11" i="46"/>
  <c r="F12" i="46"/>
  <c r="F16" i="46"/>
  <c r="I22" i="46"/>
  <c r="F22" i="46"/>
  <c r="I23" i="46" l="1"/>
  <c r="I25" i="46" s="1"/>
  <c r="H23" i="46"/>
  <c r="H25" i="46" s="1"/>
  <c r="G23" i="46"/>
  <c r="G25" i="46" s="1"/>
  <c r="F23" i="46"/>
  <c r="F25" i="46" s="1"/>
  <c r="E23" i="46"/>
  <c r="E25" i="46" s="1"/>
  <c r="D23" i="46"/>
  <c r="D25" i="46" s="1"/>
  <c r="C23" i="46"/>
  <c r="C25" i="46" s="1"/>
  <c r="B23" i="46"/>
  <c r="B25" i="46" s="1"/>
  <c r="G23" i="45"/>
  <c r="H23" i="45"/>
  <c r="I23" i="45"/>
  <c r="J23" i="46" l="1"/>
  <c r="F22" i="45"/>
  <c r="E22" i="45"/>
  <c r="D22" i="45"/>
  <c r="C22" i="45"/>
  <c r="B22" i="45"/>
  <c r="J27" i="46" l="1"/>
  <c r="J29" i="46"/>
  <c r="J31" i="46" s="1"/>
  <c r="F23" i="45"/>
  <c r="F25" i="45" s="1"/>
  <c r="E23" i="45"/>
  <c r="E25" i="45" s="1"/>
  <c r="D23" i="45"/>
  <c r="D25" i="45" s="1"/>
  <c r="C23" i="45"/>
  <c r="C25" i="45" s="1"/>
  <c r="J22" i="45" l="1"/>
  <c r="J23" i="45" s="1"/>
  <c r="B23" i="45"/>
  <c r="B25" i="45" s="1"/>
  <c r="J27" i="45" s="1"/>
  <c r="F19" i="44"/>
  <c r="E19" i="44"/>
  <c r="D19" i="44"/>
  <c r="C19" i="44"/>
  <c r="B19" i="44"/>
  <c r="J29" i="45" l="1"/>
  <c r="J31" i="45" s="1"/>
  <c r="F20" i="44"/>
  <c r="F22" i="44" s="1"/>
  <c r="E20" i="44"/>
  <c r="E22" i="44" s="1"/>
  <c r="D20" i="44"/>
  <c r="D22" i="44" s="1"/>
  <c r="C20" i="44"/>
  <c r="C22" i="44" s="1"/>
  <c r="G19" i="44" l="1"/>
  <c r="G20" i="44" s="1"/>
  <c r="B20" i="44"/>
  <c r="B22" i="44" s="1"/>
  <c r="G22" i="44" s="1"/>
  <c r="G24" i="44" s="1"/>
  <c r="F19" i="43"/>
  <c r="E19" i="43"/>
  <c r="D19" i="43"/>
  <c r="C19" i="43"/>
  <c r="B19" i="43"/>
  <c r="G26" i="44" l="1"/>
  <c r="F20" i="43"/>
  <c r="F22" i="43" s="1"/>
  <c r="E20" i="43"/>
  <c r="E22" i="43" s="1"/>
  <c r="D20" i="43"/>
  <c r="D22" i="43" s="1"/>
  <c r="C20" i="43"/>
  <c r="C22" i="43" s="1"/>
  <c r="G19" i="43" l="1"/>
  <c r="G20" i="43" s="1"/>
  <c r="B20" i="43"/>
  <c r="B22" i="43" s="1"/>
  <c r="G22" i="43" s="1"/>
  <c r="G24" i="43" s="1"/>
  <c r="G26" i="43" s="1"/>
  <c r="F19" i="42"/>
  <c r="E19" i="42"/>
  <c r="D19" i="42"/>
  <c r="C19" i="42"/>
  <c r="B19" i="42"/>
  <c r="F20" i="42" l="1"/>
  <c r="E20" i="42"/>
  <c r="D20" i="42"/>
  <c r="C20" i="42"/>
  <c r="B20" i="42"/>
  <c r="G19" i="42"/>
  <c r="G20" i="42" s="1"/>
  <c r="D20" i="41" l="1"/>
  <c r="G19" i="41"/>
  <c r="G20" i="41" s="1"/>
  <c r="F20" i="41"/>
  <c r="E20" i="41"/>
  <c r="C20" i="41"/>
  <c r="B20" i="41" l="1"/>
</calcChain>
</file>

<file path=xl/sharedStrings.xml><?xml version="1.0" encoding="utf-8"?>
<sst xmlns="http://schemas.openxmlformats.org/spreadsheetml/2006/main" count="335" uniqueCount="53">
  <si>
    <t>SEPTIEMBRE</t>
  </si>
  <si>
    <t>RELACION DE INGRESOS BRUTOS</t>
  </si>
  <si>
    <t>CODIGO</t>
  </si>
  <si>
    <t>DESCRIPCION</t>
  </si>
  <si>
    <t>MES</t>
  </si>
  <si>
    <t>TOTALES</t>
  </si>
  <si>
    <t>TOTAL MES</t>
  </si>
  <si>
    <t>DESDE 31 DE AGOSTO HASTA 30 DE SEPTIEMBRE 2020</t>
  </si>
  <si>
    <t>VENTAS DE VIVERES EN GENERAL</t>
  </si>
  <si>
    <t>CAFETERIA, AREPERAS Y SIMILARES (LUNCHERIA)</t>
  </si>
  <si>
    <t>DETAL DE CHARCUTERIA</t>
  </si>
  <si>
    <t>ELABORACION DE PRODUCTOS DE PASTELERIA Y REPOSTERIA</t>
  </si>
  <si>
    <t>ELABORACION DE PAN EN TODAS SUS FORMAS</t>
  </si>
  <si>
    <t>LUNCHERIA Y PANADERIA ROMA, C.A.</t>
  </si>
  <si>
    <t>J-00069478-8</t>
  </si>
  <si>
    <t>LICENCIA 33221-00023</t>
  </si>
  <si>
    <t>OCTUBRE</t>
  </si>
  <si>
    <t>DESDE 01 DE OCTUBRE HASTA 31 DE OCTUBRE 2020</t>
  </si>
  <si>
    <t>DESDE 01 DE NOVIEMBRE HASTA 30 DE NOVIEMBRE 2020</t>
  </si>
  <si>
    <t>NOVIEMBRE</t>
  </si>
  <si>
    <t>MENOS 25%</t>
  </si>
  <si>
    <t>TOTAL A PAGAR</t>
  </si>
  <si>
    <t>DESDE 01 DE DICIEMBRE HASTA 31 DE DICIEMBRE 2020</t>
  </si>
  <si>
    <t>DICIEMBRE</t>
  </si>
  <si>
    <t>MENOS 5%</t>
  </si>
  <si>
    <t>DESDE 01 DE ENERO HASTA 31 DE ENERO 2021</t>
  </si>
  <si>
    <t>1201-14</t>
  </si>
  <si>
    <t>1303-01</t>
  </si>
  <si>
    <t>106-02</t>
  </si>
  <si>
    <t>106-01</t>
  </si>
  <si>
    <t>1206-02</t>
  </si>
  <si>
    <t>PERFUMERIAS, COSMETICOS, ARTICULOS DE LIMPIEZA</t>
  </si>
  <si>
    <t>1201-01</t>
  </si>
  <si>
    <t>DETAL DE FRUTAS, VERDURAS Y HORTALIZAS</t>
  </si>
  <si>
    <t>1202-02</t>
  </si>
  <si>
    <t>DETAL DE CARNES Y AVES DE CORRAL (CARNICERIAS)</t>
  </si>
  <si>
    <t>1201-22</t>
  </si>
  <si>
    <t>ENERO</t>
  </si>
  <si>
    <t>DESCUENTO 5%</t>
  </si>
  <si>
    <t>SUBTOTAL</t>
  </si>
  <si>
    <t>PERFUMERIAS, COSMETICOS, ARTICULOS DE LIMPIEZA Y PREPARADOS AFINES</t>
  </si>
  <si>
    <t>FEBRERO</t>
  </si>
  <si>
    <t>DESDE 01 DE FEBRERO HASTA 28 DE FEBRERO 2021</t>
  </si>
  <si>
    <t>DESDE 01 DE MARZO HASTA 31 DE MARZO 2021</t>
  </si>
  <si>
    <t>MARZO</t>
  </si>
  <si>
    <t>DESDE 01 DE ABRIL HASTA 30 DE ABRIL 2021</t>
  </si>
  <si>
    <t>ABRIL</t>
  </si>
  <si>
    <t>DESDE 01 DE MAYO HASTA 31 DE MAYO 2021</t>
  </si>
  <si>
    <t>MAYO</t>
  </si>
  <si>
    <t>JUNIO</t>
  </si>
  <si>
    <t>DESDE 01 DE JUNIO HASTA 30 DE JUNIO 2021</t>
  </si>
  <si>
    <t>DESDE 01 DE JULIO HASTA 31 DE JULIO 2021</t>
  </si>
  <si>
    <t>MINIMO TRIBUTABLE = 48.187.749,12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</si>
</sst>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1" fillId="0" borderId="0" xfId="0" applyFont="1" applyFill="1" applyAlignment="1"/>
    <xf numFmtId="0" fontId="0" fillId="0" borderId="0" xfId="0" applyAlignment="1">
      <alignment horizontal="center"/>
    </xf>
    <xf numFmtId="4" fontId="0" fillId="0" borderId="0" xfId="0" applyNumberFormat="1"/>
    <xf numFmtId="0" fontId="1" fillId="2" borderId="2" xfId="0" applyFont="1" applyFill="1" applyBorder="1"/>
    <xf numFmtId="4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7" fillId="0" borderId="0" xfId="0" applyNumberFormat="1" applyFont="1"/>
    <xf numFmtId="4" fontId="6" fillId="0" borderId="0" xfId="0" applyNumberFormat="1" applyFont="1"/>
    <xf numFmtId="0" fontId="6" fillId="0" borderId="0" xfId="0" applyFont="1"/>
    <xf numFmtId="0" fontId="1" fillId="0" borderId="0" xfId="0" applyFont="1" applyFill="1" applyBorder="1"/>
    <xf numFmtId="4" fontId="0" fillId="0" borderId="0" xfId="0" applyNumberFormat="1" applyFill="1" applyBorder="1" applyAlignment="1">
      <alignment horizontal="center"/>
    </xf>
    <xf numFmtId="0" fontId="1" fillId="2" borderId="1" xfId="0" applyFont="1" applyFill="1" applyBorder="1"/>
    <xf numFmtId="4" fontId="8" fillId="0" borderId="0" xfId="0" applyNumberFormat="1" applyFont="1" applyFill="1" applyAlignment="1"/>
    <xf numFmtId="4" fontId="8" fillId="0" borderId="0" xfId="0" applyNumberFormat="1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duria\Desktop\HOJAS%20DE%20TRABAJO\INGRESOS%20SEGUN%20DECLARACION%20I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duria\Desktop\HOJAS%20DE%20TRABAJO\calculo%20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>
        <row r="56">
          <cell r="B56">
            <v>52899235175.5</v>
          </cell>
        </row>
        <row r="58">
          <cell r="B58">
            <v>74146807943.649994</v>
          </cell>
        </row>
        <row r="60">
          <cell r="B60">
            <v>105632704957.95</v>
          </cell>
        </row>
        <row r="61">
          <cell r="B61">
            <v>126835908236.66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>
        <row r="11">
          <cell r="I11">
            <v>5197118228.6499996</v>
          </cell>
        </row>
        <row r="12">
          <cell r="I12">
            <v>514784799.53999996</v>
          </cell>
        </row>
        <row r="13">
          <cell r="I13">
            <v>721225187.72000003</v>
          </cell>
        </row>
        <row r="14">
          <cell r="I14">
            <v>277749136.63</v>
          </cell>
        </row>
        <row r="15">
          <cell r="I15">
            <v>4560733397.54</v>
          </cell>
        </row>
        <row r="23">
          <cell r="I23">
            <v>12872064229.75</v>
          </cell>
        </row>
        <row r="24">
          <cell r="I24">
            <v>2959014343.3000002</v>
          </cell>
        </row>
        <row r="25">
          <cell r="I25">
            <v>1969505069.24</v>
          </cell>
        </row>
        <row r="26">
          <cell r="I26">
            <v>2920496268.3500004</v>
          </cell>
        </row>
        <row r="41">
          <cell r="I41">
            <v>18158910992.790001</v>
          </cell>
        </row>
        <row r="42">
          <cell r="I42">
            <v>5451680194.9500008</v>
          </cell>
        </row>
        <row r="43">
          <cell r="I43">
            <v>9627976208.1499996</v>
          </cell>
        </row>
        <row r="44">
          <cell r="I44">
            <v>6862616834.4499998</v>
          </cell>
        </row>
        <row r="45">
          <cell r="I45">
            <v>15785967645.6</v>
          </cell>
        </row>
        <row r="54">
          <cell r="B54">
            <v>75222770164.869995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35"/>
  <sheetViews>
    <sheetView tabSelected="1" workbookViewId="0">
      <selection activeCell="A7" sqref="A7:J7"/>
    </sheetView>
  </sheetViews>
  <sheetFormatPr baseColWidth="10" defaultRowHeight="15" x14ac:dyDescent="0.25"/>
  <cols>
    <col min="1" max="1" width="10.28515625" customWidth="1"/>
    <col min="2" max="2" width="17.85546875" customWidth="1"/>
    <col min="3" max="10" width="17.5703125" customWidth="1"/>
    <col min="11" max="11" width="17.28515625" customWidth="1"/>
    <col min="12" max="12" width="9.7109375" customWidth="1"/>
    <col min="14" max="14" width="10.7109375" customWidth="1"/>
    <col min="15" max="15" width="10.5703125" customWidth="1"/>
    <col min="16" max="16" width="10.7109375" customWidth="1"/>
    <col min="17" max="17" width="10.5703125" customWidth="1"/>
  </cols>
  <sheetData>
    <row r="5" spans="1:17" ht="15.75" x14ac:dyDescent="0.25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10"/>
      <c r="L5" s="10"/>
      <c r="M5" s="10"/>
      <c r="N5" s="10"/>
      <c r="O5" s="10"/>
      <c r="P5" s="10"/>
      <c r="Q5" s="10"/>
    </row>
    <row r="6" spans="1:17" ht="15.75" x14ac:dyDescent="0.25">
      <c r="A6" s="38" t="s">
        <v>14</v>
      </c>
      <c r="B6" s="38"/>
      <c r="C6" s="38"/>
      <c r="D6" s="38"/>
      <c r="E6" s="38"/>
      <c r="F6" s="38"/>
      <c r="G6" s="38"/>
      <c r="H6" s="38"/>
      <c r="I6" s="38"/>
      <c r="J6" s="38"/>
      <c r="K6" s="10"/>
      <c r="L6" s="10"/>
      <c r="M6" s="10"/>
      <c r="N6" s="10"/>
      <c r="O6" s="10"/>
      <c r="P6" s="10"/>
      <c r="Q6" s="10"/>
    </row>
    <row r="7" spans="1:17" ht="15.75" x14ac:dyDescent="0.25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10"/>
      <c r="L7" s="10"/>
      <c r="M7" s="10"/>
      <c r="N7" s="10"/>
      <c r="O7" s="10"/>
      <c r="P7" s="10"/>
      <c r="Q7" s="10"/>
    </row>
    <row r="8" spans="1:17" ht="15.75" x14ac:dyDescent="0.25">
      <c r="A8" s="38" t="s">
        <v>51</v>
      </c>
      <c r="B8" s="38"/>
      <c r="C8" s="38"/>
      <c r="D8" s="38"/>
      <c r="E8" s="38"/>
      <c r="F8" s="38"/>
      <c r="G8" s="38"/>
      <c r="H8" s="38"/>
      <c r="I8" s="38"/>
      <c r="J8" s="38"/>
      <c r="K8" s="10"/>
      <c r="L8" s="10"/>
      <c r="M8" s="10"/>
      <c r="N8" s="10"/>
      <c r="O8" s="10"/>
      <c r="P8" s="10"/>
      <c r="Q8" s="10"/>
    </row>
    <row r="9" spans="1:17" ht="15.75" x14ac:dyDescent="0.25">
      <c r="A9" s="37"/>
      <c r="B9" s="37"/>
      <c r="C9" s="37"/>
      <c r="D9" s="37"/>
      <c r="E9" s="37"/>
      <c r="F9" s="37"/>
      <c r="G9" s="37"/>
      <c r="H9" s="37"/>
      <c r="I9" s="37"/>
      <c r="J9" s="10"/>
      <c r="K9" s="10"/>
      <c r="L9" s="10"/>
      <c r="M9" s="10"/>
      <c r="N9" s="10"/>
      <c r="O9" s="10"/>
      <c r="P9" s="10"/>
      <c r="Q9" s="10"/>
    </row>
    <row r="10" spans="1:17" ht="15.75" x14ac:dyDescent="0.25">
      <c r="A10" s="37" t="s">
        <v>2</v>
      </c>
      <c r="B10" s="38" t="s">
        <v>3</v>
      </c>
      <c r="C10" s="38"/>
      <c r="D10" s="39" t="s">
        <v>15</v>
      </c>
      <c r="E10" s="3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7" s="8" customFormat="1" x14ac:dyDescent="0.25">
      <c r="A11" s="7" t="s">
        <v>26</v>
      </c>
      <c r="B11" s="11" t="s">
        <v>8</v>
      </c>
      <c r="C11" s="11"/>
      <c r="D11" s="11"/>
      <c r="E11" s="11"/>
      <c r="F11" s="30">
        <f>9919569048.47+2725102227.5+9152987561.87</f>
        <v>21797658837.84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6" t="s">
        <v>27</v>
      </c>
      <c r="B12" s="3" t="s">
        <v>9</v>
      </c>
      <c r="C12" s="3"/>
      <c r="D12" s="3"/>
      <c r="E12" s="3"/>
      <c r="F12" s="31">
        <f>487493600+326722510+71957200+996713790+12651400+50364000</f>
        <v>1945902500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6" t="s">
        <v>36</v>
      </c>
      <c r="B13" s="3" t="s">
        <v>10</v>
      </c>
      <c r="C13" s="3"/>
      <c r="D13" s="3"/>
      <c r="E13" s="3"/>
      <c r="F13" s="31">
        <v>6643058155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6" t="s">
        <v>28</v>
      </c>
      <c r="B14" s="3" t="s">
        <v>11</v>
      </c>
      <c r="C14" s="3"/>
      <c r="D14" s="3"/>
      <c r="E14" s="3"/>
      <c r="F14" s="31">
        <v>903167390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6" t="s">
        <v>29</v>
      </c>
      <c r="B15" s="3" t="s">
        <v>12</v>
      </c>
      <c r="C15" s="3"/>
      <c r="D15" s="3"/>
      <c r="E15" s="3"/>
      <c r="F15" s="31">
        <v>12265893025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6" t="s">
        <v>30</v>
      </c>
      <c r="B16" s="3" t="s">
        <v>40</v>
      </c>
      <c r="C16" s="3"/>
      <c r="D16" s="3"/>
      <c r="E16" s="3"/>
      <c r="F16" s="31">
        <f>313223370+9953490+267341560</f>
        <v>590518420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6" t="s">
        <v>32</v>
      </c>
      <c r="B17" s="3" t="s">
        <v>33</v>
      </c>
      <c r="C17" s="3"/>
      <c r="D17" s="3"/>
      <c r="E17" s="3"/>
      <c r="F17" s="31">
        <v>915841335.75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6" t="s">
        <v>34</v>
      </c>
      <c r="B18" s="3" t="s">
        <v>35</v>
      </c>
      <c r="C18" s="3"/>
      <c r="D18" s="3"/>
      <c r="E18" s="3"/>
      <c r="F18" s="31">
        <v>3438551336.5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6"/>
      <c r="B19" s="3"/>
      <c r="C19" s="3"/>
      <c r="D19" s="3"/>
      <c r="E19" s="3"/>
      <c r="F19" s="3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"/>
      <c r="B20" s="20">
        <v>0.01</v>
      </c>
      <c r="C20" s="20">
        <v>0.01</v>
      </c>
      <c r="D20" s="20">
        <v>0.01</v>
      </c>
      <c r="E20" s="21">
        <v>7.0000000000000001E-3</v>
      </c>
      <c r="F20" s="21">
        <v>7.0000000000000001E-3</v>
      </c>
      <c r="G20" s="21">
        <v>2.2499999999999999E-2</v>
      </c>
      <c r="H20" s="21">
        <v>0.01</v>
      </c>
      <c r="I20" s="21">
        <v>1.15E-2</v>
      </c>
      <c r="J20" s="1"/>
      <c r="K20" s="1"/>
      <c r="L20" s="1"/>
      <c r="M20" s="1"/>
      <c r="N20" s="1"/>
      <c r="O20" s="1"/>
      <c r="P20" s="1"/>
    </row>
    <row r="21" spans="1:17" ht="15.75" x14ac:dyDescent="0.25">
      <c r="A21" s="2" t="s">
        <v>4</v>
      </c>
      <c r="B21" s="2" t="s">
        <v>26</v>
      </c>
      <c r="C21" s="2" t="s">
        <v>27</v>
      </c>
      <c r="D21" s="2" t="s">
        <v>36</v>
      </c>
      <c r="E21" s="2" t="s">
        <v>28</v>
      </c>
      <c r="F21" s="2" t="s">
        <v>29</v>
      </c>
      <c r="G21" s="2" t="s">
        <v>30</v>
      </c>
      <c r="H21" s="2" t="s">
        <v>32</v>
      </c>
      <c r="I21" s="2" t="s">
        <v>34</v>
      </c>
      <c r="J21" s="2" t="s">
        <v>6</v>
      </c>
      <c r="K21" s="9"/>
      <c r="L21" s="9"/>
      <c r="M21" s="9"/>
      <c r="N21" s="9"/>
      <c r="O21" s="9"/>
      <c r="P21" s="9"/>
      <c r="Q21" s="9"/>
    </row>
    <row r="22" spans="1:17" x14ac:dyDescent="0.25">
      <c r="A22" s="4" t="s">
        <v>49</v>
      </c>
      <c r="B22" s="5">
        <f>+J22*36%</f>
        <v>83688700750.059586</v>
      </c>
      <c r="C22" s="5">
        <f>+J22*11%</f>
        <v>25571547451.407097</v>
      </c>
      <c r="D22" s="5">
        <f>+J22*10%</f>
        <v>23246861319.460999</v>
      </c>
      <c r="E22" s="5">
        <f>+J22*6%</f>
        <v>13948116791.6766</v>
      </c>
      <c r="F22" s="5">
        <f>+J22*20%</f>
        <v>46493722638.921997</v>
      </c>
      <c r="G22" s="5">
        <f>+J22*2%</f>
        <v>4649372263.8921995</v>
      </c>
      <c r="H22" s="5">
        <f>+J22*9%</f>
        <v>20922175187.514896</v>
      </c>
      <c r="I22" s="5">
        <f>+J22*6%</f>
        <v>13948116791.6766</v>
      </c>
      <c r="J22" s="5">
        <f>+[1]ROMA!$B$60+[1]ROMA!$B$61</f>
        <v>232468613194.60999</v>
      </c>
    </row>
    <row r="23" spans="1:17" x14ac:dyDescent="0.25">
      <c r="A23" s="29" t="s">
        <v>5</v>
      </c>
      <c r="B23" s="15">
        <f t="shared" ref="B23:J23" si="0">SUM(B22:B22)</f>
        <v>83688700750.059586</v>
      </c>
      <c r="C23" s="15">
        <f t="shared" si="0"/>
        <v>25571547451.407097</v>
      </c>
      <c r="D23" s="15">
        <f t="shared" si="0"/>
        <v>23246861319.460999</v>
      </c>
      <c r="E23" s="15">
        <f t="shared" si="0"/>
        <v>13948116791.6766</v>
      </c>
      <c r="F23" s="15">
        <f t="shared" si="0"/>
        <v>46493722638.921997</v>
      </c>
      <c r="G23" s="15">
        <f t="shared" si="0"/>
        <v>4649372263.8921995</v>
      </c>
      <c r="H23" s="15">
        <f t="shared" si="0"/>
        <v>20922175187.514896</v>
      </c>
      <c r="I23" s="15">
        <f t="shared" si="0"/>
        <v>13948116791.6766</v>
      </c>
      <c r="J23" s="15">
        <f t="shared" si="0"/>
        <v>232468613194.60999</v>
      </c>
    </row>
    <row r="24" spans="1:17" s="8" customFormat="1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</row>
    <row r="25" spans="1:17" x14ac:dyDescent="0.25">
      <c r="B25" s="13">
        <f>B23*B20</f>
        <v>836887007.50059593</v>
      </c>
      <c r="C25" s="13">
        <f t="shared" ref="C25:I25" si="1">C23*C20</f>
        <v>255715474.51407099</v>
      </c>
      <c r="D25" s="13">
        <f t="shared" si="1"/>
        <v>232468613.19461</v>
      </c>
      <c r="E25" s="13">
        <f>E23*E20</f>
        <v>97636817.5417362</v>
      </c>
      <c r="F25" s="13">
        <f t="shared" si="1"/>
        <v>325456058.47245401</v>
      </c>
      <c r="G25" s="13">
        <f t="shared" si="1"/>
        <v>104610875.93757449</v>
      </c>
      <c r="H25" s="13">
        <f t="shared" si="1"/>
        <v>209221751.87514898</v>
      </c>
      <c r="I25" s="13">
        <f t="shared" si="1"/>
        <v>160403343.10428089</v>
      </c>
      <c r="J25" s="24">
        <f>SUM(B25:I25)</f>
        <v>2222399942.1404715</v>
      </c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1:17" x14ac:dyDescent="0.25">
      <c r="B27" s="13"/>
      <c r="C27" s="13"/>
      <c r="D27" s="13"/>
      <c r="E27" s="13"/>
      <c r="F27" s="13"/>
      <c r="G27" s="13"/>
      <c r="H27" s="13"/>
      <c r="I27" s="25" t="s">
        <v>39</v>
      </c>
      <c r="J27" s="25">
        <f>+J25</f>
        <v>2222399942.1404715</v>
      </c>
    </row>
    <row r="28" spans="1:17" x14ac:dyDescent="0.25">
      <c r="I28" s="26"/>
      <c r="J28" s="26"/>
    </row>
    <row r="29" spans="1:17" x14ac:dyDescent="0.25">
      <c r="A29" s="26" t="s">
        <v>52</v>
      </c>
      <c r="B29" s="26"/>
      <c r="C29" s="26"/>
      <c r="I29" s="26" t="s">
        <v>38</v>
      </c>
      <c r="J29" s="25">
        <f>J25*5%</f>
        <v>111119997.10702358</v>
      </c>
    </row>
    <row r="30" spans="1:17" x14ac:dyDescent="0.25">
      <c r="D30" s="13"/>
      <c r="I30" s="26"/>
      <c r="J30" s="25"/>
    </row>
    <row r="31" spans="1:17" x14ac:dyDescent="0.25">
      <c r="D31" s="13"/>
      <c r="I31" s="26" t="s">
        <v>21</v>
      </c>
      <c r="J31" s="25">
        <f>J25-J29</f>
        <v>2111279945.033448</v>
      </c>
    </row>
    <row r="32" spans="1:17" x14ac:dyDescent="0.25">
      <c r="D32" s="13"/>
      <c r="F32" s="12"/>
      <c r="G32" s="12"/>
      <c r="H32" s="12"/>
      <c r="I32" s="12"/>
      <c r="J32" s="13"/>
    </row>
    <row r="33" spans="4:10" x14ac:dyDescent="0.25">
      <c r="D33" s="13"/>
      <c r="J33" s="13"/>
    </row>
    <row r="34" spans="4:10" x14ac:dyDescent="0.25">
      <c r="D34" s="13"/>
      <c r="J34" s="13"/>
    </row>
    <row r="35" spans="4:10" x14ac:dyDescent="0.25">
      <c r="D35" s="13"/>
    </row>
  </sheetData>
  <mergeCells count="6">
    <mergeCell ref="A5:J5"/>
    <mergeCell ref="A6:J6"/>
    <mergeCell ref="A7:J7"/>
    <mergeCell ref="A8:J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30"/>
  <sheetViews>
    <sheetView workbookViewId="0">
      <selection activeCell="A7" sqref="A7:G7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38" t="s">
        <v>13</v>
      </c>
      <c r="B5" s="38"/>
      <c r="C5" s="38"/>
      <c r="D5" s="38"/>
      <c r="E5" s="38"/>
      <c r="F5" s="38"/>
      <c r="G5" s="38"/>
      <c r="H5" s="10"/>
      <c r="I5" s="10"/>
      <c r="J5" s="10"/>
      <c r="K5" s="10"/>
      <c r="L5" s="10"/>
      <c r="M5" s="10"/>
      <c r="N5" s="10"/>
    </row>
    <row r="6" spans="1:14" ht="15.75" x14ac:dyDescent="0.25">
      <c r="A6" s="38" t="s">
        <v>14</v>
      </c>
      <c r="B6" s="38"/>
      <c r="C6" s="38"/>
      <c r="D6" s="38"/>
      <c r="E6" s="38"/>
      <c r="F6" s="38"/>
      <c r="G6" s="38"/>
      <c r="H6" s="10"/>
      <c r="I6" s="10"/>
      <c r="J6" s="10"/>
      <c r="K6" s="10"/>
      <c r="L6" s="10"/>
      <c r="M6" s="10"/>
      <c r="N6" s="10"/>
    </row>
    <row r="7" spans="1:14" ht="15.75" x14ac:dyDescent="0.25">
      <c r="A7" s="38" t="s">
        <v>1</v>
      </c>
      <c r="B7" s="38"/>
      <c r="C7" s="38"/>
      <c r="D7" s="38"/>
      <c r="E7" s="38"/>
      <c r="F7" s="38"/>
      <c r="G7" s="38"/>
      <c r="H7" s="10"/>
      <c r="I7" s="10"/>
      <c r="J7" s="10"/>
      <c r="K7" s="10"/>
      <c r="L7" s="10"/>
      <c r="M7" s="10"/>
      <c r="N7" s="10"/>
    </row>
    <row r="8" spans="1:14" ht="15.75" x14ac:dyDescent="0.25">
      <c r="A8" s="38" t="s">
        <v>17</v>
      </c>
      <c r="B8" s="38"/>
      <c r="C8" s="38"/>
      <c r="D8" s="38"/>
      <c r="E8" s="38"/>
      <c r="F8" s="38"/>
      <c r="G8" s="38"/>
      <c r="H8" s="10"/>
      <c r="I8" s="10"/>
      <c r="J8" s="10"/>
      <c r="K8" s="10"/>
      <c r="L8" s="10"/>
      <c r="M8" s="10"/>
      <c r="N8" s="10"/>
    </row>
    <row r="9" spans="1:14" ht="15.75" x14ac:dyDescent="0.25">
      <c r="A9" s="17"/>
      <c r="B9" s="17"/>
      <c r="C9" s="17"/>
      <c r="D9" s="17"/>
      <c r="E9" s="17"/>
      <c r="F9" s="17"/>
      <c r="G9" s="10"/>
      <c r="H9" s="10"/>
      <c r="I9" s="10"/>
      <c r="J9" s="10"/>
      <c r="K9" s="10"/>
      <c r="L9" s="10"/>
      <c r="M9" s="10"/>
      <c r="N9" s="10"/>
    </row>
    <row r="10" spans="1:14" ht="15.75" x14ac:dyDescent="0.25">
      <c r="A10" s="17" t="s">
        <v>2</v>
      </c>
      <c r="B10" s="38" t="s">
        <v>3</v>
      </c>
      <c r="C10" s="38"/>
      <c r="D10" s="39" t="s">
        <v>15</v>
      </c>
      <c r="E10" s="39"/>
      <c r="F10" s="6"/>
      <c r="G10" s="6"/>
      <c r="H10" s="6"/>
      <c r="I10" s="6"/>
      <c r="J10" s="6"/>
      <c r="K10" s="6"/>
      <c r="L10" s="6"/>
      <c r="M10" s="6"/>
    </row>
    <row r="11" spans="1:14" s="8" customFormat="1" x14ac:dyDescent="0.25">
      <c r="A11" s="7">
        <v>2256</v>
      </c>
      <c r="B11" s="11" t="s">
        <v>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5">
      <c r="A12" s="6">
        <v>2285</v>
      </c>
      <c r="B12" s="3" t="s"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6">
        <v>2279</v>
      </c>
      <c r="B13" s="3" t="s"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6">
        <v>602</v>
      </c>
      <c r="B14" s="3" t="s">
        <v>11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6">
        <v>601</v>
      </c>
      <c r="B15" s="3" t="s"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6"/>
      <c r="C17" s="6"/>
      <c r="D17" s="6"/>
      <c r="E17" s="6"/>
      <c r="F17" s="6"/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4</v>
      </c>
      <c r="B18" s="2">
        <v>2256</v>
      </c>
      <c r="C18" s="2">
        <v>2285</v>
      </c>
      <c r="D18" s="2">
        <v>2279</v>
      </c>
      <c r="E18" s="2">
        <v>602</v>
      </c>
      <c r="F18" s="2">
        <v>601</v>
      </c>
      <c r="G18" s="2" t="s">
        <v>6</v>
      </c>
      <c r="H18" s="9"/>
      <c r="I18" s="9"/>
      <c r="J18" s="9"/>
      <c r="K18" s="9"/>
      <c r="L18" s="9"/>
      <c r="M18" s="9"/>
      <c r="N18" s="9"/>
    </row>
    <row r="19" spans="1:14" x14ac:dyDescent="0.25">
      <c r="A19" s="4" t="s">
        <v>16</v>
      </c>
      <c r="B19" s="5">
        <f>+[2]ROMA!$I$11</f>
        <v>5197118228.6499996</v>
      </c>
      <c r="C19" s="5">
        <f>+[2]ROMA!$I$12</f>
        <v>514784799.53999996</v>
      </c>
      <c r="D19" s="5">
        <f>+[2]ROMA!$I$13</f>
        <v>721225187.72000003</v>
      </c>
      <c r="E19" s="5">
        <f>+[2]ROMA!$I$14</f>
        <v>277749136.63</v>
      </c>
      <c r="F19" s="5">
        <f>+[2]ROMA!$I$15</f>
        <v>4560733397.54</v>
      </c>
      <c r="G19" s="5">
        <f t="shared" ref="G19" si="0">+B19+C19+D19+E19+F19</f>
        <v>11271610750.08</v>
      </c>
    </row>
    <row r="20" spans="1:14" x14ac:dyDescent="0.25">
      <c r="A20" s="14" t="s">
        <v>5</v>
      </c>
      <c r="B20" s="15">
        <f t="shared" ref="B20:G20" si="1">SUM(B19:B19)</f>
        <v>5197118228.6499996</v>
      </c>
      <c r="C20" s="15">
        <f t="shared" si="1"/>
        <v>514784799.53999996</v>
      </c>
      <c r="D20" s="15">
        <f t="shared" si="1"/>
        <v>721225187.72000003</v>
      </c>
      <c r="E20" s="15">
        <f t="shared" si="1"/>
        <v>277749136.63</v>
      </c>
      <c r="F20" s="15">
        <f t="shared" si="1"/>
        <v>4560733397.54</v>
      </c>
      <c r="G20" s="15">
        <f t="shared" si="1"/>
        <v>11271610750.08</v>
      </c>
    </row>
    <row r="21" spans="1:14" x14ac:dyDescent="0.25">
      <c r="F21" s="12"/>
    </row>
    <row r="25" spans="1:14" x14ac:dyDescent="0.25">
      <c r="D25" s="13"/>
    </row>
    <row r="26" spans="1:14" x14ac:dyDescent="0.25">
      <c r="D26" s="13"/>
    </row>
    <row r="27" spans="1:14" x14ac:dyDescent="0.25">
      <c r="D27" s="13"/>
      <c r="F27" s="12"/>
    </row>
    <row r="28" spans="1:14" x14ac:dyDescent="0.25">
      <c r="D28" s="13"/>
    </row>
    <row r="29" spans="1:14" x14ac:dyDescent="0.25">
      <c r="D29" s="13"/>
    </row>
    <row r="30" spans="1:14" x14ac:dyDescent="0.25">
      <c r="D30" s="13"/>
    </row>
  </sheetData>
  <mergeCells count="6">
    <mergeCell ref="A5:G5"/>
    <mergeCell ref="A6:G6"/>
    <mergeCell ref="A7:G7"/>
    <mergeCell ref="A8:G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30"/>
  <sheetViews>
    <sheetView workbookViewId="0">
      <selection activeCell="E11" sqref="E11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38" t="s">
        <v>13</v>
      </c>
      <c r="B5" s="38"/>
      <c r="C5" s="38"/>
      <c r="D5" s="38"/>
      <c r="E5" s="38"/>
      <c r="F5" s="38"/>
      <c r="G5" s="38"/>
      <c r="H5" s="10"/>
      <c r="I5" s="10"/>
      <c r="J5" s="10"/>
      <c r="K5" s="10"/>
      <c r="L5" s="10"/>
      <c r="M5" s="10"/>
      <c r="N5" s="10"/>
    </row>
    <row r="6" spans="1:14" ht="15.75" x14ac:dyDescent="0.25">
      <c r="A6" s="38" t="s">
        <v>14</v>
      </c>
      <c r="B6" s="38"/>
      <c r="C6" s="38"/>
      <c r="D6" s="38"/>
      <c r="E6" s="38"/>
      <c r="F6" s="38"/>
      <c r="G6" s="38"/>
      <c r="H6" s="10"/>
      <c r="I6" s="10"/>
      <c r="J6" s="10"/>
      <c r="K6" s="10"/>
      <c r="L6" s="10"/>
      <c r="M6" s="10"/>
      <c r="N6" s="10"/>
    </row>
    <row r="7" spans="1:14" ht="15.75" x14ac:dyDescent="0.25">
      <c r="A7" s="38" t="s">
        <v>1</v>
      </c>
      <c r="B7" s="38"/>
      <c r="C7" s="38"/>
      <c r="D7" s="38"/>
      <c r="E7" s="38"/>
      <c r="F7" s="38"/>
      <c r="G7" s="38"/>
      <c r="H7" s="10"/>
      <c r="I7" s="10"/>
      <c r="J7" s="10"/>
      <c r="K7" s="10"/>
      <c r="L7" s="10"/>
      <c r="M7" s="10"/>
      <c r="N7" s="10"/>
    </row>
    <row r="8" spans="1:14" ht="15.75" x14ac:dyDescent="0.25">
      <c r="A8" s="38" t="s">
        <v>7</v>
      </c>
      <c r="B8" s="38"/>
      <c r="C8" s="38"/>
      <c r="D8" s="38"/>
      <c r="E8" s="38"/>
      <c r="F8" s="38"/>
      <c r="G8" s="38"/>
      <c r="H8" s="10"/>
      <c r="I8" s="10"/>
      <c r="J8" s="10"/>
      <c r="K8" s="10"/>
      <c r="L8" s="10"/>
      <c r="M8" s="10"/>
      <c r="N8" s="10"/>
    </row>
    <row r="9" spans="1:14" ht="15.75" x14ac:dyDescent="0.25">
      <c r="A9" s="16"/>
      <c r="B9" s="16"/>
      <c r="C9" s="16"/>
      <c r="D9" s="16"/>
      <c r="E9" s="16"/>
      <c r="F9" s="16"/>
      <c r="G9" s="10"/>
      <c r="H9" s="10"/>
      <c r="I9" s="10"/>
      <c r="J9" s="10"/>
      <c r="K9" s="10"/>
      <c r="L9" s="10"/>
      <c r="M9" s="10"/>
      <c r="N9" s="10"/>
    </row>
    <row r="10" spans="1:14" ht="15.75" x14ac:dyDescent="0.25">
      <c r="A10" s="16" t="s">
        <v>2</v>
      </c>
      <c r="B10" s="38" t="s">
        <v>3</v>
      </c>
      <c r="C10" s="38"/>
      <c r="D10" s="39" t="s">
        <v>15</v>
      </c>
      <c r="E10" s="39"/>
      <c r="F10" s="6"/>
      <c r="G10" s="6"/>
      <c r="H10" s="6"/>
      <c r="I10" s="6"/>
      <c r="J10" s="6"/>
      <c r="K10" s="6"/>
      <c r="L10" s="6"/>
      <c r="M10" s="6"/>
    </row>
    <row r="11" spans="1:14" s="8" customFormat="1" x14ac:dyDescent="0.25">
      <c r="A11" s="7">
        <v>2256</v>
      </c>
      <c r="B11" s="11" t="s">
        <v>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5">
      <c r="A12" s="6">
        <v>2285</v>
      </c>
      <c r="B12" s="3" t="s"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6">
        <v>2279</v>
      </c>
      <c r="B13" s="3" t="s"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6">
        <v>602</v>
      </c>
      <c r="B14" s="3" t="s">
        <v>11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6">
        <v>601</v>
      </c>
      <c r="B15" s="3" t="s"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6"/>
      <c r="C17" s="6"/>
      <c r="D17" s="6"/>
      <c r="E17" s="6"/>
      <c r="F17" s="6"/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4</v>
      </c>
      <c r="B18" s="2">
        <v>2256</v>
      </c>
      <c r="C18" s="2">
        <v>2285</v>
      </c>
      <c r="D18" s="2">
        <v>2279</v>
      </c>
      <c r="E18" s="2">
        <v>602</v>
      </c>
      <c r="F18" s="2">
        <v>601</v>
      </c>
      <c r="G18" s="2" t="s">
        <v>6</v>
      </c>
      <c r="H18" s="9"/>
      <c r="I18" s="9"/>
      <c r="J18" s="9"/>
      <c r="K18" s="9"/>
      <c r="L18" s="9"/>
      <c r="M18" s="9"/>
      <c r="N18" s="9"/>
    </row>
    <row r="19" spans="1:14" x14ac:dyDescent="0.25">
      <c r="A19" s="4" t="s">
        <v>0</v>
      </c>
      <c r="B19" s="5">
        <v>1969797840.5999999</v>
      </c>
      <c r="C19" s="5">
        <v>220493511.28999999</v>
      </c>
      <c r="D19" s="5">
        <v>376276622.73000002</v>
      </c>
      <c r="E19" s="5">
        <v>2977767845.25</v>
      </c>
      <c r="F19" s="5">
        <v>2623491403.8499999</v>
      </c>
      <c r="G19" s="5">
        <f t="shared" ref="G19" si="0">+B19+C19+D19+E19+F19</f>
        <v>8167827223.7199993</v>
      </c>
    </row>
    <row r="20" spans="1:14" x14ac:dyDescent="0.25">
      <c r="A20" s="14" t="s">
        <v>5</v>
      </c>
      <c r="B20" s="15">
        <f t="shared" ref="B20:G20" si="1">SUM(B19:B19)</f>
        <v>1969797840.5999999</v>
      </c>
      <c r="C20" s="15">
        <f t="shared" si="1"/>
        <v>220493511.28999999</v>
      </c>
      <c r="D20" s="15">
        <f t="shared" si="1"/>
        <v>376276622.73000002</v>
      </c>
      <c r="E20" s="15">
        <f t="shared" si="1"/>
        <v>2977767845.25</v>
      </c>
      <c r="F20" s="15">
        <f t="shared" si="1"/>
        <v>2623491403.8499999</v>
      </c>
      <c r="G20" s="15">
        <f t="shared" si="1"/>
        <v>8167827223.7199993</v>
      </c>
    </row>
    <row r="21" spans="1:14" x14ac:dyDescent="0.25">
      <c r="F21" s="12"/>
    </row>
    <row r="25" spans="1:14" x14ac:dyDescent="0.25">
      <c r="D25" s="13"/>
    </row>
    <row r="26" spans="1:14" x14ac:dyDescent="0.25">
      <c r="D26" s="13"/>
    </row>
    <row r="27" spans="1:14" x14ac:dyDescent="0.25">
      <c r="D27" s="13"/>
      <c r="F27" s="12"/>
    </row>
    <row r="28" spans="1:14" x14ac:dyDescent="0.25">
      <c r="D28" s="13"/>
    </row>
    <row r="29" spans="1:14" x14ac:dyDescent="0.25">
      <c r="D29" s="13"/>
    </row>
    <row r="30" spans="1:14" x14ac:dyDescent="0.25">
      <c r="D30" s="13"/>
    </row>
  </sheetData>
  <mergeCells count="6">
    <mergeCell ref="A5:G5"/>
    <mergeCell ref="A6:G6"/>
    <mergeCell ref="A7:G7"/>
    <mergeCell ref="A8:G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35"/>
  <sheetViews>
    <sheetView topLeftCell="B10" workbookViewId="0">
      <selection activeCell="J22" sqref="J22"/>
    </sheetView>
  </sheetViews>
  <sheetFormatPr baseColWidth="10" defaultRowHeight="15" x14ac:dyDescent="0.25"/>
  <cols>
    <col min="1" max="1" width="10.28515625" customWidth="1"/>
    <col min="2" max="2" width="17.85546875" customWidth="1"/>
    <col min="3" max="10" width="17.5703125" customWidth="1"/>
    <col min="11" max="11" width="17.28515625" customWidth="1"/>
    <col min="12" max="12" width="9.7109375" customWidth="1"/>
    <col min="14" max="14" width="10.7109375" customWidth="1"/>
    <col min="15" max="15" width="10.5703125" customWidth="1"/>
    <col min="16" max="16" width="10.7109375" customWidth="1"/>
    <col min="17" max="17" width="10.5703125" customWidth="1"/>
  </cols>
  <sheetData>
    <row r="5" spans="1:17" ht="15.75" x14ac:dyDescent="0.25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10"/>
      <c r="L5" s="10"/>
      <c r="M5" s="10"/>
      <c r="N5" s="10"/>
      <c r="O5" s="10"/>
      <c r="P5" s="10"/>
      <c r="Q5" s="10"/>
    </row>
    <row r="6" spans="1:17" ht="15.75" x14ac:dyDescent="0.25">
      <c r="A6" s="38" t="s">
        <v>14</v>
      </c>
      <c r="B6" s="38"/>
      <c r="C6" s="38"/>
      <c r="D6" s="38"/>
      <c r="E6" s="38"/>
      <c r="F6" s="38"/>
      <c r="G6" s="38"/>
      <c r="H6" s="38"/>
      <c r="I6" s="38"/>
      <c r="J6" s="38"/>
      <c r="K6" s="10"/>
      <c r="L6" s="10"/>
      <c r="M6" s="10"/>
      <c r="N6" s="10"/>
      <c r="O6" s="10"/>
      <c r="P6" s="10"/>
      <c r="Q6" s="10"/>
    </row>
    <row r="7" spans="1:17" ht="15.75" x14ac:dyDescent="0.25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10"/>
      <c r="L7" s="10"/>
      <c r="M7" s="10"/>
      <c r="N7" s="10"/>
      <c r="O7" s="10"/>
      <c r="P7" s="10"/>
      <c r="Q7" s="10"/>
    </row>
    <row r="8" spans="1:17" ht="15.75" x14ac:dyDescent="0.25">
      <c r="A8" s="38" t="s">
        <v>50</v>
      </c>
      <c r="B8" s="38"/>
      <c r="C8" s="38"/>
      <c r="D8" s="38"/>
      <c r="E8" s="38"/>
      <c r="F8" s="38"/>
      <c r="G8" s="38"/>
      <c r="H8" s="38"/>
      <c r="I8" s="38"/>
      <c r="J8" s="38"/>
      <c r="K8" s="10"/>
      <c r="L8" s="10"/>
      <c r="M8" s="10"/>
      <c r="N8" s="10"/>
      <c r="O8" s="10"/>
      <c r="P8" s="10"/>
      <c r="Q8" s="10"/>
    </row>
    <row r="9" spans="1:17" ht="15.75" x14ac:dyDescent="0.25">
      <c r="A9" s="36"/>
      <c r="B9" s="36"/>
      <c r="C9" s="36"/>
      <c r="D9" s="36"/>
      <c r="E9" s="36"/>
      <c r="F9" s="36"/>
      <c r="G9" s="36"/>
      <c r="H9" s="36"/>
      <c r="I9" s="36"/>
      <c r="J9" s="10"/>
      <c r="K9" s="10"/>
      <c r="L9" s="10"/>
      <c r="M9" s="10"/>
      <c r="N9" s="10"/>
      <c r="O9" s="10"/>
      <c r="P9" s="10"/>
      <c r="Q9" s="10"/>
    </row>
    <row r="10" spans="1:17" ht="15.75" x14ac:dyDescent="0.25">
      <c r="A10" s="36" t="s">
        <v>2</v>
      </c>
      <c r="B10" s="38" t="s">
        <v>3</v>
      </c>
      <c r="C10" s="38"/>
      <c r="D10" s="39" t="s">
        <v>15</v>
      </c>
      <c r="E10" s="3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7" s="8" customFormat="1" x14ac:dyDescent="0.25">
      <c r="A11" s="7" t="s">
        <v>26</v>
      </c>
      <c r="B11" s="11" t="s">
        <v>8</v>
      </c>
      <c r="C11" s="11"/>
      <c r="D11" s="11"/>
      <c r="E11" s="11"/>
      <c r="F11" s="30">
        <f>9919569048.47+2725102227.5+9152987561.87</f>
        <v>21797658837.84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6" t="s">
        <v>27</v>
      </c>
      <c r="B12" s="3" t="s">
        <v>9</v>
      </c>
      <c r="C12" s="3"/>
      <c r="D12" s="3"/>
      <c r="E12" s="3"/>
      <c r="F12" s="31">
        <f>487493600+326722510+71957200+996713790+12651400+50364000</f>
        <v>1945902500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6" t="s">
        <v>36</v>
      </c>
      <c r="B13" s="3" t="s">
        <v>10</v>
      </c>
      <c r="C13" s="3"/>
      <c r="D13" s="3"/>
      <c r="E13" s="3"/>
      <c r="F13" s="31">
        <v>6643058155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6" t="s">
        <v>28</v>
      </c>
      <c r="B14" s="3" t="s">
        <v>11</v>
      </c>
      <c r="C14" s="3"/>
      <c r="D14" s="3"/>
      <c r="E14" s="3"/>
      <c r="F14" s="31">
        <v>903167390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6" t="s">
        <v>29</v>
      </c>
      <c r="B15" s="3" t="s">
        <v>12</v>
      </c>
      <c r="C15" s="3"/>
      <c r="D15" s="3"/>
      <c r="E15" s="3"/>
      <c r="F15" s="31">
        <v>12265893025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6" t="s">
        <v>30</v>
      </c>
      <c r="B16" s="3" t="s">
        <v>40</v>
      </c>
      <c r="C16" s="3"/>
      <c r="D16" s="3"/>
      <c r="E16" s="3"/>
      <c r="F16" s="31">
        <f>313223370+9953490+267341560</f>
        <v>590518420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6" t="s">
        <v>32</v>
      </c>
      <c r="B17" s="3" t="s">
        <v>33</v>
      </c>
      <c r="C17" s="3"/>
      <c r="D17" s="3"/>
      <c r="E17" s="3"/>
      <c r="F17" s="31">
        <v>915841335.75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6" t="s">
        <v>34</v>
      </c>
      <c r="B18" s="3" t="s">
        <v>35</v>
      </c>
      <c r="C18" s="3"/>
      <c r="D18" s="3"/>
      <c r="E18" s="3"/>
      <c r="F18" s="31">
        <v>3438551336.5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6"/>
      <c r="B19" s="3"/>
      <c r="C19" s="3"/>
      <c r="D19" s="3"/>
      <c r="E19" s="3"/>
      <c r="F19" s="3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"/>
      <c r="B20" s="20">
        <v>0.01</v>
      </c>
      <c r="C20" s="20">
        <v>0.01</v>
      </c>
      <c r="D20" s="20">
        <v>0.01</v>
      </c>
      <c r="E20" s="21">
        <v>7.0000000000000001E-3</v>
      </c>
      <c r="F20" s="21">
        <v>7.0000000000000001E-3</v>
      </c>
      <c r="G20" s="21">
        <v>2.2499999999999999E-2</v>
      </c>
      <c r="H20" s="21">
        <v>0.01</v>
      </c>
      <c r="I20" s="21">
        <v>1.15E-2</v>
      </c>
      <c r="J20" s="1"/>
      <c r="K20" s="1"/>
      <c r="L20" s="1"/>
      <c r="M20" s="1"/>
      <c r="N20" s="1"/>
      <c r="O20" s="1"/>
      <c r="P20" s="1"/>
    </row>
    <row r="21" spans="1:17" ht="15.75" x14ac:dyDescent="0.25">
      <c r="A21" s="2" t="s">
        <v>4</v>
      </c>
      <c r="B21" s="2" t="s">
        <v>26</v>
      </c>
      <c r="C21" s="2" t="s">
        <v>27</v>
      </c>
      <c r="D21" s="2" t="s">
        <v>36</v>
      </c>
      <c r="E21" s="2" t="s">
        <v>28</v>
      </c>
      <c r="F21" s="2" t="s">
        <v>29</v>
      </c>
      <c r="G21" s="2" t="s">
        <v>30</v>
      </c>
      <c r="H21" s="2" t="s">
        <v>32</v>
      </c>
      <c r="I21" s="2" t="s">
        <v>34</v>
      </c>
      <c r="J21" s="2" t="s">
        <v>6</v>
      </c>
      <c r="K21" s="9"/>
      <c r="L21" s="9"/>
      <c r="M21" s="9"/>
      <c r="N21" s="9"/>
      <c r="O21" s="9"/>
      <c r="P21" s="9"/>
      <c r="Q21" s="9"/>
    </row>
    <row r="22" spans="1:17" x14ac:dyDescent="0.25">
      <c r="A22" s="4" t="s">
        <v>49</v>
      </c>
      <c r="B22" s="5">
        <f>+J22*36%</f>
        <v>38027773784.862</v>
      </c>
      <c r="C22" s="5">
        <f>+J22*11%</f>
        <v>11619597545.3745</v>
      </c>
      <c r="D22" s="5">
        <f>+J22*10%</f>
        <v>10563270495.795</v>
      </c>
      <c r="E22" s="5">
        <f>+J22*6%</f>
        <v>6337962297.4769993</v>
      </c>
      <c r="F22" s="5">
        <f>+J22*20%</f>
        <v>21126540991.59</v>
      </c>
      <c r="G22" s="5">
        <f>+J22*2%</f>
        <v>2112654099.1589999</v>
      </c>
      <c r="H22" s="5">
        <f>+J22*9%</f>
        <v>9506943446.2154999</v>
      </c>
      <c r="I22" s="5">
        <f>+J22*6%</f>
        <v>6337962297.4769993</v>
      </c>
      <c r="J22" s="5">
        <f>+[1]ROMA!$B$60</f>
        <v>105632704957.95</v>
      </c>
    </row>
    <row r="23" spans="1:17" x14ac:dyDescent="0.25">
      <c r="A23" s="29" t="s">
        <v>5</v>
      </c>
      <c r="B23" s="15">
        <f t="shared" ref="B23:J23" si="0">SUM(B22:B22)</f>
        <v>38027773784.862</v>
      </c>
      <c r="C23" s="15">
        <f t="shared" si="0"/>
        <v>11619597545.3745</v>
      </c>
      <c r="D23" s="15">
        <f t="shared" si="0"/>
        <v>10563270495.795</v>
      </c>
      <c r="E23" s="15">
        <f t="shared" si="0"/>
        <v>6337962297.4769993</v>
      </c>
      <c r="F23" s="15">
        <f t="shared" si="0"/>
        <v>21126540991.59</v>
      </c>
      <c r="G23" s="15">
        <f t="shared" si="0"/>
        <v>2112654099.1589999</v>
      </c>
      <c r="H23" s="15">
        <f t="shared" si="0"/>
        <v>9506943446.2154999</v>
      </c>
      <c r="I23" s="15">
        <f t="shared" si="0"/>
        <v>6337962297.4769993</v>
      </c>
      <c r="J23" s="15">
        <f t="shared" si="0"/>
        <v>105632704957.95</v>
      </c>
    </row>
    <row r="24" spans="1:17" s="8" customFormat="1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</row>
    <row r="25" spans="1:17" x14ac:dyDescent="0.25">
      <c r="B25" s="13">
        <f>B23*B20</f>
        <v>380277737.84862</v>
      </c>
      <c r="C25" s="13">
        <f t="shared" ref="C25:I25" si="1">C23*C20</f>
        <v>116195975.45374501</v>
      </c>
      <c r="D25" s="13">
        <f t="shared" si="1"/>
        <v>105632704.95795</v>
      </c>
      <c r="E25" s="13">
        <f>E23*E20</f>
        <v>44365736.082338996</v>
      </c>
      <c r="F25" s="13">
        <f t="shared" si="1"/>
        <v>147885786.94113001</v>
      </c>
      <c r="G25" s="13">
        <f t="shared" si="1"/>
        <v>47534717.2310775</v>
      </c>
      <c r="H25" s="13">
        <f t="shared" si="1"/>
        <v>95069434.462154999</v>
      </c>
      <c r="I25" s="13">
        <f t="shared" si="1"/>
        <v>72886566.42098549</v>
      </c>
      <c r="J25" s="24">
        <f>SUM(B25:I25)</f>
        <v>1009848659.398002</v>
      </c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1:17" x14ac:dyDescent="0.25">
      <c r="B27" s="13"/>
      <c r="C27" s="13"/>
      <c r="D27" s="13"/>
      <c r="E27" s="13"/>
      <c r="F27" s="13"/>
      <c r="G27" s="13"/>
      <c r="H27" s="13"/>
      <c r="I27" s="25" t="s">
        <v>39</v>
      </c>
      <c r="J27" s="25">
        <f>+J25</f>
        <v>1009848659.398002</v>
      </c>
    </row>
    <row r="28" spans="1:17" x14ac:dyDescent="0.25">
      <c r="I28" s="26"/>
      <c r="J28" s="26"/>
    </row>
    <row r="29" spans="1:17" x14ac:dyDescent="0.25">
      <c r="I29" s="26" t="s">
        <v>38</v>
      </c>
      <c r="J29" s="25">
        <f>J25*5%</f>
        <v>50492432.969900101</v>
      </c>
    </row>
    <row r="30" spans="1:17" x14ac:dyDescent="0.25">
      <c r="D30" s="13"/>
      <c r="I30" s="26"/>
      <c r="J30" s="25"/>
    </row>
    <row r="31" spans="1:17" x14ac:dyDescent="0.25">
      <c r="D31" s="13"/>
      <c r="I31" s="26" t="s">
        <v>21</v>
      </c>
      <c r="J31" s="25">
        <f>J25-J29</f>
        <v>959356226.4281019</v>
      </c>
    </row>
    <row r="32" spans="1:17" x14ac:dyDescent="0.25">
      <c r="D32" s="13"/>
      <c r="F32" s="12"/>
      <c r="G32" s="12"/>
      <c r="H32" s="12"/>
      <c r="I32" s="12"/>
      <c r="J32" s="13"/>
    </row>
    <row r="33" spans="4:10" x14ac:dyDescent="0.25">
      <c r="D33" s="13"/>
      <c r="J33" s="13"/>
    </row>
    <row r="34" spans="4:10" x14ac:dyDescent="0.25">
      <c r="D34" s="13"/>
      <c r="J34" s="13"/>
    </row>
    <row r="35" spans="4:10" x14ac:dyDescent="0.25">
      <c r="D35" s="13"/>
    </row>
  </sheetData>
  <mergeCells count="6">
    <mergeCell ref="A5:J5"/>
    <mergeCell ref="A6:J6"/>
    <mergeCell ref="A7:J7"/>
    <mergeCell ref="A8:J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35"/>
  <sheetViews>
    <sheetView topLeftCell="A4" workbookViewId="0">
      <selection activeCell="H15" sqref="H15"/>
    </sheetView>
  </sheetViews>
  <sheetFormatPr baseColWidth="10" defaultRowHeight="15" x14ac:dyDescent="0.25"/>
  <cols>
    <col min="1" max="1" width="10.28515625" customWidth="1"/>
    <col min="2" max="2" width="17.85546875" customWidth="1"/>
    <col min="3" max="10" width="17.5703125" customWidth="1"/>
    <col min="11" max="11" width="17.28515625" customWidth="1"/>
    <col min="12" max="12" width="9.7109375" customWidth="1"/>
    <col min="14" max="14" width="10.7109375" customWidth="1"/>
    <col min="15" max="15" width="10.5703125" customWidth="1"/>
    <col min="16" max="16" width="10.7109375" customWidth="1"/>
    <col min="17" max="17" width="10.5703125" customWidth="1"/>
  </cols>
  <sheetData>
    <row r="5" spans="1:17" ht="15.75" x14ac:dyDescent="0.25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10"/>
      <c r="L5" s="10"/>
      <c r="M5" s="10"/>
      <c r="N5" s="10"/>
      <c r="O5" s="10"/>
      <c r="P5" s="10"/>
      <c r="Q5" s="10"/>
    </row>
    <row r="6" spans="1:17" ht="15.75" x14ac:dyDescent="0.25">
      <c r="A6" s="38" t="s">
        <v>14</v>
      </c>
      <c r="B6" s="38"/>
      <c r="C6" s="38"/>
      <c r="D6" s="38"/>
      <c r="E6" s="38"/>
      <c r="F6" s="38"/>
      <c r="G6" s="38"/>
      <c r="H6" s="38"/>
      <c r="I6" s="38"/>
      <c r="J6" s="38"/>
      <c r="K6" s="10"/>
      <c r="L6" s="10"/>
      <c r="M6" s="10"/>
      <c r="N6" s="10"/>
      <c r="O6" s="10"/>
      <c r="P6" s="10"/>
      <c r="Q6" s="10"/>
    </row>
    <row r="7" spans="1:17" ht="15.75" x14ac:dyDescent="0.25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10"/>
      <c r="L7" s="10"/>
      <c r="M7" s="10"/>
      <c r="N7" s="10"/>
      <c r="O7" s="10"/>
      <c r="P7" s="10"/>
      <c r="Q7" s="10"/>
    </row>
    <row r="8" spans="1:17" ht="15.75" x14ac:dyDescent="0.25">
      <c r="A8" s="38" t="s">
        <v>47</v>
      </c>
      <c r="B8" s="38"/>
      <c r="C8" s="38"/>
      <c r="D8" s="38"/>
      <c r="E8" s="38"/>
      <c r="F8" s="38"/>
      <c r="G8" s="38"/>
      <c r="H8" s="38"/>
      <c r="I8" s="38"/>
      <c r="J8" s="38"/>
      <c r="K8" s="10"/>
      <c r="L8" s="10"/>
      <c r="M8" s="10"/>
      <c r="N8" s="10"/>
      <c r="O8" s="10"/>
      <c r="P8" s="10"/>
      <c r="Q8" s="10"/>
    </row>
    <row r="9" spans="1:17" ht="15.75" x14ac:dyDescent="0.25">
      <c r="A9" s="35"/>
      <c r="B9" s="35"/>
      <c r="C9" s="35"/>
      <c r="D9" s="35"/>
      <c r="E9" s="35"/>
      <c r="F9" s="35"/>
      <c r="G9" s="35"/>
      <c r="H9" s="35"/>
      <c r="I9" s="35"/>
      <c r="J9" s="10"/>
      <c r="K9" s="10"/>
      <c r="L9" s="10"/>
      <c r="M9" s="10"/>
      <c r="N9" s="10"/>
      <c r="O9" s="10"/>
      <c r="P9" s="10"/>
      <c r="Q9" s="10"/>
    </row>
    <row r="10" spans="1:17" ht="15.75" x14ac:dyDescent="0.25">
      <c r="A10" s="35" t="s">
        <v>2</v>
      </c>
      <c r="B10" s="38" t="s">
        <v>3</v>
      </c>
      <c r="C10" s="38"/>
      <c r="D10" s="39" t="s">
        <v>15</v>
      </c>
      <c r="E10" s="3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7" s="8" customFormat="1" x14ac:dyDescent="0.25">
      <c r="A11" s="7" t="s">
        <v>26</v>
      </c>
      <c r="B11" s="11" t="s">
        <v>8</v>
      </c>
      <c r="C11" s="11"/>
      <c r="D11" s="11"/>
      <c r="E11" s="11"/>
      <c r="F11" s="30">
        <f>9919569048.47+2725102227.5+9152987561.87</f>
        <v>21797658837.84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6" t="s">
        <v>27</v>
      </c>
      <c r="B12" s="3" t="s">
        <v>9</v>
      </c>
      <c r="C12" s="3"/>
      <c r="D12" s="3"/>
      <c r="E12" s="3"/>
      <c r="F12" s="31">
        <f>487493600+326722510+71957200+996713790+12651400+50364000</f>
        <v>1945902500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6" t="s">
        <v>36</v>
      </c>
      <c r="B13" s="3" t="s">
        <v>10</v>
      </c>
      <c r="C13" s="3"/>
      <c r="D13" s="3"/>
      <c r="E13" s="3"/>
      <c r="F13" s="31">
        <v>6643058155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6" t="s">
        <v>28</v>
      </c>
      <c r="B14" s="3" t="s">
        <v>11</v>
      </c>
      <c r="C14" s="3"/>
      <c r="D14" s="3"/>
      <c r="E14" s="3"/>
      <c r="F14" s="31">
        <v>903167390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6" t="s">
        <v>29</v>
      </c>
      <c r="B15" s="3" t="s">
        <v>12</v>
      </c>
      <c r="C15" s="3"/>
      <c r="D15" s="3"/>
      <c r="E15" s="3"/>
      <c r="F15" s="31">
        <v>12265893025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6" t="s">
        <v>30</v>
      </c>
      <c r="B16" s="3" t="s">
        <v>40</v>
      </c>
      <c r="C16" s="3"/>
      <c r="D16" s="3"/>
      <c r="E16" s="3"/>
      <c r="F16" s="31">
        <f>313223370+9953490+267341560</f>
        <v>590518420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6" t="s">
        <v>32</v>
      </c>
      <c r="B17" s="3" t="s">
        <v>33</v>
      </c>
      <c r="C17" s="3"/>
      <c r="D17" s="3"/>
      <c r="E17" s="3"/>
      <c r="F17" s="31">
        <v>915841335.75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6" t="s">
        <v>34</v>
      </c>
      <c r="B18" s="3" t="s">
        <v>35</v>
      </c>
      <c r="C18" s="3"/>
      <c r="D18" s="3"/>
      <c r="E18" s="3"/>
      <c r="F18" s="31">
        <v>3438551336.5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6"/>
      <c r="B19" s="3"/>
      <c r="C19" s="3"/>
      <c r="D19" s="3"/>
      <c r="E19" s="3"/>
      <c r="F19" s="3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"/>
      <c r="B20" s="20">
        <v>0.01</v>
      </c>
      <c r="C20" s="20">
        <v>0.01</v>
      </c>
      <c r="D20" s="20">
        <v>0.01</v>
      </c>
      <c r="E20" s="21">
        <v>7.0000000000000001E-3</v>
      </c>
      <c r="F20" s="21">
        <v>7.0000000000000001E-3</v>
      </c>
      <c r="G20" s="21">
        <v>2.2499999999999999E-2</v>
      </c>
      <c r="H20" s="21">
        <v>0.01</v>
      </c>
      <c r="I20" s="21">
        <v>1.15E-2</v>
      </c>
      <c r="J20" s="1"/>
      <c r="K20" s="1"/>
      <c r="L20" s="1"/>
      <c r="M20" s="1"/>
      <c r="N20" s="1"/>
      <c r="O20" s="1"/>
      <c r="P20" s="1"/>
    </row>
    <row r="21" spans="1:17" ht="15.75" x14ac:dyDescent="0.25">
      <c r="A21" s="2" t="s">
        <v>4</v>
      </c>
      <c r="B21" s="2" t="s">
        <v>26</v>
      </c>
      <c r="C21" s="2" t="s">
        <v>27</v>
      </c>
      <c r="D21" s="2" t="s">
        <v>36</v>
      </c>
      <c r="E21" s="2" t="s">
        <v>28</v>
      </c>
      <c r="F21" s="2" t="s">
        <v>29</v>
      </c>
      <c r="G21" s="2" t="s">
        <v>30</v>
      </c>
      <c r="H21" s="2" t="s">
        <v>32</v>
      </c>
      <c r="I21" s="2" t="s">
        <v>34</v>
      </c>
      <c r="J21" s="2" t="s">
        <v>6</v>
      </c>
      <c r="K21" s="9"/>
      <c r="L21" s="9"/>
      <c r="M21" s="9"/>
      <c r="N21" s="9"/>
      <c r="O21" s="9"/>
      <c r="P21" s="9"/>
      <c r="Q21" s="9"/>
    </row>
    <row r="22" spans="1:17" x14ac:dyDescent="0.25">
      <c r="A22" s="4" t="s">
        <v>48</v>
      </c>
      <c r="B22" s="5">
        <f>+J22*36%</f>
        <v>26692850859.713997</v>
      </c>
      <c r="C22" s="5">
        <f>+J22*11%</f>
        <v>8156148873.8014994</v>
      </c>
      <c r="D22" s="5">
        <f>+J22*10%</f>
        <v>7414680794.3649998</v>
      </c>
      <c r="E22" s="5">
        <f>+J22*6%</f>
        <v>4448808476.6189995</v>
      </c>
      <c r="F22" s="5">
        <f>+J22*20%</f>
        <v>14829361588.73</v>
      </c>
      <c r="G22" s="5">
        <f>+J22*2%</f>
        <v>1482936158.8729999</v>
      </c>
      <c r="H22" s="5">
        <f>+J22*9%</f>
        <v>6673212714.9284992</v>
      </c>
      <c r="I22" s="5">
        <f>+J22*6%</f>
        <v>4448808476.6189995</v>
      </c>
      <c r="J22" s="5">
        <f>+[1]ROMA!$B$58</f>
        <v>74146807943.649994</v>
      </c>
    </row>
    <row r="23" spans="1:17" x14ac:dyDescent="0.25">
      <c r="A23" s="29" t="s">
        <v>5</v>
      </c>
      <c r="B23" s="15">
        <f t="shared" ref="B23:J23" si="0">SUM(B22:B22)</f>
        <v>26692850859.713997</v>
      </c>
      <c r="C23" s="15">
        <f t="shared" si="0"/>
        <v>8156148873.8014994</v>
      </c>
      <c r="D23" s="15">
        <f t="shared" si="0"/>
        <v>7414680794.3649998</v>
      </c>
      <c r="E23" s="15">
        <f t="shared" si="0"/>
        <v>4448808476.6189995</v>
      </c>
      <c r="F23" s="15">
        <f t="shared" si="0"/>
        <v>14829361588.73</v>
      </c>
      <c r="G23" s="15">
        <f t="shared" si="0"/>
        <v>1482936158.8729999</v>
      </c>
      <c r="H23" s="15">
        <f t="shared" si="0"/>
        <v>6673212714.9284992</v>
      </c>
      <c r="I23" s="15">
        <f t="shared" si="0"/>
        <v>4448808476.6189995</v>
      </c>
      <c r="J23" s="15">
        <f t="shared" si="0"/>
        <v>74146807943.649994</v>
      </c>
    </row>
    <row r="24" spans="1:17" s="8" customFormat="1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</row>
    <row r="25" spans="1:17" x14ac:dyDescent="0.25">
      <c r="B25" s="13">
        <f>B23*B20</f>
        <v>266928508.59713998</v>
      </c>
      <c r="C25" s="13">
        <f t="shared" ref="C25:I25" si="1">C23*C20</f>
        <v>81561488.738014996</v>
      </c>
      <c r="D25" s="13">
        <f t="shared" si="1"/>
        <v>74146807.943649992</v>
      </c>
      <c r="E25" s="13">
        <f>E23*E20</f>
        <v>31141659.336332995</v>
      </c>
      <c r="F25" s="13">
        <f t="shared" si="1"/>
        <v>103805531.12110999</v>
      </c>
      <c r="G25" s="13">
        <f t="shared" si="1"/>
        <v>33366063.574642498</v>
      </c>
      <c r="H25" s="13">
        <f t="shared" si="1"/>
        <v>66732127.149284996</v>
      </c>
      <c r="I25" s="13">
        <f t="shared" si="1"/>
        <v>51161297.481118493</v>
      </c>
      <c r="J25" s="24">
        <f>SUM(B25:I25)</f>
        <v>708843483.94129395</v>
      </c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1:17" x14ac:dyDescent="0.25">
      <c r="B27" s="13"/>
      <c r="C27" s="13"/>
      <c r="D27" s="13"/>
      <c r="E27" s="13"/>
      <c r="F27" s="13"/>
      <c r="G27" s="13"/>
      <c r="H27" s="13"/>
      <c r="I27" s="25" t="s">
        <v>39</v>
      </c>
      <c r="J27" s="25">
        <f>+J25</f>
        <v>708843483.94129395</v>
      </c>
    </row>
    <row r="28" spans="1:17" x14ac:dyDescent="0.25">
      <c r="I28" s="26"/>
      <c r="J28" s="26"/>
    </row>
    <row r="29" spans="1:17" x14ac:dyDescent="0.25">
      <c r="I29" s="26" t="s">
        <v>38</v>
      </c>
      <c r="J29" s="25">
        <f>J25*5%</f>
        <v>35442174.197064698</v>
      </c>
    </row>
    <row r="30" spans="1:17" x14ac:dyDescent="0.25">
      <c r="D30" s="13"/>
      <c r="I30" s="26"/>
      <c r="J30" s="25"/>
    </row>
    <row r="31" spans="1:17" x14ac:dyDescent="0.25">
      <c r="D31" s="13"/>
      <c r="I31" s="26" t="s">
        <v>21</v>
      </c>
      <c r="J31" s="25">
        <f>J25-J29</f>
        <v>673401309.74422932</v>
      </c>
    </row>
    <row r="32" spans="1:17" x14ac:dyDescent="0.25">
      <c r="D32" s="13"/>
      <c r="F32" s="12"/>
      <c r="G32" s="12"/>
      <c r="H32" s="12"/>
      <c r="I32" s="12"/>
      <c r="J32" s="13"/>
    </row>
    <row r="33" spans="4:10" x14ac:dyDescent="0.25">
      <c r="D33" s="13"/>
      <c r="J33" s="13"/>
    </row>
    <row r="34" spans="4:10" x14ac:dyDescent="0.25">
      <c r="D34" s="13"/>
      <c r="J34" s="13"/>
    </row>
    <row r="35" spans="4:10" x14ac:dyDescent="0.25">
      <c r="D35" s="13"/>
    </row>
  </sheetData>
  <mergeCells count="6">
    <mergeCell ref="A5:J5"/>
    <mergeCell ref="A6:J6"/>
    <mergeCell ref="A7:J7"/>
    <mergeCell ref="A8:J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35"/>
  <sheetViews>
    <sheetView topLeftCell="A7" workbookViewId="0">
      <selection activeCell="C14" sqref="C14"/>
    </sheetView>
  </sheetViews>
  <sheetFormatPr baseColWidth="10" defaultRowHeight="15" x14ac:dyDescent="0.25"/>
  <cols>
    <col min="1" max="1" width="10.28515625" customWidth="1"/>
    <col min="2" max="2" width="17.85546875" customWidth="1"/>
    <col min="3" max="10" width="17.5703125" customWidth="1"/>
    <col min="11" max="11" width="17.28515625" customWidth="1"/>
    <col min="12" max="12" width="9.7109375" customWidth="1"/>
    <col min="14" max="14" width="10.7109375" customWidth="1"/>
    <col min="15" max="15" width="10.5703125" customWidth="1"/>
    <col min="16" max="16" width="10.7109375" customWidth="1"/>
    <col min="17" max="17" width="10.5703125" customWidth="1"/>
  </cols>
  <sheetData>
    <row r="5" spans="1:17" ht="15.75" x14ac:dyDescent="0.25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10"/>
      <c r="L5" s="10"/>
      <c r="M5" s="10"/>
      <c r="N5" s="10"/>
      <c r="O5" s="10"/>
      <c r="P5" s="10"/>
      <c r="Q5" s="10"/>
    </row>
    <row r="6" spans="1:17" ht="15.75" x14ac:dyDescent="0.25">
      <c r="A6" s="38" t="s">
        <v>14</v>
      </c>
      <c r="B6" s="38"/>
      <c r="C6" s="38"/>
      <c r="D6" s="38"/>
      <c r="E6" s="38"/>
      <c r="F6" s="38"/>
      <c r="G6" s="38"/>
      <c r="H6" s="38"/>
      <c r="I6" s="38"/>
      <c r="J6" s="38"/>
      <c r="K6" s="10"/>
      <c r="L6" s="10"/>
      <c r="M6" s="10"/>
      <c r="N6" s="10"/>
      <c r="O6" s="10"/>
      <c r="P6" s="10"/>
      <c r="Q6" s="10"/>
    </row>
    <row r="7" spans="1:17" ht="15.75" x14ac:dyDescent="0.25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10"/>
      <c r="L7" s="10"/>
      <c r="M7" s="10"/>
      <c r="N7" s="10"/>
      <c r="O7" s="10"/>
      <c r="P7" s="10"/>
      <c r="Q7" s="10"/>
    </row>
    <row r="8" spans="1:17" ht="15.75" x14ac:dyDescent="0.25">
      <c r="A8" s="38" t="s">
        <v>45</v>
      </c>
      <c r="B8" s="38"/>
      <c r="C8" s="38"/>
      <c r="D8" s="38"/>
      <c r="E8" s="38"/>
      <c r="F8" s="38"/>
      <c r="G8" s="38"/>
      <c r="H8" s="38"/>
      <c r="I8" s="38"/>
      <c r="J8" s="38"/>
      <c r="K8" s="10"/>
      <c r="L8" s="10"/>
      <c r="M8" s="10"/>
      <c r="N8" s="10"/>
      <c r="O8" s="10"/>
      <c r="P8" s="10"/>
      <c r="Q8" s="10"/>
    </row>
    <row r="9" spans="1:17" ht="15.75" x14ac:dyDescent="0.25">
      <c r="A9" s="33"/>
      <c r="B9" s="33"/>
      <c r="C9" s="33"/>
      <c r="D9" s="33"/>
      <c r="E9" s="33"/>
      <c r="F9" s="33"/>
      <c r="G9" s="33"/>
      <c r="H9" s="33"/>
      <c r="I9" s="33"/>
      <c r="J9" s="10"/>
      <c r="K9" s="10"/>
      <c r="L9" s="10"/>
      <c r="M9" s="10"/>
      <c r="N9" s="10"/>
      <c r="O9" s="10"/>
      <c r="P9" s="10"/>
      <c r="Q9" s="10"/>
    </row>
    <row r="10" spans="1:17" ht="15.75" x14ac:dyDescent="0.25">
      <c r="A10" s="33" t="s">
        <v>2</v>
      </c>
      <c r="B10" s="38" t="s">
        <v>3</v>
      </c>
      <c r="C10" s="38"/>
      <c r="D10" s="39" t="s">
        <v>15</v>
      </c>
      <c r="E10" s="3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7" s="8" customFormat="1" x14ac:dyDescent="0.25">
      <c r="A11" s="7" t="s">
        <v>26</v>
      </c>
      <c r="B11" s="11" t="s">
        <v>8</v>
      </c>
      <c r="C11" s="11"/>
      <c r="D11" s="11"/>
      <c r="E11" s="11"/>
      <c r="F11" s="30">
        <f>9919569048.47+2725102227.5+9152987561.87</f>
        <v>21797658837.84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6" t="s">
        <v>27</v>
      </c>
      <c r="B12" s="3" t="s">
        <v>9</v>
      </c>
      <c r="C12" s="3"/>
      <c r="D12" s="3"/>
      <c r="E12" s="3"/>
      <c r="F12" s="31">
        <f>487493600+326722510+71957200+996713790+12651400+50364000</f>
        <v>1945902500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6" t="s">
        <v>36</v>
      </c>
      <c r="B13" s="3" t="s">
        <v>10</v>
      </c>
      <c r="C13" s="3"/>
      <c r="D13" s="3"/>
      <c r="E13" s="3"/>
      <c r="F13" s="31">
        <v>6643058155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6" t="s">
        <v>28</v>
      </c>
      <c r="B14" s="3" t="s">
        <v>11</v>
      </c>
      <c r="C14" s="3"/>
      <c r="D14" s="3"/>
      <c r="E14" s="3"/>
      <c r="F14" s="31">
        <v>903167390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6" t="s">
        <v>29</v>
      </c>
      <c r="B15" s="3" t="s">
        <v>12</v>
      </c>
      <c r="C15" s="3"/>
      <c r="D15" s="3"/>
      <c r="E15" s="3"/>
      <c r="F15" s="31">
        <v>12265893025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6" t="s">
        <v>30</v>
      </c>
      <c r="B16" s="3" t="s">
        <v>40</v>
      </c>
      <c r="C16" s="3"/>
      <c r="D16" s="3"/>
      <c r="E16" s="3"/>
      <c r="F16" s="31">
        <f>313223370+9953490+267341560</f>
        <v>590518420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6" t="s">
        <v>32</v>
      </c>
      <c r="B17" s="3" t="s">
        <v>33</v>
      </c>
      <c r="C17" s="3"/>
      <c r="D17" s="3"/>
      <c r="E17" s="3"/>
      <c r="F17" s="31">
        <v>915841335.75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6" t="s">
        <v>34</v>
      </c>
      <c r="B18" s="3" t="s">
        <v>35</v>
      </c>
      <c r="C18" s="3"/>
      <c r="D18" s="3"/>
      <c r="E18" s="3"/>
      <c r="F18" s="31">
        <v>3438551336.5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6"/>
      <c r="B19" s="3"/>
      <c r="C19" s="3"/>
      <c r="D19" s="3"/>
      <c r="E19" s="3"/>
      <c r="F19" s="3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"/>
      <c r="B20" s="20">
        <v>0.01</v>
      </c>
      <c r="C20" s="20">
        <v>0.01</v>
      </c>
      <c r="D20" s="20">
        <v>0.01</v>
      </c>
      <c r="E20" s="21">
        <v>7.0000000000000001E-3</v>
      </c>
      <c r="F20" s="21">
        <v>7.0000000000000001E-3</v>
      </c>
      <c r="G20" s="21">
        <v>2.2499999999999999E-2</v>
      </c>
      <c r="H20" s="21">
        <v>0.01</v>
      </c>
      <c r="I20" s="21">
        <v>1.15E-2</v>
      </c>
      <c r="J20" s="1"/>
      <c r="K20" s="1"/>
      <c r="L20" s="1"/>
      <c r="M20" s="1"/>
      <c r="N20" s="1"/>
      <c r="O20" s="1"/>
      <c r="P20" s="1"/>
    </row>
    <row r="21" spans="1:17" ht="15.75" x14ac:dyDescent="0.25">
      <c r="A21" s="2" t="s">
        <v>4</v>
      </c>
      <c r="B21" s="2" t="s">
        <v>26</v>
      </c>
      <c r="C21" s="2" t="s">
        <v>27</v>
      </c>
      <c r="D21" s="2" t="s">
        <v>36</v>
      </c>
      <c r="E21" s="2" t="s">
        <v>28</v>
      </c>
      <c r="F21" s="2" t="s">
        <v>29</v>
      </c>
      <c r="G21" s="2" t="s">
        <v>30</v>
      </c>
      <c r="H21" s="2" t="s">
        <v>32</v>
      </c>
      <c r="I21" s="2" t="s">
        <v>34</v>
      </c>
      <c r="J21" s="2" t="s">
        <v>6</v>
      </c>
      <c r="K21" s="9"/>
      <c r="L21" s="9"/>
      <c r="M21" s="9"/>
      <c r="N21" s="9"/>
      <c r="O21" s="9"/>
      <c r="P21" s="9"/>
      <c r="Q21" s="9"/>
    </row>
    <row r="22" spans="1:17" x14ac:dyDescent="0.25">
      <c r="A22" s="4" t="s">
        <v>46</v>
      </c>
      <c r="B22" s="5">
        <f>+J22*36%</f>
        <v>19043724663.18</v>
      </c>
      <c r="C22" s="5">
        <f>+J22*11%</f>
        <v>5818915869.3050003</v>
      </c>
      <c r="D22" s="5">
        <f>+J22*10%</f>
        <v>5289923517.5500002</v>
      </c>
      <c r="E22" s="5">
        <f>+J22*6%</f>
        <v>3173954110.5299997</v>
      </c>
      <c r="F22" s="5">
        <f>+J22*20%</f>
        <v>10579847035.1</v>
      </c>
      <c r="G22" s="5">
        <f>+J22*2%</f>
        <v>1057984703.51</v>
      </c>
      <c r="H22" s="5">
        <f>+J22*9%</f>
        <v>4760931165.7950001</v>
      </c>
      <c r="I22" s="5">
        <f>+J22*6%</f>
        <v>3173954110.5299997</v>
      </c>
      <c r="J22" s="5">
        <f>+[1]ROMA!$B$56</f>
        <v>52899235175.5</v>
      </c>
    </row>
    <row r="23" spans="1:17" x14ac:dyDescent="0.25">
      <c r="A23" s="29" t="s">
        <v>5</v>
      </c>
      <c r="B23" s="15">
        <f t="shared" ref="B23:J23" si="0">SUM(B22:B22)</f>
        <v>19043724663.18</v>
      </c>
      <c r="C23" s="15">
        <f t="shared" si="0"/>
        <v>5818915869.3050003</v>
      </c>
      <c r="D23" s="15">
        <f t="shared" si="0"/>
        <v>5289923517.5500002</v>
      </c>
      <c r="E23" s="15">
        <f t="shared" si="0"/>
        <v>3173954110.5299997</v>
      </c>
      <c r="F23" s="15">
        <f t="shared" si="0"/>
        <v>10579847035.1</v>
      </c>
      <c r="G23" s="15">
        <f t="shared" si="0"/>
        <v>1057984703.51</v>
      </c>
      <c r="H23" s="15">
        <f t="shared" si="0"/>
        <v>4760931165.7950001</v>
      </c>
      <c r="I23" s="15">
        <f t="shared" si="0"/>
        <v>3173954110.5299997</v>
      </c>
      <c r="J23" s="15">
        <f t="shared" si="0"/>
        <v>52899235175.5</v>
      </c>
    </row>
    <row r="24" spans="1:17" s="8" customFormat="1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</row>
    <row r="25" spans="1:17" x14ac:dyDescent="0.25">
      <c r="B25" s="13">
        <f>B23*B20</f>
        <v>190437246.6318</v>
      </c>
      <c r="C25" s="13">
        <f t="shared" ref="C25:I25" si="1">C23*C20</f>
        <v>58189158.693050005</v>
      </c>
      <c r="D25" s="13">
        <f t="shared" si="1"/>
        <v>52899235.175500005</v>
      </c>
      <c r="E25" s="13">
        <f>E23*E20</f>
        <v>22217678.773709998</v>
      </c>
      <c r="F25" s="13">
        <f t="shared" si="1"/>
        <v>74058929.245700002</v>
      </c>
      <c r="G25" s="13">
        <f t="shared" si="1"/>
        <v>23804655.828974999</v>
      </c>
      <c r="H25" s="13">
        <f t="shared" si="1"/>
        <v>47609311.657949999</v>
      </c>
      <c r="I25" s="13">
        <f t="shared" si="1"/>
        <v>36500472.271094993</v>
      </c>
      <c r="J25" s="24">
        <f>SUM(B25:I25)</f>
        <v>505716688.27778</v>
      </c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1:17" x14ac:dyDescent="0.25">
      <c r="B27" s="13"/>
      <c r="C27" s="13"/>
      <c r="D27" s="13"/>
      <c r="E27" s="13"/>
      <c r="F27" s="13"/>
      <c r="G27" s="13"/>
      <c r="H27" s="13"/>
      <c r="I27" s="25" t="s">
        <v>39</v>
      </c>
      <c r="J27" s="25">
        <f>+J25</f>
        <v>505716688.27778</v>
      </c>
    </row>
    <row r="28" spans="1:17" x14ac:dyDescent="0.25">
      <c r="I28" s="26"/>
      <c r="J28" s="26"/>
    </row>
    <row r="29" spans="1:17" x14ac:dyDescent="0.25">
      <c r="I29" s="26" t="s">
        <v>38</v>
      </c>
      <c r="J29" s="25">
        <f>J25*5%</f>
        <v>25285834.413889002</v>
      </c>
    </row>
    <row r="30" spans="1:17" x14ac:dyDescent="0.25">
      <c r="D30" s="13"/>
      <c r="I30" s="26"/>
      <c r="J30" s="25"/>
    </row>
    <row r="31" spans="1:17" x14ac:dyDescent="0.25">
      <c r="D31" s="13"/>
      <c r="I31" s="26" t="s">
        <v>21</v>
      </c>
      <c r="J31" s="25">
        <f>J25-J29</f>
        <v>480430853.86389101</v>
      </c>
    </row>
    <row r="32" spans="1:17" x14ac:dyDescent="0.25">
      <c r="D32" s="13"/>
      <c r="F32" s="12"/>
      <c r="G32" s="12"/>
      <c r="H32" s="12"/>
      <c r="I32" s="12"/>
      <c r="J32" s="13"/>
    </row>
    <row r="33" spans="4:10" x14ac:dyDescent="0.25">
      <c r="D33" s="13"/>
      <c r="J33" s="13"/>
    </row>
    <row r="34" spans="4:10" x14ac:dyDescent="0.25">
      <c r="D34" s="13"/>
      <c r="J34" s="13"/>
    </row>
    <row r="35" spans="4:10" x14ac:dyDescent="0.25">
      <c r="D35" s="13"/>
    </row>
  </sheetData>
  <mergeCells count="6">
    <mergeCell ref="A5:J5"/>
    <mergeCell ref="A6:J6"/>
    <mergeCell ref="A7:J7"/>
    <mergeCell ref="A8:J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35"/>
  <sheetViews>
    <sheetView topLeftCell="D7" workbookViewId="0">
      <selection activeCell="I22" sqref="I22"/>
    </sheetView>
  </sheetViews>
  <sheetFormatPr baseColWidth="10" defaultRowHeight="15" x14ac:dyDescent="0.25"/>
  <cols>
    <col min="1" max="1" width="10.28515625" customWidth="1"/>
    <col min="2" max="2" width="17.85546875" customWidth="1"/>
    <col min="3" max="10" width="17.5703125" customWidth="1"/>
    <col min="11" max="11" width="17.28515625" customWidth="1"/>
    <col min="12" max="12" width="9.7109375" customWidth="1"/>
    <col min="14" max="14" width="10.7109375" customWidth="1"/>
    <col min="15" max="15" width="10.5703125" customWidth="1"/>
    <col min="16" max="16" width="10.7109375" customWidth="1"/>
    <col min="17" max="17" width="10.5703125" customWidth="1"/>
  </cols>
  <sheetData>
    <row r="5" spans="1:17" ht="15.75" x14ac:dyDescent="0.25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10"/>
      <c r="L5" s="10"/>
      <c r="M5" s="10"/>
      <c r="N5" s="10"/>
      <c r="O5" s="10"/>
      <c r="P5" s="10"/>
      <c r="Q5" s="10"/>
    </row>
    <row r="6" spans="1:17" ht="15.75" x14ac:dyDescent="0.25">
      <c r="A6" s="38" t="s">
        <v>14</v>
      </c>
      <c r="B6" s="38"/>
      <c r="C6" s="38"/>
      <c r="D6" s="38"/>
      <c r="E6" s="38"/>
      <c r="F6" s="38"/>
      <c r="G6" s="38"/>
      <c r="H6" s="38"/>
      <c r="I6" s="38"/>
      <c r="J6" s="38"/>
      <c r="K6" s="10"/>
      <c r="L6" s="10"/>
      <c r="M6" s="10"/>
      <c r="N6" s="10"/>
      <c r="O6" s="10"/>
      <c r="P6" s="10"/>
      <c r="Q6" s="10"/>
    </row>
    <row r="7" spans="1:17" ht="15.75" x14ac:dyDescent="0.25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10"/>
      <c r="L7" s="10"/>
      <c r="M7" s="10"/>
      <c r="N7" s="10"/>
      <c r="O7" s="10"/>
      <c r="P7" s="10"/>
      <c r="Q7" s="10"/>
    </row>
    <row r="8" spans="1:17" ht="15.75" x14ac:dyDescent="0.25">
      <c r="A8" s="38" t="s">
        <v>43</v>
      </c>
      <c r="B8" s="38"/>
      <c r="C8" s="38"/>
      <c r="D8" s="38"/>
      <c r="E8" s="38"/>
      <c r="F8" s="38"/>
      <c r="G8" s="38"/>
      <c r="H8" s="38"/>
      <c r="I8" s="38"/>
      <c r="J8" s="38"/>
      <c r="K8" s="10"/>
      <c r="L8" s="10"/>
      <c r="M8" s="10"/>
      <c r="N8" s="10"/>
      <c r="O8" s="10"/>
      <c r="P8" s="10"/>
      <c r="Q8" s="10"/>
    </row>
    <row r="9" spans="1:17" ht="15.75" x14ac:dyDescent="0.25">
      <c r="A9" s="32"/>
      <c r="B9" s="32"/>
      <c r="C9" s="32"/>
      <c r="D9" s="32"/>
      <c r="E9" s="32"/>
      <c r="F9" s="32"/>
      <c r="G9" s="32"/>
      <c r="H9" s="32"/>
      <c r="I9" s="32"/>
      <c r="J9" s="10"/>
      <c r="K9" s="10"/>
      <c r="L9" s="10"/>
      <c r="M9" s="10"/>
      <c r="N9" s="10"/>
      <c r="O9" s="10"/>
      <c r="P9" s="10"/>
      <c r="Q9" s="10"/>
    </row>
    <row r="10" spans="1:17" ht="15.75" x14ac:dyDescent="0.25">
      <c r="A10" s="32" t="s">
        <v>2</v>
      </c>
      <c r="B10" s="38" t="s">
        <v>3</v>
      </c>
      <c r="C10" s="38"/>
      <c r="D10" s="39" t="s">
        <v>15</v>
      </c>
      <c r="E10" s="3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7" s="8" customFormat="1" x14ac:dyDescent="0.25">
      <c r="A11" s="7" t="s">
        <v>26</v>
      </c>
      <c r="B11" s="11" t="s">
        <v>8</v>
      </c>
      <c r="C11" s="11"/>
      <c r="D11" s="11"/>
      <c r="E11" s="11"/>
      <c r="F11" s="30">
        <f>9919569048.47+2725102227.5+9152987561.87</f>
        <v>21797658837.84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6" t="s">
        <v>27</v>
      </c>
      <c r="B12" s="3" t="s">
        <v>9</v>
      </c>
      <c r="C12" s="3"/>
      <c r="D12" s="3"/>
      <c r="E12" s="3"/>
      <c r="F12" s="31">
        <f>487493600+326722510+71957200+996713790+12651400+50364000</f>
        <v>1945902500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6" t="s">
        <v>36</v>
      </c>
      <c r="B13" s="3" t="s">
        <v>10</v>
      </c>
      <c r="C13" s="3"/>
      <c r="D13" s="3"/>
      <c r="E13" s="3"/>
      <c r="F13" s="31">
        <v>6643058155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6" t="s">
        <v>28</v>
      </c>
      <c r="B14" s="3" t="s">
        <v>11</v>
      </c>
      <c r="C14" s="3"/>
      <c r="D14" s="3"/>
      <c r="E14" s="3"/>
      <c r="F14" s="31">
        <v>903167390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6" t="s">
        <v>29</v>
      </c>
      <c r="B15" s="3" t="s">
        <v>12</v>
      </c>
      <c r="C15" s="3"/>
      <c r="D15" s="3"/>
      <c r="E15" s="3"/>
      <c r="F15" s="31">
        <v>12265893025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6" t="s">
        <v>30</v>
      </c>
      <c r="B16" s="3" t="s">
        <v>40</v>
      </c>
      <c r="C16" s="3"/>
      <c r="D16" s="3"/>
      <c r="E16" s="3"/>
      <c r="F16" s="31">
        <f>313223370+9953490+267341560</f>
        <v>590518420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6" t="s">
        <v>32</v>
      </c>
      <c r="B17" s="3" t="s">
        <v>33</v>
      </c>
      <c r="C17" s="3"/>
      <c r="D17" s="3"/>
      <c r="E17" s="3"/>
      <c r="F17" s="31">
        <v>915841335.75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6" t="s">
        <v>34</v>
      </c>
      <c r="B18" s="3" t="s">
        <v>35</v>
      </c>
      <c r="C18" s="3"/>
      <c r="D18" s="3"/>
      <c r="E18" s="3"/>
      <c r="F18" s="31">
        <v>3438551336.5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"/>
      <c r="B20" s="20">
        <v>0.01</v>
      </c>
      <c r="C20" s="20">
        <v>0.01</v>
      </c>
      <c r="D20" s="20">
        <v>0.01</v>
      </c>
      <c r="E20" s="21">
        <v>7.0000000000000001E-3</v>
      </c>
      <c r="F20" s="21">
        <v>7.0000000000000001E-3</v>
      </c>
      <c r="G20" s="21">
        <v>2.2499999999999999E-2</v>
      </c>
      <c r="H20" s="21">
        <v>0.01</v>
      </c>
      <c r="I20" s="21">
        <v>1.15E-2</v>
      </c>
      <c r="J20" s="1"/>
      <c r="K20" s="1"/>
      <c r="L20" s="1"/>
      <c r="M20" s="1"/>
      <c r="N20" s="1"/>
      <c r="O20" s="1"/>
      <c r="P20" s="1"/>
    </row>
    <row r="21" spans="1:17" ht="15.75" x14ac:dyDescent="0.25">
      <c r="A21" s="2" t="s">
        <v>4</v>
      </c>
      <c r="B21" s="2" t="s">
        <v>26</v>
      </c>
      <c r="C21" s="2" t="s">
        <v>27</v>
      </c>
      <c r="D21" s="2" t="s">
        <v>36</v>
      </c>
      <c r="E21" s="2" t="s">
        <v>28</v>
      </c>
      <c r="F21" s="2" t="s">
        <v>29</v>
      </c>
      <c r="G21" s="2" t="s">
        <v>30</v>
      </c>
      <c r="H21" s="2" t="s">
        <v>32</v>
      </c>
      <c r="I21" s="2" t="s">
        <v>34</v>
      </c>
      <c r="J21" s="2" t="s">
        <v>6</v>
      </c>
      <c r="K21" s="9"/>
      <c r="L21" s="9"/>
      <c r="M21" s="9"/>
      <c r="N21" s="9"/>
      <c r="O21" s="9"/>
      <c r="P21" s="9"/>
      <c r="Q21" s="9"/>
    </row>
    <row r="22" spans="1:17" x14ac:dyDescent="0.25">
      <c r="A22" s="4" t="s">
        <v>44</v>
      </c>
      <c r="B22" s="5">
        <f>+J22*37%</f>
        <v>27832424961.0019</v>
      </c>
      <c r="C22" s="5">
        <f>+J22*11%</f>
        <v>8274504718.1356993</v>
      </c>
      <c r="D22" s="5">
        <f>+J22*10%</f>
        <v>7522277016.4869995</v>
      </c>
      <c r="E22" s="5">
        <f>+J22*5%</f>
        <v>3761138508.2434998</v>
      </c>
      <c r="F22" s="5">
        <f>+J22*20%</f>
        <v>15044554032.973999</v>
      </c>
      <c r="G22" s="5">
        <f>+J22*2%</f>
        <v>1504455403.2974</v>
      </c>
      <c r="H22" s="5">
        <f>+J22*9%</f>
        <v>6770049314.8382998</v>
      </c>
      <c r="I22" s="5">
        <f>+J22*6%</f>
        <v>4513366209.8921995</v>
      </c>
      <c r="J22" s="5">
        <f>+[2]ROMA!$B$54</f>
        <v>75222770164.869995</v>
      </c>
    </row>
    <row r="23" spans="1:17" x14ac:dyDescent="0.25">
      <c r="A23" s="29" t="s">
        <v>5</v>
      </c>
      <c r="B23" s="15">
        <f t="shared" ref="B23:J23" si="0">SUM(B22:B22)</f>
        <v>27832424961.0019</v>
      </c>
      <c r="C23" s="15">
        <f t="shared" si="0"/>
        <v>8274504718.1356993</v>
      </c>
      <c r="D23" s="15">
        <f t="shared" si="0"/>
        <v>7522277016.4869995</v>
      </c>
      <c r="E23" s="15">
        <f t="shared" si="0"/>
        <v>3761138508.2434998</v>
      </c>
      <c r="F23" s="15">
        <f t="shared" si="0"/>
        <v>15044554032.973999</v>
      </c>
      <c r="G23" s="15">
        <f t="shared" si="0"/>
        <v>1504455403.2974</v>
      </c>
      <c r="H23" s="15">
        <f t="shared" si="0"/>
        <v>6770049314.8382998</v>
      </c>
      <c r="I23" s="15">
        <f t="shared" si="0"/>
        <v>4513366209.8921995</v>
      </c>
      <c r="J23" s="15">
        <f t="shared" si="0"/>
        <v>75222770164.869995</v>
      </c>
    </row>
    <row r="24" spans="1:17" s="8" customFormat="1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</row>
    <row r="25" spans="1:17" x14ac:dyDescent="0.25">
      <c r="B25" s="13">
        <f>B23*B20</f>
        <v>278324249.61001903</v>
      </c>
      <c r="C25" s="13">
        <f t="shared" ref="C25:I25" si="1">C23*C20</f>
        <v>82745047.181356996</v>
      </c>
      <c r="D25" s="13">
        <f t="shared" si="1"/>
        <v>75222770.164869994</v>
      </c>
      <c r="E25" s="13">
        <f t="shared" si="1"/>
        <v>26327969.557704497</v>
      </c>
      <c r="F25" s="13">
        <f t="shared" si="1"/>
        <v>105311878.23081799</v>
      </c>
      <c r="G25" s="13">
        <f t="shared" si="1"/>
        <v>33850246.574191496</v>
      </c>
      <c r="H25" s="13">
        <f t="shared" si="1"/>
        <v>67700493.148382992</v>
      </c>
      <c r="I25" s="13">
        <f t="shared" si="1"/>
        <v>51903711.413760297</v>
      </c>
      <c r="J25" s="24">
        <f>SUM(B25:I25)</f>
        <v>721386365.88110328</v>
      </c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1:17" x14ac:dyDescent="0.25">
      <c r="B27" s="13"/>
      <c r="C27" s="13"/>
      <c r="D27" s="13"/>
      <c r="E27" s="13"/>
      <c r="F27" s="13"/>
      <c r="G27" s="13"/>
      <c r="H27" s="13"/>
      <c r="I27" s="25" t="s">
        <v>39</v>
      </c>
      <c r="J27" s="25">
        <f>+J25</f>
        <v>721386365.88110328</v>
      </c>
    </row>
    <row r="28" spans="1:17" x14ac:dyDescent="0.25">
      <c r="I28" s="26"/>
      <c r="J28" s="26"/>
    </row>
    <row r="29" spans="1:17" x14ac:dyDescent="0.25">
      <c r="I29" s="26" t="s">
        <v>38</v>
      </c>
      <c r="J29" s="25">
        <f>J25*5%</f>
        <v>36069318.294055164</v>
      </c>
    </row>
    <row r="30" spans="1:17" x14ac:dyDescent="0.25">
      <c r="D30" s="13"/>
      <c r="I30" s="26"/>
      <c r="J30" s="25"/>
    </row>
    <row r="31" spans="1:17" x14ac:dyDescent="0.25">
      <c r="D31" s="13"/>
      <c r="I31" s="26" t="s">
        <v>21</v>
      </c>
      <c r="J31" s="25">
        <f>J25-J29</f>
        <v>685317047.58704805</v>
      </c>
    </row>
    <row r="32" spans="1:17" x14ac:dyDescent="0.25">
      <c r="D32" s="13"/>
      <c r="F32" s="12"/>
      <c r="G32" s="12"/>
      <c r="H32" s="12"/>
      <c r="I32" s="12"/>
      <c r="J32" s="13"/>
    </row>
    <row r="33" spans="4:10" x14ac:dyDescent="0.25">
      <c r="D33" s="13"/>
      <c r="J33" s="13"/>
    </row>
    <row r="34" spans="4:10" x14ac:dyDescent="0.25">
      <c r="D34" s="13"/>
      <c r="J34" s="13"/>
    </row>
    <row r="35" spans="4:10" x14ac:dyDescent="0.25">
      <c r="D35" s="13"/>
    </row>
  </sheetData>
  <mergeCells count="6">
    <mergeCell ref="A5:J5"/>
    <mergeCell ref="A6:J6"/>
    <mergeCell ref="A7:J7"/>
    <mergeCell ref="A8:J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35"/>
  <sheetViews>
    <sheetView topLeftCell="A10" workbookViewId="0">
      <selection activeCell="J19" sqref="J19"/>
    </sheetView>
  </sheetViews>
  <sheetFormatPr baseColWidth="10" defaultRowHeight="15" x14ac:dyDescent="0.25"/>
  <cols>
    <col min="1" max="1" width="10.28515625" customWidth="1"/>
    <col min="2" max="2" width="17.85546875" customWidth="1"/>
    <col min="3" max="10" width="17.5703125" customWidth="1"/>
    <col min="11" max="11" width="17.28515625" customWidth="1"/>
    <col min="12" max="12" width="9.7109375" customWidth="1"/>
    <col min="14" max="14" width="10.7109375" customWidth="1"/>
    <col min="15" max="15" width="10.5703125" customWidth="1"/>
    <col min="16" max="16" width="10.7109375" customWidth="1"/>
    <col min="17" max="17" width="10.5703125" customWidth="1"/>
  </cols>
  <sheetData>
    <row r="5" spans="1:17" ht="15.75" x14ac:dyDescent="0.25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10"/>
      <c r="L5" s="10"/>
      <c r="M5" s="10"/>
      <c r="N5" s="10"/>
      <c r="O5" s="10"/>
      <c r="P5" s="10"/>
      <c r="Q5" s="10"/>
    </row>
    <row r="6" spans="1:17" ht="15.75" x14ac:dyDescent="0.25">
      <c r="A6" s="38" t="s">
        <v>14</v>
      </c>
      <c r="B6" s="38"/>
      <c r="C6" s="38"/>
      <c r="D6" s="38"/>
      <c r="E6" s="38"/>
      <c r="F6" s="38"/>
      <c r="G6" s="38"/>
      <c r="H6" s="38"/>
      <c r="I6" s="38"/>
      <c r="J6" s="38"/>
      <c r="K6" s="10"/>
      <c r="L6" s="10"/>
      <c r="M6" s="10"/>
      <c r="N6" s="10"/>
      <c r="O6" s="10"/>
      <c r="P6" s="10"/>
      <c r="Q6" s="10"/>
    </row>
    <row r="7" spans="1:17" ht="15.75" x14ac:dyDescent="0.25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10"/>
      <c r="L7" s="10"/>
      <c r="M7" s="10"/>
      <c r="N7" s="10"/>
      <c r="O7" s="10"/>
      <c r="P7" s="10"/>
      <c r="Q7" s="10"/>
    </row>
    <row r="8" spans="1:17" ht="15.75" x14ac:dyDescent="0.25">
      <c r="A8" s="38" t="s">
        <v>42</v>
      </c>
      <c r="B8" s="38"/>
      <c r="C8" s="38"/>
      <c r="D8" s="38"/>
      <c r="E8" s="38"/>
      <c r="F8" s="38"/>
      <c r="G8" s="38"/>
      <c r="H8" s="38"/>
      <c r="I8" s="38"/>
      <c r="J8" s="38"/>
      <c r="K8" s="10"/>
      <c r="L8" s="10"/>
      <c r="M8" s="10"/>
      <c r="N8" s="10"/>
      <c r="O8" s="10"/>
      <c r="P8" s="10"/>
      <c r="Q8" s="10"/>
    </row>
    <row r="9" spans="1:17" ht="15.75" x14ac:dyDescent="0.25">
      <c r="A9" s="23"/>
      <c r="B9" s="23"/>
      <c r="C9" s="23"/>
      <c r="D9" s="23"/>
      <c r="E9" s="23"/>
      <c r="F9" s="23"/>
      <c r="G9" s="23"/>
      <c r="H9" s="23"/>
      <c r="I9" s="23"/>
      <c r="J9" s="10"/>
      <c r="K9" s="10"/>
      <c r="L9" s="10"/>
      <c r="M9" s="10"/>
      <c r="N9" s="10"/>
      <c r="O9" s="10"/>
      <c r="P9" s="10"/>
      <c r="Q9" s="10"/>
    </row>
    <row r="10" spans="1:17" ht="15.75" x14ac:dyDescent="0.25">
      <c r="A10" s="23" t="s">
        <v>2</v>
      </c>
      <c r="B10" s="38" t="s">
        <v>3</v>
      </c>
      <c r="C10" s="38"/>
      <c r="D10" s="39" t="s">
        <v>15</v>
      </c>
      <c r="E10" s="3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7" s="8" customFormat="1" x14ac:dyDescent="0.25">
      <c r="A11" s="7" t="s">
        <v>26</v>
      </c>
      <c r="B11" s="11" t="s">
        <v>8</v>
      </c>
      <c r="C11" s="11"/>
      <c r="D11" s="11"/>
      <c r="E11" s="11"/>
      <c r="F11" s="30">
        <f>9919569048.47+2725102227.5+9152987561.87</f>
        <v>21797658837.84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6" t="s">
        <v>27</v>
      </c>
      <c r="B12" s="3" t="s">
        <v>9</v>
      </c>
      <c r="C12" s="3"/>
      <c r="D12" s="3"/>
      <c r="E12" s="3"/>
      <c r="F12" s="31">
        <f>487493600+326722510+71957200+996713790+12651400+50364000</f>
        <v>1945902500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6" t="s">
        <v>36</v>
      </c>
      <c r="B13" s="3" t="s">
        <v>10</v>
      </c>
      <c r="C13" s="3"/>
      <c r="D13" s="3"/>
      <c r="E13" s="3"/>
      <c r="F13" s="31">
        <v>6643058155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6" t="s">
        <v>28</v>
      </c>
      <c r="B14" s="3" t="s">
        <v>11</v>
      </c>
      <c r="C14" s="3"/>
      <c r="D14" s="3"/>
      <c r="E14" s="3"/>
      <c r="F14" s="31">
        <v>903167390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6" t="s">
        <v>29</v>
      </c>
      <c r="B15" s="3" t="s">
        <v>12</v>
      </c>
      <c r="C15" s="3"/>
      <c r="D15" s="3"/>
      <c r="E15" s="3"/>
      <c r="F15" s="31">
        <v>12265893025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6" t="s">
        <v>30</v>
      </c>
      <c r="B16" s="3" t="s">
        <v>40</v>
      </c>
      <c r="C16" s="3"/>
      <c r="D16" s="3"/>
      <c r="E16" s="3"/>
      <c r="F16" s="31">
        <f>313223370+9953490+267341560</f>
        <v>590518420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6" t="s">
        <v>32</v>
      </c>
      <c r="B17" s="3" t="s">
        <v>33</v>
      </c>
      <c r="C17" s="3"/>
      <c r="D17" s="3"/>
      <c r="E17" s="3"/>
      <c r="F17" s="31">
        <v>915841335.75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6" t="s">
        <v>34</v>
      </c>
      <c r="B18" s="3" t="s">
        <v>35</v>
      </c>
      <c r="C18" s="3"/>
      <c r="D18" s="3"/>
      <c r="E18" s="3"/>
      <c r="F18" s="31">
        <v>3438551336.5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"/>
      <c r="B20" s="20">
        <v>0.01</v>
      </c>
      <c r="C20" s="20">
        <v>0.01</v>
      </c>
      <c r="D20" s="20">
        <v>0.01</v>
      </c>
      <c r="E20" s="21">
        <v>7.0000000000000001E-3</v>
      </c>
      <c r="F20" s="21">
        <v>7.0000000000000001E-3</v>
      </c>
      <c r="G20" s="21">
        <v>2.2499999999999999E-2</v>
      </c>
      <c r="H20" s="21">
        <v>0.01</v>
      </c>
      <c r="I20" s="21">
        <v>1.15E-2</v>
      </c>
      <c r="J20" s="1"/>
      <c r="K20" s="1"/>
      <c r="L20" s="1"/>
      <c r="M20" s="1"/>
      <c r="N20" s="1"/>
      <c r="O20" s="1"/>
      <c r="P20" s="1"/>
    </row>
    <row r="21" spans="1:17" ht="15.75" x14ac:dyDescent="0.25">
      <c r="A21" s="2" t="s">
        <v>4</v>
      </c>
      <c r="B21" s="2" t="s">
        <v>26</v>
      </c>
      <c r="C21" s="2" t="s">
        <v>27</v>
      </c>
      <c r="D21" s="2" t="s">
        <v>36</v>
      </c>
      <c r="E21" s="2" t="s">
        <v>28</v>
      </c>
      <c r="F21" s="2" t="s">
        <v>29</v>
      </c>
      <c r="G21" s="2" t="s">
        <v>30</v>
      </c>
      <c r="H21" s="2" t="s">
        <v>32</v>
      </c>
      <c r="I21" s="2" t="s">
        <v>34</v>
      </c>
      <c r="J21" s="2" t="s">
        <v>6</v>
      </c>
      <c r="K21" s="9"/>
      <c r="L21" s="9"/>
      <c r="M21" s="9"/>
      <c r="N21" s="9"/>
      <c r="O21" s="9"/>
      <c r="P21" s="9"/>
      <c r="Q21" s="9"/>
    </row>
    <row r="22" spans="1:17" x14ac:dyDescent="0.25">
      <c r="A22" s="4" t="s">
        <v>41</v>
      </c>
      <c r="B22" s="5">
        <f>+J22*37%</f>
        <v>23855380756.335499</v>
      </c>
      <c r="C22" s="5">
        <f>+J22*11%</f>
        <v>7092140224.8565006</v>
      </c>
      <c r="D22" s="5">
        <f>+J22*10%</f>
        <v>6447400204.4150009</v>
      </c>
      <c r="E22" s="5">
        <f>+J22*5%</f>
        <v>3223700102.2075005</v>
      </c>
      <c r="F22" s="5">
        <f>+J22*20%</f>
        <v>12894800408.830002</v>
      </c>
      <c r="G22" s="5">
        <f>+J22*2%</f>
        <v>1289480040.8830001</v>
      </c>
      <c r="H22" s="5">
        <f>+J22*9%</f>
        <v>5802660183.9735003</v>
      </c>
      <c r="I22" s="5">
        <f>+J22*6%</f>
        <v>3868440122.6490002</v>
      </c>
      <c r="J22" s="5">
        <v>64474002044.150002</v>
      </c>
    </row>
    <row r="23" spans="1:17" x14ac:dyDescent="0.25">
      <c r="A23" s="29" t="s">
        <v>5</v>
      </c>
      <c r="B23" s="15">
        <f t="shared" ref="B23:J23" si="0">SUM(B22:B22)</f>
        <v>23855380756.335499</v>
      </c>
      <c r="C23" s="15">
        <f t="shared" si="0"/>
        <v>7092140224.8565006</v>
      </c>
      <c r="D23" s="15">
        <f t="shared" si="0"/>
        <v>6447400204.4150009</v>
      </c>
      <c r="E23" s="15">
        <f t="shared" si="0"/>
        <v>3223700102.2075005</v>
      </c>
      <c r="F23" s="15">
        <f t="shared" si="0"/>
        <v>12894800408.830002</v>
      </c>
      <c r="G23" s="15">
        <f t="shared" si="0"/>
        <v>1289480040.8830001</v>
      </c>
      <c r="H23" s="15">
        <f t="shared" si="0"/>
        <v>5802660183.9735003</v>
      </c>
      <c r="I23" s="15">
        <f t="shared" si="0"/>
        <v>3868440122.6490002</v>
      </c>
      <c r="J23" s="15">
        <f t="shared" si="0"/>
        <v>64474002044.150002</v>
      </c>
    </row>
    <row r="24" spans="1:17" s="8" customFormat="1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</row>
    <row r="25" spans="1:17" x14ac:dyDescent="0.25">
      <c r="B25" s="13">
        <f>B23*B20</f>
        <v>238553807.563355</v>
      </c>
      <c r="C25" s="13">
        <f t="shared" ref="C25:I25" si="1">C23*C20</f>
        <v>70921402.248565003</v>
      </c>
      <c r="D25" s="13">
        <f t="shared" si="1"/>
        <v>64474002.04415001</v>
      </c>
      <c r="E25" s="13">
        <f t="shared" si="1"/>
        <v>22565900.715452503</v>
      </c>
      <c r="F25" s="13">
        <f t="shared" si="1"/>
        <v>90263602.861810014</v>
      </c>
      <c r="G25" s="13">
        <f t="shared" si="1"/>
        <v>29013300.919867501</v>
      </c>
      <c r="H25" s="13">
        <f t="shared" si="1"/>
        <v>58026601.839735001</v>
      </c>
      <c r="I25" s="13">
        <f t="shared" si="1"/>
        <v>44487061.410463504</v>
      </c>
      <c r="J25" s="24">
        <f>SUM(B25:I25)</f>
        <v>618305679.60339844</v>
      </c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1:17" x14ac:dyDescent="0.25">
      <c r="B27" s="13"/>
      <c r="C27" s="13"/>
      <c r="D27" s="13"/>
      <c r="E27" s="13"/>
      <c r="F27" s="13"/>
      <c r="G27" s="13"/>
      <c r="H27" s="13"/>
      <c r="I27" s="25" t="s">
        <v>39</v>
      </c>
      <c r="J27" s="25">
        <f>+J25</f>
        <v>618305679.60339844</v>
      </c>
    </row>
    <row r="28" spans="1:17" x14ac:dyDescent="0.25">
      <c r="I28" s="26"/>
      <c r="J28" s="26"/>
    </row>
    <row r="29" spans="1:17" x14ac:dyDescent="0.25">
      <c r="I29" s="26" t="s">
        <v>38</v>
      </c>
      <c r="J29" s="25">
        <f>J25*5%</f>
        <v>30915283.980169922</v>
      </c>
    </row>
    <row r="30" spans="1:17" x14ac:dyDescent="0.25">
      <c r="D30" s="13"/>
      <c r="I30" s="26"/>
      <c r="J30" s="25"/>
    </row>
    <row r="31" spans="1:17" x14ac:dyDescent="0.25">
      <c r="D31" s="13"/>
      <c r="I31" s="26" t="s">
        <v>21</v>
      </c>
      <c r="J31" s="25">
        <f>J25-J29</f>
        <v>587390395.62322855</v>
      </c>
    </row>
    <row r="32" spans="1:17" x14ac:dyDescent="0.25">
      <c r="D32" s="13"/>
      <c r="F32" s="12"/>
      <c r="G32" s="12"/>
      <c r="H32" s="12"/>
      <c r="I32" s="12"/>
      <c r="J32" s="13"/>
    </row>
    <row r="33" spans="4:10" x14ac:dyDescent="0.25">
      <c r="D33" s="13"/>
      <c r="J33" s="13"/>
    </row>
    <row r="34" spans="4:10" x14ac:dyDescent="0.25">
      <c r="D34" s="13"/>
      <c r="J34" s="13"/>
    </row>
    <row r="35" spans="4:10" x14ac:dyDescent="0.25">
      <c r="D35" s="13"/>
    </row>
  </sheetData>
  <mergeCells count="6">
    <mergeCell ref="A5:J5"/>
    <mergeCell ref="A6:J6"/>
    <mergeCell ref="A7:J7"/>
    <mergeCell ref="A8:J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35"/>
  <sheetViews>
    <sheetView workbookViewId="0">
      <selection activeCell="E16" sqref="E16"/>
    </sheetView>
  </sheetViews>
  <sheetFormatPr baseColWidth="10" defaultRowHeight="15" x14ac:dyDescent="0.25"/>
  <cols>
    <col min="1" max="1" width="10.28515625" customWidth="1"/>
    <col min="2" max="10" width="17.5703125" customWidth="1"/>
    <col min="11" max="11" width="17.28515625" customWidth="1"/>
    <col min="12" max="12" width="9.7109375" customWidth="1"/>
    <col min="14" max="14" width="10.7109375" customWidth="1"/>
    <col min="15" max="15" width="10.5703125" customWidth="1"/>
    <col min="16" max="16" width="10.7109375" customWidth="1"/>
    <col min="17" max="17" width="10.5703125" customWidth="1"/>
  </cols>
  <sheetData>
    <row r="5" spans="1:17" ht="15.75" x14ac:dyDescent="0.25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10"/>
      <c r="L5" s="10"/>
      <c r="M5" s="10"/>
      <c r="N5" s="10"/>
      <c r="O5" s="10"/>
      <c r="P5" s="10"/>
      <c r="Q5" s="10"/>
    </row>
    <row r="6" spans="1:17" ht="15.75" x14ac:dyDescent="0.25">
      <c r="A6" s="38" t="s">
        <v>14</v>
      </c>
      <c r="B6" s="38"/>
      <c r="C6" s="38"/>
      <c r="D6" s="38"/>
      <c r="E6" s="38"/>
      <c r="F6" s="38"/>
      <c r="G6" s="38"/>
      <c r="H6" s="38"/>
      <c r="I6" s="38"/>
      <c r="J6" s="38"/>
      <c r="K6" s="10"/>
      <c r="L6" s="10"/>
      <c r="M6" s="10"/>
      <c r="N6" s="10"/>
      <c r="O6" s="10"/>
      <c r="P6" s="10"/>
      <c r="Q6" s="10"/>
    </row>
    <row r="7" spans="1:17" ht="15.75" x14ac:dyDescent="0.25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10"/>
      <c r="L7" s="10"/>
      <c r="M7" s="10"/>
      <c r="N7" s="10"/>
      <c r="O7" s="10"/>
      <c r="P7" s="10"/>
      <c r="Q7" s="10"/>
    </row>
    <row r="8" spans="1:17" ht="15.75" x14ac:dyDescent="0.25">
      <c r="A8" s="38" t="s">
        <v>25</v>
      </c>
      <c r="B8" s="38"/>
      <c r="C8" s="38"/>
      <c r="D8" s="38"/>
      <c r="E8" s="38"/>
      <c r="F8" s="38"/>
      <c r="G8" s="38"/>
      <c r="H8" s="38"/>
      <c r="I8" s="38"/>
      <c r="J8" s="38"/>
      <c r="K8" s="10"/>
      <c r="L8" s="10"/>
      <c r="M8" s="10"/>
      <c r="N8" s="10"/>
      <c r="O8" s="10"/>
      <c r="P8" s="10"/>
      <c r="Q8" s="10"/>
    </row>
    <row r="9" spans="1:17" ht="15.75" x14ac:dyDescent="0.25">
      <c r="A9" s="22"/>
      <c r="B9" s="22"/>
      <c r="C9" s="22"/>
      <c r="D9" s="22"/>
      <c r="E9" s="22"/>
      <c r="F9" s="22"/>
      <c r="G9" s="23"/>
      <c r="H9" s="23"/>
      <c r="I9" s="23"/>
      <c r="J9" s="10"/>
      <c r="K9" s="10"/>
      <c r="L9" s="10"/>
      <c r="M9" s="10"/>
      <c r="N9" s="10"/>
      <c r="O9" s="10"/>
      <c r="P9" s="10"/>
      <c r="Q9" s="10"/>
    </row>
    <row r="10" spans="1:17" ht="15.75" x14ac:dyDescent="0.25">
      <c r="A10" s="22" t="s">
        <v>2</v>
      </c>
      <c r="B10" s="38" t="s">
        <v>3</v>
      </c>
      <c r="C10" s="38"/>
      <c r="D10" s="39" t="s">
        <v>15</v>
      </c>
      <c r="E10" s="3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7" s="8" customFormat="1" x14ac:dyDescent="0.25">
      <c r="A11" s="7" t="s">
        <v>26</v>
      </c>
      <c r="B11" s="11" t="s">
        <v>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6" t="s">
        <v>27</v>
      </c>
      <c r="B12" s="3" t="s"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6" t="s">
        <v>36</v>
      </c>
      <c r="B13" s="3" t="s"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6" t="s">
        <v>28</v>
      </c>
      <c r="B14" s="3" t="s">
        <v>11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6" t="s">
        <v>29</v>
      </c>
      <c r="B15" s="3" t="s"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6" t="s">
        <v>30</v>
      </c>
      <c r="B16" s="3" t="s">
        <v>31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6" t="s">
        <v>32</v>
      </c>
      <c r="B17" s="3" t="s">
        <v>33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6" t="s">
        <v>34</v>
      </c>
      <c r="B18" s="3" t="s">
        <v>35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"/>
      <c r="B20" s="20">
        <v>0.01</v>
      </c>
      <c r="C20" s="20">
        <v>0.01</v>
      </c>
      <c r="D20" s="20">
        <v>0.01</v>
      </c>
      <c r="E20" s="21">
        <v>7.0000000000000001E-3</v>
      </c>
      <c r="F20" s="21">
        <v>7.0000000000000001E-3</v>
      </c>
      <c r="G20" s="21"/>
      <c r="H20" s="21"/>
      <c r="I20" s="21"/>
      <c r="J20" s="1"/>
      <c r="K20" s="1"/>
      <c r="L20" s="1"/>
      <c r="M20" s="1"/>
      <c r="N20" s="1"/>
      <c r="O20" s="1"/>
      <c r="P20" s="1"/>
    </row>
    <row r="21" spans="1:17" ht="15.75" x14ac:dyDescent="0.25">
      <c r="A21" s="2" t="s">
        <v>4</v>
      </c>
      <c r="B21" s="2" t="s">
        <v>26</v>
      </c>
      <c r="C21" s="2" t="s">
        <v>27</v>
      </c>
      <c r="D21" s="2" t="s">
        <v>36</v>
      </c>
      <c r="E21" s="2" t="s">
        <v>28</v>
      </c>
      <c r="F21" s="2" t="s">
        <v>29</v>
      </c>
      <c r="G21" s="2" t="s">
        <v>30</v>
      </c>
      <c r="H21" s="2" t="s">
        <v>32</v>
      </c>
      <c r="I21" s="2" t="s">
        <v>34</v>
      </c>
      <c r="J21" s="2" t="s">
        <v>6</v>
      </c>
      <c r="K21" s="9"/>
      <c r="L21" s="9"/>
      <c r="M21" s="9"/>
      <c r="N21" s="9"/>
      <c r="O21" s="9"/>
      <c r="P21" s="9"/>
      <c r="Q21" s="9"/>
    </row>
    <row r="22" spans="1:17" x14ac:dyDescent="0.25">
      <c r="A22" s="4" t="s">
        <v>37</v>
      </c>
      <c r="B22" s="5">
        <f>+[2]ROMA!$I$41</f>
        <v>18158910992.790001</v>
      </c>
      <c r="C22" s="5">
        <f>+[2]ROMA!$I$42</f>
        <v>5451680194.9500008</v>
      </c>
      <c r="D22" s="5">
        <f>+[2]ROMA!$I$43</f>
        <v>9627976208.1499996</v>
      </c>
      <c r="E22" s="5">
        <f>+[2]ROMA!$I$44</f>
        <v>6862616834.4499998</v>
      </c>
      <c r="F22" s="5">
        <f>+[2]ROMA!$I$45</f>
        <v>15785967645.6</v>
      </c>
      <c r="G22" s="5">
        <v>0</v>
      </c>
      <c r="H22" s="5">
        <v>0</v>
      </c>
      <c r="I22" s="5">
        <v>0</v>
      </c>
      <c r="J22" s="5">
        <f t="shared" ref="J22" si="0">+B22+C22+D22+E22+F22</f>
        <v>55887151875.939995</v>
      </c>
    </row>
    <row r="23" spans="1:17" x14ac:dyDescent="0.25">
      <c r="A23" s="14" t="s">
        <v>5</v>
      </c>
      <c r="B23" s="15">
        <f t="shared" ref="B23:J23" si="1">SUM(B22:B22)</f>
        <v>18158910992.790001</v>
      </c>
      <c r="C23" s="15">
        <f t="shared" si="1"/>
        <v>5451680194.9500008</v>
      </c>
      <c r="D23" s="15">
        <f t="shared" si="1"/>
        <v>9627976208.1499996</v>
      </c>
      <c r="E23" s="15">
        <f t="shared" si="1"/>
        <v>6862616834.4499998</v>
      </c>
      <c r="F23" s="15">
        <f t="shared" si="1"/>
        <v>15785967645.6</v>
      </c>
      <c r="G23" s="15">
        <f t="shared" si="1"/>
        <v>0</v>
      </c>
      <c r="H23" s="15">
        <f t="shared" si="1"/>
        <v>0</v>
      </c>
      <c r="I23" s="15">
        <f t="shared" si="1"/>
        <v>0</v>
      </c>
      <c r="J23" s="15">
        <f t="shared" si="1"/>
        <v>55887151875.939995</v>
      </c>
    </row>
    <row r="24" spans="1:17" x14ac:dyDescent="0.25">
      <c r="F24" s="12"/>
      <c r="G24" s="12"/>
      <c r="H24" s="12"/>
      <c r="I24" s="12"/>
    </row>
    <row r="25" spans="1:17" x14ac:dyDescent="0.25">
      <c r="B25" s="13">
        <f>B23*B20</f>
        <v>181589109.92790002</v>
      </c>
      <c r="C25" s="13">
        <f t="shared" ref="C25:F25" si="2">C23*C20</f>
        <v>54516801.949500009</v>
      </c>
      <c r="D25" s="13">
        <f t="shared" si="2"/>
        <v>96279762.081499994</v>
      </c>
      <c r="E25" s="13">
        <f t="shared" si="2"/>
        <v>48038317.841150001</v>
      </c>
      <c r="F25" s="13">
        <f t="shared" si="2"/>
        <v>110501773.51920001</v>
      </c>
      <c r="G25" s="13">
        <v>21883528</v>
      </c>
      <c r="H25" s="13">
        <v>21883528</v>
      </c>
      <c r="I25" s="13">
        <v>21883528</v>
      </c>
      <c r="J25" s="24">
        <f>SUM(B25:I25)</f>
        <v>556576349.31925011</v>
      </c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1:17" x14ac:dyDescent="0.25">
      <c r="B27" s="13"/>
      <c r="C27" s="13"/>
      <c r="D27" s="13"/>
      <c r="E27" s="13"/>
      <c r="F27" s="13"/>
      <c r="G27" s="13"/>
      <c r="H27" s="13"/>
      <c r="I27" s="25" t="s">
        <v>39</v>
      </c>
      <c r="J27" s="25">
        <f>+J25</f>
        <v>556576349.31925011</v>
      </c>
    </row>
    <row r="28" spans="1:17" x14ac:dyDescent="0.25">
      <c r="I28" s="26"/>
      <c r="J28" s="26"/>
    </row>
    <row r="29" spans="1:17" x14ac:dyDescent="0.25">
      <c r="I29" s="26" t="s">
        <v>38</v>
      </c>
      <c r="J29" s="25">
        <f>J25*5%</f>
        <v>27828817.465962507</v>
      </c>
    </row>
    <row r="30" spans="1:17" x14ac:dyDescent="0.25">
      <c r="D30" s="13"/>
      <c r="I30" s="26"/>
      <c r="J30" s="25"/>
    </row>
    <row r="31" spans="1:17" x14ac:dyDescent="0.25">
      <c r="D31" s="13"/>
      <c r="I31" s="26" t="s">
        <v>21</v>
      </c>
      <c r="J31" s="25">
        <f>J25-J29</f>
        <v>528747531.85328758</v>
      </c>
    </row>
    <row r="32" spans="1:17" x14ac:dyDescent="0.25">
      <c r="D32" s="13"/>
      <c r="F32" s="12"/>
      <c r="G32" s="12"/>
      <c r="H32" s="12"/>
      <c r="I32" s="12"/>
      <c r="J32" s="13"/>
    </row>
    <row r="33" spans="4:10" x14ac:dyDescent="0.25">
      <c r="D33" s="13"/>
      <c r="J33" s="13"/>
    </row>
    <row r="34" spans="4:10" x14ac:dyDescent="0.25">
      <c r="D34" s="13"/>
      <c r="J34" s="13"/>
    </row>
    <row r="35" spans="4:10" x14ac:dyDescent="0.25">
      <c r="D35" s="13"/>
    </row>
  </sheetData>
  <mergeCells count="6">
    <mergeCell ref="A5:J5"/>
    <mergeCell ref="A6:J6"/>
    <mergeCell ref="A7:J7"/>
    <mergeCell ref="A8:J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30"/>
  <sheetViews>
    <sheetView topLeftCell="A4" workbookViewId="0">
      <selection activeCell="F13" sqref="F13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38" t="s">
        <v>13</v>
      </c>
      <c r="B5" s="38"/>
      <c r="C5" s="38"/>
      <c r="D5" s="38"/>
      <c r="E5" s="38"/>
      <c r="F5" s="38"/>
      <c r="G5" s="38"/>
      <c r="H5" s="10"/>
      <c r="I5" s="10"/>
      <c r="J5" s="10"/>
      <c r="K5" s="10"/>
      <c r="L5" s="10"/>
      <c r="M5" s="10"/>
      <c r="N5" s="10"/>
    </row>
    <row r="6" spans="1:14" ht="15.75" x14ac:dyDescent="0.25">
      <c r="A6" s="38" t="s">
        <v>14</v>
      </c>
      <c r="B6" s="38"/>
      <c r="C6" s="38"/>
      <c r="D6" s="38"/>
      <c r="E6" s="38"/>
      <c r="F6" s="38"/>
      <c r="G6" s="38"/>
      <c r="H6" s="10"/>
      <c r="I6" s="10"/>
      <c r="J6" s="10"/>
      <c r="K6" s="10"/>
      <c r="L6" s="10"/>
      <c r="M6" s="10"/>
      <c r="N6" s="10"/>
    </row>
    <row r="7" spans="1:14" ht="15.75" x14ac:dyDescent="0.25">
      <c r="A7" s="38" t="s">
        <v>1</v>
      </c>
      <c r="B7" s="38"/>
      <c r="C7" s="38"/>
      <c r="D7" s="38"/>
      <c r="E7" s="38"/>
      <c r="F7" s="38"/>
      <c r="G7" s="38"/>
      <c r="H7" s="10"/>
      <c r="I7" s="10"/>
      <c r="J7" s="10"/>
      <c r="K7" s="10"/>
      <c r="L7" s="10"/>
      <c r="M7" s="10"/>
      <c r="N7" s="10"/>
    </row>
    <row r="8" spans="1:14" ht="15.75" x14ac:dyDescent="0.25">
      <c r="A8" s="38" t="s">
        <v>22</v>
      </c>
      <c r="B8" s="38"/>
      <c r="C8" s="38"/>
      <c r="D8" s="38"/>
      <c r="E8" s="38"/>
      <c r="F8" s="38"/>
      <c r="G8" s="38"/>
      <c r="H8" s="10"/>
      <c r="I8" s="10"/>
      <c r="J8" s="10"/>
      <c r="K8" s="10"/>
      <c r="L8" s="10"/>
      <c r="M8" s="10"/>
      <c r="N8" s="10"/>
    </row>
    <row r="9" spans="1:14" ht="15.75" x14ac:dyDescent="0.25">
      <c r="A9" s="19"/>
      <c r="B9" s="19"/>
      <c r="C9" s="19"/>
      <c r="D9" s="19"/>
      <c r="E9" s="19"/>
      <c r="F9" s="19"/>
      <c r="G9" s="10"/>
      <c r="H9" s="10"/>
      <c r="I9" s="10"/>
      <c r="J9" s="10"/>
      <c r="K9" s="10"/>
      <c r="L9" s="10"/>
      <c r="M9" s="10"/>
      <c r="N9" s="10"/>
    </row>
    <row r="10" spans="1:14" ht="15.75" x14ac:dyDescent="0.25">
      <c r="A10" s="19" t="s">
        <v>2</v>
      </c>
      <c r="B10" s="38" t="s">
        <v>3</v>
      </c>
      <c r="C10" s="38"/>
      <c r="D10" s="39" t="s">
        <v>15</v>
      </c>
      <c r="E10" s="39"/>
      <c r="F10" s="6"/>
      <c r="G10" s="6"/>
      <c r="H10" s="6"/>
      <c r="I10" s="6"/>
      <c r="J10" s="6"/>
      <c r="K10" s="6"/>
      <c r="L10" s="6"/>
      <c r="M10" s="6"/>
    </row>
    <row r="11" spans="1:14" s="8" customFormat="1" x14ac:dyDescent="0.25">
      <c r="A11" s="7">
        <v>2256</v>
      </c>
      <c r="B11" s="11" t="s">
        <v>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5">
      <c r="A12" s="6">
        <v>2285</v>
      </c>
      <c r="B12" s="3" t="s"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6">
        <v>2279</v>
      </c>
      <c r="B13" s="3" t="s"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6">
        <v>602</v>
      </c>
      <c r="B14" s="3" t="s">
        <v>11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6">
        <v>601</v>
      </c>
      <c r="B15" s="3" t="s"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20">
        <v>0.01</v>
      </c>
      <c r="C17" s="20">
        <v>0.01</v>
      </c>
      <c r="D17" s="20">
        <v>0.01</v>
      </c>
      <c r="E17" s="21">
        <v>7.0000000000000001E-3</v>
      </c>
      <c r="F17" s="21">
        <v>7.0000000000000001E-3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4</v>
      </c>
      <c r="B18" s="2">
        <v>2256</v>
      </c>
      <c r="C18" s="2">
        <v>2285</v>
      </c>
      <c r="D18" s="2">
        <v>2279</v>
      </c>
      <c r="E18" s="2">
        <v>602</v>
      </c>
      <c r="F18" s="2">
        <v>601</v>
      </c>
      <c r="G18" s="2" t="s">
        <v>6</v>
      </c>
      <c r="H18" s="9"/>
      <c r="I18" s="9"/>
      <c r="J18" s="9"/>
      <c r="K18" s="9"/>
      <c r="L18" s="9"/>
      <c r="M18" s="9"/>
      <c r="N18" s="9"/>
    </row>
    <row r="19" spans="1:14" x14ac:dyDescent="0.25">
      <c r="A19" s="4" t="s">
        <v>23</v>
      </c>
      <c r="B19" s="5">
        <f>+[2]ROMA!$I$41</f>
        <v>18158910992.790001</v>
      </c>
      <c r="C19" s="5">
        <f>+[2]ROMA!$I$42</f>
        <v>5451680194.9500008</v>
      </c>
      <c r="D19" s="5">
        <f>+[2]ROMA!$I$43</f>
        <v>9627976208.1499996</v>
      </c>
      <c r="E19" s="5">
        <f>+[2]ROMA!$I$44</f>
        <v>6862616834.4499998</v>
      </c>
      <c r="F19" s="5">
        <f>+[2]ROMA!$I$45</f>
        <v>15785967645.6</v>
      </c>
      <c r="G19" s="5">
        <f t="shared" ref="G19" si="0">+B19+C19+D19+E19+F19</f>
        <v>55887151875.939995</v>
      </c>
    </row>
    <row r="20" spans="1:14" x14ac:dyDescent="0.25">
      <c r="A20" s="14" t="s">
        <v>5</v>
      </c>
      <c r="B20" s="15">
        <f t="shared" ref="B20:G20" si="1">SUM(B19:B19)</f>
        <v>18158910992.790001</v>
      </c>
      <c r="C20" s="15">
        <f t="shared" si="1"/>
        <v>5451680194.9500008</v>
      </c>
      <c r="D20" s="15">
        <f t="shared" si="1"/>
        <v>9627976208.1499996</v>
      </c>
      <c r="E20" s="15">
        <f t="shared" si="1"/>
        <v>6862616834.4499998</v>
      </c>
      <c r="F20" s="15">
        <f t="shared" si="1"/>
        <v>15785967645.6</v>
      </c>
      <c r="G20" s="15">
        <f t="shared" si="1"/>
        <v>55887151875.939995</v>
      </c>
    </row>
    <row r="21" spans="1:14" x14ac:dyDescent="0.25">
      <c r="F21" s="12"/>
    </row>
    <row r="22" spans="1:14" x14ac:dyDescent="0.25">
      <c r="B22" s="13">
        <f>B20*B17</f>
        <v>181589109.92790002</v>
      </c>
      <c r="C22" s="13">
        <f t="shared" ref="C22:F22" si="2">C20*C17</f>
        <v>54516801.949500009</v>
      </c>
      <c r="D22" s="13">
        <f t="shared" si="2"/>
        <v>96279762.081499994</v>
      </c>
      <c r="E22" s="13">
        <f t="shared" si="2"/>
        <v>48038317.841150001</v>
      </c>
      <c r="F22" s="13">
        <f t="shared" si="2"/>
        <v>110501773.51920001</v>
      </c>
      <c r="G22" s="13">
        <f>SUM(B22:F22)</f>
        <v>490925765.31925005</v>
      </c>
    </row>
    <row r="24" spans="1:14" x14ac:dyDescent="0.25">
      <c r="F24" t="s">
        <v>24</v>
      </c>
      <c r="G24" s="13">
        <f>G22*5%</f>
        <v>24546288.265962504</v>
      </c>
    </row>
    <row r="25" spans="1:14" x14ac:dyDescent="0.25">
      <c r="D25" s="13"/>
      <c r="G25" s="13"/>
    </row>
    <row r="26" spans="1:14" x14ac:dyDescent="0.25">
      <c r="D26" s="13"/>
      <c r="F26" t="s">
        <v>21</v>
      </c>
      <c r="G26" s="13">
        <f>G22-G24</f>
        <v>466379477.05328757</v>
      </c>
    </row>
    <row r="27" spans="1:14" x14ac:dyDescent="0.25">
      <c r="D27" s="13"/>
      <c r="F27" s="12"/>
      <c r="G27" s="13"/>
    </row>
    <row r="28" spans="1:14" x14ac:dyDescent="0.25">
      <c r="D28" s="13"/>
      <c r="G28" s="13"/>
    </row>
    <row r="29" spans="1:14" x14ac:dyDescent="0.25">
      <c r="D29" s="13"/>
      <c r="G29" s="13"/>
    </row>
    <row r="30" spans="1:14" x14ac:dyDescent="0.25">
      <c r="D30" s="13"/>
    </row>
  </sheetData>
  <mergeCells count="6">
    <mergeCell ref="A5:G5"/>
    <mergeCell ref="A6:G6"/>
    <mergeCell ref="A7:G7"/>
    <mergeCell ref="A8:G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30"/>
  <sheetViews>
    <sheetView topLeftCell="A4" workbookViewId="0">
      <selection activeCell="G19" sqref="G19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38" t="s">
        <v>13</v>
      </c>
      <c r="B5" s="38"/>
      <c r="C5" s="38"/>
      <c r="D5" s="38"/>
      <c r="E5" s="38"/>
      <c r="F5" s="38"/>
      <c r="G5" s="38"/>
      <c r="H5" s="10"/>
      <c r="I5" s="10"/>
      <c r="J5" s="10"/>
      <c r="K5" s="10"/>
      <c r="L5" s="10"/>
      <c r="M5" s="10"/>
      <c r="N5" s="10"/>
    </row>
    <row r="6" spans="1:14" ht="15.75" x14ac:dyDescent="0.25">
      <c r="A6" s="38" t="s">
        <v>14</v>
      </c>
      <c r="B6" s="38"/>
      <c r="C6" s="38"/>
      <c r="D6" s="38"/>
      <c r="E6" s="38"/>
      <c r="F6" s="38"/>
      <c r="G6" s="38"/>
      <c r="H6" s="10"/>
      <c r="I6" s="10"/>
      <c r="J6" s="10"/>
      <c r="K6" s="10"/>
      <c r="L6" s="10"/>
      <c r="M6" s="10"/>
      <c r="N6" s="10"/>
    </row>
    <row r="7" spans="1:14" ht="15.75" x14ac:dyDescent="0.25">
      <c r="A7" s="38" t="s">
        <v>1</v>
      </c>
      <c r="B7" s="38"/>
      <c r="C7" s="38"/>
      <c r="D7" s="38"/>
      <c r="E7" s="38"/>
      <c r="F7" s="38"/>
      <c r="G7" s="38"/>
      <c r="H7" s="10"/>
      <c r="I7" s="10"/>
      <c r="J7" s="10"/>
      <c r="K7" s="10"/>
      <c r="L7" s="10"/>
      <c r="M7" s="10"/>
      <c r="N7" s="10"/>
    </row>
    <row r="8" spans="1:14" ht="15.75" x14ac:dyDescent="0.25">
      <c r="A8" s="38" t="s">
        <v>18</v>
      </c>
      <c r="B8" s="38"/>
      <c r="C8" s="38"/>
      <c r="D8" s="38"/>
      <c r="E8" s="38"/>
      <c r="F8" s="38"/>
      <c r="G8" s="38"/>
      <c r="H8" s="10"/>
      <c r="I8" s="10"/>
      <c r="J8" s="10"/>
      <c r="K8" s="10"/>
      <c r="L8" s="10"/>
      <c r="M8" s="10"/>
      <c r="N8" s="10"/>
    </row>
    <row r="9" spans="1:14" ht="15.75" x14ac:dyDescent="0.25">
      <c r="A9" s="18"/>
      <c r="B9" s="18"/>
      <c r="C9" s="18"/>
      <c r="D9" s="18"/>
      <c r="E9" s="18"/>
      <c r="F9" s="18"/>
      <c r="G9" s="10"/>
      <c r="H9" s="10"/>
      <c r="I9" s="10"/>
      <c r="J9" s="10"/>
      <c r="K9" s="10"/>
      <c r="L9" s="10"/>
      <c r="M9" s="10"/>
      <c r="N9" s="10"/>
    </row>
    <row r="10" spans="1:14" ht="15.75" x14ac:dyDescent="0.25">
      <c r="A10" s="18" t="s">
        <v>2</v>
      </c>
      <c r="B10" s="38" t="s">
        <v>3</v>
      </c>
      <c r="C10" s="38"/>
      <c r="D10" s="39" t="s">
        <v>15</v>
      </c>
      <c r="E10" s="39"/>
      <c r="F10" s="6"/>
      <c r="G10" s="6"/>
      <c r="H10" s="6"/>
      <c r="I10" s="6"/>
      <c r="J10" s="6"/>
      <c r="K10" s="6"/>
      <c r="L10" s="6"/>
      <c r="M10" s="6"/>
    </row>
    <row r="11" spans="1:14" s="8" customFormat="1" x14ac:dyDescent="0.25">
      <c r="A11" s="7">
        <v>2256</v>
      </c>
      <c r="B11" s="11" t="s">
        <v>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5">
      <c r="A12" s="6">
        <v>2285</v>
      </c>
      <c r="B12" s="3" t="s"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6">
        <v>2279</v>
      </c>
      <c r="B13" s="3" t="s"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6">
        <v>602</v>
      </c>
      <c r="B14" s="3" t="s">
        <v>11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6">
        <v>601</v>
      </c>
      <c r="B15" s="3" t="s"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20">
        <v>0.01</v>
      </c>
      <c r="C17" s="20">
        <v>0.01</v>
      </c>
      <c r="D17" s="20">
        <v>0.01</v>
      </c>
      <c r="E17" s="21">
        <v>7.0000000000000001E-3</v>
      </c>
      <c r="F17" s="21">
        <v>7.0000000000000001E-3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4</v>
      </c>
      <c r="B18" s="2">
        <v>2256</v>
      </c>
      <c r="C18" s="2">
        <v>2285</v>
      </c>
      <c r="D18" s="2">
        <v>2279</v>
      </c>
      <c r="E18" s="2">
        <v>602</v>
      </c>
      <c r="F18" s="2">
        <v>601</v>
      </c>
      <c r="G18" s="2" t="s">
        <v>6</v>
      </c>
      <c r="H18" s="9"/>
      <c r="I18" s="9"/>
      <c r="J18" s="9"/>
      <c r="K18" s="9"/>
      <c r="L18" s="9"/>
      <c r="M18" s="9"/>
      <c r="N18" s="9"/>
    </row>
    <row r="19" spans="1:14" x14ac:dyDescent="0.25">
      <c r="A19" s="4" t="s">
        <v>19</v>
      </c>
      <c r="B19" s="5">
        <f>+[2]ROMA!$I$22</f>
        <v>0</v>
      </c>
      <c r="C19" s="5">
        <f>+[2]ROMA!$I$23</f>
        <v>12872064229.75</v>
      </c>
      <c r="D19" s="5">
        <f>+[2]ROMA!$I$24</f>
        <v>2959014343.3000002</v>
      </c>
      <c r="E19" s="5">
        <f>+[2]ROMA!$I$25</f>
        <v>1969505069.24</v>
      </c>
      <c r="F19" s="5">
        <f>+[2]ROMA!$I$26</f>
        <v>2920496268.3500004</v>
      </c>
      <c r="G19" s="5">
        <f t="shared" ref="G19" si="0">+B19+C19+D19+E19+F19</f>
        <v>20721079910.639999</v>
      </c>
    </row>
    <row r="20" spans="1:14" x14ac:dyDescent="0.25">
      <c r="A20" s="14" t="s">
        <v>5</v>
      </c>
      <c r="B20" s="15">
        <f t="shared" ref="B20:G20" si="1">SUM(B19:B19)</f>
        <v>0</v>
      </c>
      <c r="C20" s="15">
        <f t="shared" si="1"/>
        <v>12872064229.75</v>
      </c>
      <c r="D20" s="15">
        <f t="shared" si="1"/>
        <v>2959014343.3000002</v>
      </c>
      <c r="E20" s="15">
        <f t="shared" si="1"/>
        <v>1969505069.24</v>
      </c>
      <c r="F20" s="15">
        <f t="shared" si="1"/>
        <v>2920496268.3500004</v>
      </c>
      <c r="G20" s="15">
        <f t="shared" si="1"/>
        <v>20721079910.639999</v>
      </c>
    </row>
    <row r="21" spans="1:14" x14ac:dyDescent="0.25">
      <c r="F21" s="12"/>
    </row>
    <row r="22" spans="1:14" x14ac:dyDescent="0.25">
      <c r="B22" s="13">
        <f>B20*B17</f>
        <v>0</v>
      </c>
      <c r="C22" s="13">
        <f t="shared" ref="C22:F22" si="2">C20*C17</f>
        <v>128720642.2975</v>
      </c>
      <c r="D22" s="13">
        <f t="shared" si="2"/>
        <v>29590143.433000002</v>
      </c>
      <c r="E22" s="13">
        <f t="shared" si="2"/>
        <v>13786535.484680001</v>
      </c>
      <c r="F22" s="13">
        <f t="shared" si="2"/>
        <v>20443473.878450003</v>
      </c>
      <c r="G22" s="13">
        <f>SUM(B22:F22)</f>
        <v>192540795.09363002</v>
      </c>
    </row>
    <row r="24" spans="1:14" x14ac:dyDescent="0.25">
      <c r="F24" t="s">
        <v>20</v>
      </c>
      <c r="G24" s="13">
        <f>G22*25%</f>
        <v>48135198.773407504</v>
      </c>
    </row>
    <row r="25" spans="1:14" x14ac:dyDescent="0.25">
      <c r="D25" s="13"/>
      <c r="G25" s="13"/>
    </row>
    <row r="26" spans="1:14" x14ac:dyDescent="0.25">
      <c r="D26" s="13"/>
      <c r="F26" t="s">
        <v>21</v>
      </c>
      <c r="G26" s="13">
        <f>G22-G24</f>
        <v>144405596.3202225</v>
      </c>
    </row>
    <row r="27" spans="1:14" x14ac:dyDescent="0.25">
      <c r="D27" s="13"/>
      <c r="F27" s="12"/>
      <c r="G27" s="13"/>
    </row>
    <row r="28" spans="1:14" x14ac:dyDescent="0.25">
      <c r="D28" s="13"/>
      <c r="G28" s="13"/>
    </row>
    <row r="29" spans="1:14" x14ac:dyDescent="0.25">
      <c r="D29" s="13"/>
      <c r="G29" s="13"/>
    </row>
    <row r="30" spans="1:14" x14ac:dyDescent="0.25">
      <c r="D30" s="13"/>
    </row>
  </sheetData>
  <mergeCells count="6">
    <mergeCell ref="A5:G5"/>
    <mergeCell ref="A6:G6"/>
    <mergeCell ref="A7:G7"/>
    <mergeCell ref="A8:G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RELACION DE ING MES 07-2021 </vt:lpstr>
      <vt:lpstr>RELACION DE ING MES 06-2021 </vt:lpstr>
      <vt:lpstr>RELACION DE ING MES 05-2021 </vt:lpstr>
      <vt:lpstr>RELACION DE ING MES 04-2021</vt:lpstr>
      <vt:lpstr>RELACION DE ING MES 03-2021</vt:lpstr>
      <vt:lpstr>RELACION DE ING MES 02-2021 </vt:lpstr>
      <vt:lpstr>RELACION DE ING MES 01-2021</vt:lpstr>
      <vt:lpstr>RELACION DE ING MES 12-2020</vt:lpstr>
      <vt:lpstr>RELACION DE ING MES 11-2020</vt:lpstr>
      <vt:lpstr>RELACION DE ING MES 10-2020</vt:lpstr>
      <vt:lpstr>RELACION DE ING MES 09-2020</vt:lpstr>
    </vt:vector>
  </TitlesOfParts>
  <Company>Diario Avance de Los Teques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Contaduria</cp:lastModifiedBy>
  <cp:lastPrinted>2021-08-04T14:34:10Z</cp:lastPrinted>
  <dcterms:created xsi:type="dcterms:W3CDTF">2012-02-09T13:07:09Z</dcterms:created>
  <dcterms:modified xsi:type="dcterms:W3CDTF">2021-08-04T14:34:13Z</dcterms:modified>
</cp:coreProperties>
</file>