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 activeTab="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44" i="2" l="1"/>
  <c r="G2" i="1" l="1"/>
  <c r="H2" i="1" s="1"/>
  <c r="C3" i="1"/>
  <c r="G3" i="1"/>
  <c r="G4" i="1"/>
  <c r="H4" i="1" s="1"/>
  <c r="C5" i="1"/>
  <c r="G5" i="1"/>
  <c r="G6" i="1"/>
  <c r="J6" i="1" s="1"/>
  <c r="C7" i="1"/>
  <c r="G7" i="1"/>
  <c r="H7" i="1" s="1"/>
  <c r="C8" i="1"/>
  <c r="G8" i="1"/>
  <c r="G9" i="1"/>
  <c r="H9" i="1" s="1"/>
  <c r="C10" i="1"/>
  <c r="G10" i="1"/>
  <c r="H10" i="1" s="1"/>
  <c r="G11" i="1"/>
  <c r="H11" i="1" s="1"/>
  <c r="C12" i="1"/>
  <c r="G12" i="1"/>
  <c r="C13" i="1"/>
  <c r="G13" i="1"/>
  <c r="H13" i="1" s="1"/>
  <c r="G14" i="1"/>
  <c r="H14" i="1" s="1"/>
  <c r="G15" i="1"/>
  <c r="H15" i="1" s="1"/>
  <c r="G16" i="1"/>
  <c r="H16" i="1" s="1"/>
  <c r="C17" i="1"/>
  <c r="G17" i="1"/>
  <c r="C18" i="1"/>
  <c r="G18" i="1"/>
  <c r="C19" i="1"/>
  <c r="G19" i="1"/>
  <c r="J19" i="1" s="1"/>
  <c r="C20" i="1"/>
  <c r="G20" i="1"/>
  <c r="G21" i="1"/>
  <c r="G22" i="1"/>
  <c r="H22" i="1" s="1"/>
  <c r="G23" i="1"/>
  <c r="H23" i="1" s="1"/>
  <c r="C24" i="1"/>
  <c r="G24" i="1"/>
  <c r="G25" i="1"/>
  <c r="C26" i="1"/>
  <c r="G26" i="1"/>
  <c r="C27" i="1"/>
  <c r="G27" i="1"/>
  <c r="G28" i="1"/>
  <c r="H28" i="1" s="1"/>
  <c r="G29" i="1"/>
  <c r="H29" i="1" s="1"/>
  <c r="G30" i="1"/>
  <c r="G31" i="1"/>
  <c r="G32" i="1"/>
  <c r="C33" i="1"/>
  <c r="G33" i="1"/>
  <c r="G34" i="1"/>
  <c r="G35" i="1"/>
  <c r="H35" i="1" s="1"/>
  <c r="C36" i="1"/>
  <c r="G36" i="1"/>
  <c r="H36" i="1" s="1"/>
  <c r="G37" i="1"/>
  <c r="G38" i="1"/>
  <c r="G39" i="1"/>
  <c r="H39" i="1" s="1"/>
  <c r="C40" i="1"/>
  <c r="G40" i="1"/>
  <c r="H40" i="1" s="1"/>
  <c r="G41" i="1"/>
  <c r="H41" i="1" s="1"/>
  <c r="G42" i="1"/>
  <c r="C43" i="1"/>
  <c r="G43" i="1"/>
  <c r="G44" i="1"/>
  <c r="G45" i="1"/>
  <c r="H45" i="1" s="1"/>
  <c r="C46" i="1"/>
  <c r="G46" i="1"/>
  <c r="H46" i="1" s="1"/>
  <c r="C47" i="1"/>
  <c r="G47" i="1"/>
  <c r="C48" i="1"/>
  <c r="G48" i="1"/>
  <c r="C49" i="1"/>
  <c r="G49" i="1"/>
  <c r="H49" i="1" s="1"/>
  <c r="G50" i="1"/>
  <c r="G51" i="1"/>
  <c r="C52" i="1"/>
  <c r="G52" i="1"/>
  <c r="G53" i="1"/>
  <c r="G54" i="1"/>
  <c r="C55" i="1"/>
  <c r="G55" i="1"/>
  <c r="C56" i="1"/>
  <c r="G56" i="1"/>
  <c r="H56" i="1" s="1"/>
  <c r="C57" i="1"/>
  <c r="G57" i="1"/>
  <c r="G58" i="1"/>
  <c r="C59" i="1"/>
  <c r="G59" i="1"/>
  <c r="G60" i="1"/>
  <c r="H60" i="1" s="1"/>
  <c r="G61" i="1"/>
  <c r="G62" i="1"/>
  <c r="C63" i="1"/>
  <c r="G63" i="1"/>
  <c r="H63" i="1" s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C92" i="1"/>
  <c r="G92" i="1"/>
  <c r="H92" i="1" s="1"/>
  <c r="G93" i="1"/>
  <c r="G94" i="1"/>
  <c r="G95" i="1"/>
  <c r="H95" i="1" s="1"/>
  <c r="G96" i="1"/>
  <c r="G97" i="1"/>
  <c r="G98" i="1"/>
  <c r="G99" i="1"/>
  <c r="G100" i="1"/>
  <c r="H100" i="1" s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J2" i="1"/>
  <c r="J59" i="1"/>
  <c r="J46" i="1"/>
  <c r="J33" i="1"/>
  <c r="J24" i="1"/>
  <c r="H48" i="1" l="1"/>
  <c r="H27" i="1"/>
  <c r="H17" i="1"/>
  <c r="H12" i="1"/>
  <c r="H3" i="1"/>
  <c r="H57" i="1"/>
  <c r="H52" i="1"/>
  <c r="H43" i="1"/>
  <c r="H24" i="1"/>
  <c r="H59" i="1"/>
  <c r="H26" i="1"/>
  <c r="H20" i="1"/>
  <c r="H18" i="1"/>
  <c r="J4" i="1"/>
  <c r="J12" i="1"/>
  <c r="H55" i="1"/>
  <c r="H5" i="1"/>
  <c r="H47" i="1"/>
  <c r="H33" i="1"/>
  <c r="H19" i="1"/>
  <c r="H8" i="1"/>
  <c r="H6" i="1"/>
  <c r="J3" i="1"/>
  <c r="J52" i="1"/>
  <c r="J41" i="1"/>
  <c r="J20" i="1"/>
  <c r="J5" i="1"/>
  <c r="J9" i="1"/>
  <c r="J13" i="1"/>
  <c r="J17" i="1"/>
  <c r="J23" i="1"/>
  <c r="J29" i="1"/>
  <c r="J39" i="1"/>
  <c r="J45" i="1"/>
  <c r="J49" i="1"/>
  <c r="J57" i="1"/>
  <c r="J92" i="1"/>
  <c r="J10" i="1"/>
  <c r="J14" i="1"/>
  <c r="J40" i="1"/>
  <c r="J95" i="1"/>
  <c r="J7" i="1"/>
  <c r="J11" i="1"/>
  <c r="J15" i="1"/>
  <c r="J26" i="1"/>
  <c r="J35" i="1"/>
  <c r="J47" i="1"/>
  <c r="J55" i="1"/>
  <c r="J60" i="1"/>
  <c r="J100" i="1"/>
  <c r="J8" i="1"/>
  <c r="J16" i="1"/>
  <c r="J22" i="1"/>
  <c r="J28" i="1"/>
  <c r="J36" i="1"/>
  <c r="J43" i="1"/>
  <c r="J48" i="1"/>
  <c r="J56" i="1"/>
  <c r="J63" i="1"/>
  <c r="J27" i="1"/>
  <c r="J18" i="1"/>
</calcChain>
</file>

<file path=xl/connections.xml><?xml version="1.0" encoding="utf-8"?>
<connections xmlns="http://schemas.openxmlformats.org/spreadsheetml/2006/main">
  <connection id="1" name="jujho" type="4" refreshedVersion="0" background="1">
    <webPr xml="1" sourceData="1" url="C:\Users\INVENTARIO-4\Documents\jujho.xml" htmlTables="1" htmlFormat="all"/>
  </connection>
</connections>
</file>

<file path=xl/sharedStrings.xml><?xml version="1.0" encoding="utf-8"?>
<sst xmlns="http://schemas.openxmlformats.org/spreadsheetml/2006/main" count="242" uniqueCount="182">
  <si>
    <t>Codigo_Producto</t>
  </si>
  <si>
    <t>Producto</t>
  </si>
  <si>
    <t>Disponibles</t>
  </si>
  <si>
    <t>Existencia</t>
  </si>
  <si>
    <t>Pedido</t>
  </si>
  <si>
    <t>Comprometida</t>
  </si>
  <si>
    <t>AUYAMA KG</t>
  </si>
  <si>
    <t>CEBOLLIN KG</t>
  </si>
  <si>
    <t>APIO DE RAIZ KG</t>
  </si>
  <si>
    <t>OCUMO CRIOLLO KG</t>
  </si>
  <si>
    <t>YUCA KG</t>
  </si>
  <si>
    <t>PLATANO KG (EXPRESS 2707,MODELO,EXQUISITECES)</t>
  </si>
  <si>
    <t>CAMBUR GUINEO KG</t>
  </si>
  <si>
    <t>MANGA KG</t>
  </si>
  <si>
    <t>ÑAME KG</t>
  </si>
  <si>
    <t>TOMATE KG.</t>
  </si>
  <si>
    <t>AJO EN CONCHA KG</t>
  </si>
  <si>
    <t>AJO PORRO KG</t>
  </si>
  <si>
    <t>CEBOLLA BLANCA KG</t>
  </si>
  <si>
    <t>PAPA KG</t>
  </si>
  <si>
    <t>LIMON KG</t>
  </si>
  <si>
    <t>BROCOLI KG</t>
  </si>
  <si>
    <t>CALABACIN KG</t>
  </si>
  <si>
    <t>CILANTRO KG</t>
  </si>
  <si>
    <t>GUAYABA KG</t>
  </si>
  <si>
    <t>LECHOZA O PAPAYA KG</t>
  </si>
  <si>
    <t>LECHUGA AMERICANA KG</t>
  </si>
  <si>
    <t>MANDARINA KG</t>
  </si>
  <si>
    <t>MELON KG</t>
  </si>
  <si>
    <t>PARCHITA KG</t>
  </si>
  <si>
    <t>PEPINO KG</t>
  </si>
  <si>
    <t>ZANAHORIA  KG</t>
  </si>
  <si>
    <t>PIÑA UND</t>
  </si>
  <si>
    <t>BATATA KG</t>
  </si>
  <si>
    <t>COCO KG</t>
  </si>
  <si>
    <t>PEREJIL RIZADO KG</t>
  </si>
  <si>
    <t>PIMENTON KG</t>
  </si>
  <si>
    <t>REMOLACHA KG</t>
  </si>
  <si>
    <t>AJI DULCE KG</t>
  </si>
  <si>
    <t>BERENJENA KG</t>
  </si>
  <si>
    <t>LECHUGA ROMANA KG</t>
  </si>
  <si>
    <t>APIO ESPAÑA/ CELERY KG</t>
  </si>
  <si>
    <t>PATILLA KG</t>
  </si>
  <si>
    <t>REPOLLO MORADO KG</t>
  </si>
  <si>
    <t>LECHUGA CRIOLLA KG</t>
  </si>
  <si>
    <t>COLIFLOR KG</t>
  </si>
  <si>
    <t>GUANABANA KG</t>
  </si>
  <si>
    <t>AJO PELADO KG</t>
  </si>
  <si>
    <t>REPOLLO BLANCO KG</t>
  </si>
  <si>
    <t>ALIÑO SURTIDO KG EXPRESS</t>
  </si>
  <si>
    <t>CHAYOTA KG</t>
  </si>
  <si>
    <t>AJI PICANTE KG</t>
  </si>
  <si>
    <t>VAINITA CRIOLLA KG</t>
  </si>
  <si>
    <t>VERDURA SURTIDA CONGELADA</t>
  </si>
  <si>
    <t>OCUMO CHINO KG</t>
  </si>
  <si>
    <t>PAPA COLOMBIANA KG</t>
  </si>
  <si>
    <t>BANDEJA DE JOJOTO EXPRESS 3UND</t>
  </si>
  <si>
    <t>ENSALADA RALLADA MIXTA KG</t>
  </si>
  <si>
    <t>TAMARINDO DE 500 GR</t>
  </si>
  <si>
    <t>TOMATE CONGELADO KG</t>
  </si>
  <si>
    <t>JUGO DE NARANJA 1 LT EXPRESS UND</t>
  </si>
  <si>
    <t>ESPINACA KG</t>
  </si>
  <si>
    <t>NISPERO KG</t>
  </si>
  <si>
    <t>OCUMO CRIOLLO AL VACIO KG</t>
  </si>
  <si>
    <t>JAMON AREPERO FIAMFORT KG.</t>
  </si>
  <si>
    <t>UVAS PASAS KG (PASITAS).</t>
  </si>
  <si>
    <t>YERBABUENA KG</t>
  </si>
  <si>
    <t>DURAZNO JARILLAZO KG</t>
  </si>
  <si>
    <t>CHAMPIÑONES FRESCOS KG</t>
  </si>
  <si>
    <t>CEBOLLA MORADA KG</t>
  </si>
  <si>
    <t>ALBAHACA KG</t>
  </si>
  <si>
    <t>APIO RAIZ AL VACIO KG</t>
  </si>
  <si>
    <t>ESPARRAGOS UND</t>
  </si>
  <si>
    <t>VERDURA KG.</t>
  </si>
  <si>
    <t>LLUVIA DE CARNAVAL 1 KG</t>
  </si>
  <si>
    <t>NARANJA CRIOLLA KG</t>
  </si>
  <si>
    <t>PEREJIL LISO KG</t>
  </si>
  <si>
    <t>UVA VERDE THOMPSON KG</t>
  </si>
  <si>
    <t>ZAPOTE  KG</t>
  </si>
  <si>
    <t>PIMENTON CONGELADO KG</t>
  </si>
  <si>
    <t>CURRY POR KG EXPRESS</t>
  </si>
  <si>
    <t>NUEZ MOSCADA ENTERA POR KG SABOR</t>
  </si>
  <si>
    <t>CURCUMA KG</t>
  </si>
  <si>
    <t>UVA CRIOLLA KG</t>
  </si>
  <si>
    <t>PICANTE MONGO KG</t>
  </si>
  <si>
    <t>CHIRIMOYA KG</t>
  </si>
  <si>
    <t>MANZANA CONGELADA</t>
  </si>
  <si>
    <t>RADIQUIO KG</t>
  </si>
  <si>
    <t>AGUACATE CHOQUETTE KG</t>
  </si>
  <si>
    <t>TOMATE DE ARBOL  KG</t>
  </si>
  <si>
    <t>TE NEGRO POR KG EXPRESS</t>
  </si>
  <si>
    <t>PIMIENTA NEGRA EN GRANO POR KG EXPRESS</t>
  </si>
  <si>
    <t>PERAS KG</t>
  </si>
  <si>
    <t>MELOCOTON KG</t>
  </si>
  <si>
    <t>MENESTRON UND</t>
  </si>
  <si>
    <t>OFERTA TOMATE KG</t>
  </si>
  <si>
    <t>CAJA DE CEREZAS UND</t>
  </si>
  <si>
    <t>ZANAHORIA AL VACIO KG</t>
  </si>
  <si>
    <t>MANZANA ROJA/VERDE /PERA KG</t>
  </si>
  <si>
    <t>REMOLACHA AL VACIO KG</t>
  </si>
  <si>
    <t>GUAYABA CONGELADA EXPRESS KG</t>
  </si>
  <si>
    <t>ACELGA KG</t>
  </si>
  <si>
    <t>GENJIBRE KG</t>
  </si>
  <si>
    <t>CEBOLLA CONGELADA</t>
  </si>
  <si>
    <t>CEBOLLA BLANCA KG (R)</t>
  </si>
  <si>
    <t>MANGA CONGELADA KG</t>
  </si>
  <si>
    <t>LIMON CONGELADO KG</t>
  </si>
  <si>
    <t>PATILLA CONGELADA KG</t>
  </si>
  <si>
    <t>JOJOTO CONGELADO KG</t>
  </si>
  <si>
    <t>PAPA CONGELADA KG</t>
  </si>
  <si>
    <t>AJO CONGELADO KG</t>
  </si>
  <si>
    <t>YUCA CONGELADA KG</t>
  </si>
  <si>
    <t>PARCHITA EXPRESS</t>
  </si>
  <si>
    <t>MELON CONGELADO EXPRESS</t>
  </si>
  <si>
    <t>LECHOZA CONGELADA EXPRESS</t>
  </si>
  <si>
    <t>NARANJA EN MALLA</t>
  </si>
  <si>
    <t>MELON EXPRESS (R) KG</t>
  </si>
  <si>
    <t>TOMATE DE ARBOL CONGELADO KG</t>
  </si>
  <si>
    <t>GUANABANA CONGELADA KG</t>
  </si>
  <si>
    <t>PIÑA CONGELADA EXPRESS</t>
  </si>
  <si>
    <t>ENSALADA DE LUXE 200 GR KELLYS</t>
  </si>
  <si>
    <t>BOLSAS DE PRE CORTE FRUTERIA KG</t>
  </si>
  <si>
    <t>ENCURTIDOS DON DANIEL 500GR</t>
  </si>
  <si>
    <t>ENSALADA SELECTA 350GR KELLY"S</t>
  </si>
  <si>
    <t>ENSALADA ITALIANA 250GR KELLY"S</t>
  </si>
  <si>
    <t>RUGULA 80 GR EL ANDINITO</t>
  </si>
  <si>
    <t>VAINITA 400 GR CRIOLLA ANDINITO</t>
  </si>
  <si>
    <t>ENSALADA PICNIC 250GR KELLY"S</t>
  </si>
  <si>
    <t>FRESAS ENTERAS FRESCAS KG</t>
  </si>
  <si>
    <t>AJO PELADO 150 GR EL ANDINITO</t>
  </si>
  <si>
    <t>AUYAMA CONGELADA KG</t>
  </si>
  <si>
    <t>AJI CONGELADO KG</t>
  </si>
  <si>
    <t>TAMARINDO 500 GR T.A</t>
  </si>
  <si>
    <t>FICHA DE PRUEBA 5 **</t>
  </si>
  <si>
    <t>JOJOTO UND</t>
  </si>
  <si>
    <t>CEBOLLA 3 KG EN MALLA</t>
  </si>
  <si>
    <t>CAJA DE 10 KG UVA PASA ALLEGRO</t>
  </si>
  <si>
    <t>PEPINO CONGELADO KG</t>
  </si>
  <si>
    <t>APIO DE RAIZ CONGELADO KG</t>
  </si>
  <si>
    <t>BERENJENA CONGELADA KG</t>
  </si>
  <si>
    <t>CALABACIN CONGELADO KG</t>
  </si>
  <si>
    <t>APIO ESPAÑA CONGELADO KG</t>
  </si>
  <si>
    <t>CILANTRO CONGELADO KG</t>
  </si>
  <si>
    <t>ZANAHORIA CONGELADA KG</t>
  </si>
  <si>
    <t>PLATANO EN MALLA</t>
  </si>
  <si>
    <t>UVA IMPORTADA KG</t>
  </si>
  <si>
    <t>MANZANA UND</t>
  </si>
  <si>
    <t>FRUTA PICADA EXPRESS X PESO</t>
  </si>
  <si>
    <t>MANZANA 4 UNIDADES</t>
  </si>
  <si>
    <t>MANZANA 2 UNIDADES</t>
  </si>
  <si>
    <t>PARCHITA CONGELADA KG</t>
  </si>
  <si>
    <t>VERDURA SURTIDA EN MALLA 3 KG</t>
  </si>
  <si>
    <t>PAPA EN MALLA 2 KG</t>
  </si>
  <si>
    <t>TOMATE CHERRY 300GR EL ANDINITO</t>
  </si>
  <si>
    <t>ALFALFA 125 GR BENATURAL</t>
  </si>
  <si>
    <t>AJI DULCE 150 GR EL ANDINITO</t>
  </si>
  <si>
    <t>MANZANA VERDE/GALA KG</t>
  </si>
  <si>
    <t>CIRUELA AMARILLA KG</t>
  </si>
  <si>
    <t>DURAZNO CONGELADO KG</t>
  </si>
  <si>
    <t>AGUACATE CONGELADO KG</t>
  </si>
  <si>
    <t>PIÑA EN RODAJA (EXPREES)</t>
  </si>
  <si>
    <t>BOLSA DE TOMATES PARA SALSA</t>
  </si>
  <si>
    <t>ALIÑOS SURTIDOS CONGELADOS KG</t>
  </si>
  <si>
    <t>AJI DULCE CONGELADO KG</t>
  </si>
  <si>
    <t>HOJA DE HALLACA 50 UND KATERYN YULIET</t>
  </si>
  <si>
    <t>BOLSA DE ZANAHORIA</t>
  </si>
  <si>
    <t>RECEPCION</t>
  </si>
  <si>
    <t>PAPELON PANELA  450 GR</t>
  </si>
  <si>
    <t>MERMAS%</t>
  </si>
  <si>
    <t>COSTO</t>
  </si>
  <si>
    <t>COSTO TOTAL</t>
  </si>
  <si>
    <t>TOTAL:</t>
  </si>
  <si>
    <t>63.41$</t>
  </si>
  <si>
    <t>CODIGO</t>
  </si>
  <si>
    <t>SISTEMA</t>
  </si>
  <si>
    <t>FISICO</t>
  </si>
  <si>
    <t>VENTAS</t>
  </si>
  <si>
    <t>PRODUCTO</t>
  </si>
  <si>
    <t>COMPROMETIDA</t>
  </si>
  <si>
    <t>TOTAL$</t>
  </si>
  <si>
    <t>TOTAL</t>
  </si>
  <si>
    <t>CUADRO DE PORCENTAJE Y MERMAS DE LA FRUTERIA EXQUISITECES EN UN LAPSO DE FECHA: 11/05/22 AL 18/05/22.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</si>
</sst>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49" fontId="2" fillId="2" borderId="8" xfId="0" applyNumberFormat="1" applyFont="1" applyFill="1" applyBorder="1"/>
    <xf numFmtId="2" fontId="2" fillId="2" borderId="8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9" fontId="4" fillId="2" borderId="3" xfId="1" applyFont="1" applyFill="1" applyBorder="1"/>
    <xf numFmtId="164" fontId="4" fillId="2" borderId="3" xfId="0" applyNumberFormat="1" applyFont="1" applyFill="1" applyBorder="1"/>
    <xf numFmtId="164" fontId="0" fillId="0" borderId="0" xfId="0" applyNumberFormat="1"/>
    <xf numFmtId="164" fontId="2" fillId="2" borderId="3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9" fontId="2" fillId="2" borderId="10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9" fontId="2" fillId="2" borderId="1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0" fillId="0" borderId="1" xfId="0" applyNumberFormat="1" applyBorder="1"/>
    <xf numFmtId="0" fontId="6" fillId="0" borderId="0" xfId="2"/>
    <xf numFmtId="0" fontId="0" fillId="0" borderId="0" xfId="0" applyAlignment="1">
      <alignment wrapText="1"/>
    </xf>
    <xf numFmtId="0" fontId="7" fillId="0" borderId="0" xfId="2" applyFont="1"/>
    <xf numFmtId="0" fontId="7" fillId="0" borderId="0" xfId="2" applyFont="1" applyAlignment="1">
      <alignment vertical="center"/>
    </xf>
    <xf numFmtId="0" fontId="0" fillId="0" borderId="0" xfId="0" applyAlignment="1">
      <alignment vertical="center"/>
    </xf>
  </cellXfs>
  <cellStyles count="3">
    <cellStyle name="Encabezado 4" xfId="2" builtinId="19"/>
    <cellStyle name="Normal" xfId="0" builtinId="0"/>
    <cellStyle name="Porcentaje" xfId="1" builtinId="5"/>
  </cellStyles>
  <dxfs count="15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J163" tableType="xml" totalsRowShown="0" headerRowDxfId="14" dataDxfId="12" headerRowBorderDxfId="13" tableBorderDxfId="11" totalsRowBorderDxfId="10" connectionId="1">
  <autoFilter ref="A1:J163"/>
  <sortState ref="A2:G162">
    <sortCondition ref="A2:A162"/>
  </sortState>
  <tableColumns count="10">
    <tableColumn id="5" uniqueName="Codigo_Producto" name="Codigo_Producto" dataDxfId="9">
      <xmlColumnPr mapId="1" xpath="/ReporteStellar/Registro/Madepartamentos/Maproductos/Codigo_Producto" xmlDataType="integer"/>
    </tableColumn>
    <tableColumn id="7" uniqueName="Producto" name="Producto" dataDxfId="8">
      <xmlColumnPr mapId="1" xpath="/ReporteStellar/Registro/Madepartamentos/Maproductos/Producto" xmlDataType="string"/>
    </tableColumn>
    <tableColumn id="12" uniqueName="12" name="RECEPCION" dataDxfId="7"/>
    <tableColumn id="8" uniqueName="Disponibles" name="Disponibles" dataDxfId="6">
      <xmlColumnPr mapId="1" xpath="/ReporteStellar/Registro/Madepartamentos/Maproductos/Disponibles" xmlDataType="double"/>
    </tableColumn>
    <tableColumn id="9" uniqueName="Existencia" name="Existencia" dataDxfId="5">
      <xmlColumnPr mapId="1" xpath="/ReporteStellar/Registro/Madepartamentos/Maproductos/Existencia" xmlDataType="double"/>
    </tableColumn>
    <tableColumn id="10" uniqueName="Pedido" name="Pedido" dataDxfId="4">
      <xmlColumnPr mapId="1" xpath="/ReporteStellar/Registro/Madepartamentos/Maproductos/Pedido" xmlDataType="integer"/>
    </tableColumn>
    <tableColumn id="11" uniqueName="Comprometida" name="Comprometida" dataDxfId="3">
      <xmlColumnPr mapId="1" xpath="/ReporteStellar/Registro/Madepartamentos/Maproductos/Comprometida" xmlDataType="integer"/>
    </tableColumn>
    <tableColumn id="13" uniqueName="13" name="MERMAS%" dataDxfId="2"/>
    <tableColumn id="14" uniqueName="14" name="COSTO" dataDxfId="1"/>
    <tableColumn id="15" uniqueName="15" name="COSTO 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workbookViewId="0">
      <selection sqref="A1:J100"/>
    </sheetView>
  </sheetViews>
  <sheetFormatPr baseColWidth="10" defaultRowHeight="15" x14ac:dyDescent="0.25"/>
  <cols>
    <col min="1" max="1" width="9.42578125" customWidth="1"/>
    <col min="2" max="2" width="47.42578125" customWidth="1"/>
    <col min="3" max="3" width="14" style="1" customWidth="1"/>
    <col min="4" max="4" width="13.7109375" bestFit="1" customWidth="1"/>
    <col min="5" max="5" width="12.140625" bestFit="1" customWidth="1"/>
    <col min="6" max="6" width="9.5703125" bestFit="1" customWidth="1"/>
    <col min="7" max="7" width="16.5703125" bestFit="1" customWidth="1"/>
    <col min="8" max="8" width="16.5703125" customWidth="1"/>
    <col min="10" max="10" width="15.28515625" style="21" customWidth="1"/>
  </cols>
  <sheetData>
    <row r="1" spans="1:10" x14ac:dyDescent="0.25">
      <c r="A1" s="2" t="s">
        <v>0</v>
      </c>
      <c r="B1" s="3" t="s">
        <v>1</v>
      </c>
      <c r="C1" s="4" t="s">
        <v>166</v>
      </c>
      <c r="D1" s="3" t="s">
        <v>2</v>
      </c>
      <c r="E1" s="3" t="s">
        <v>3</v>
      </c>
      <c r="F1" s="3" t="s">
        <v>4</v>
      </c>
      <c r="G1" s="5" t="s">
        <v>5</v>
      </c>
      <c r="H1" s="17" t="s">
        <v>168</v>
      </c>
      <c r="I1" s="17" t="s">
        <v>169</v>
      </c>
      <c r="J1" s="20" t="s">
        <v>170</v>
      </c>
    </row>
    <row r="2" spans="1:10" x14ac:dyDescent="0.25">
      <c r="A2" s="6">
        <v>1</v>
      </c>
      <c r="B2" s="7" t="s">
        <v>6</v>
      </c>
      <c r="C2" s="8">
        <v>29.04</v>
      </c>
      <c r="D2" s="9">
        <v>26.095400000000001</v>
      </c>
      <c r="E2" s="9">
        <v>25.6</v>
      </c>
      <c r="F2" s="9">
        <v>0</v>
      </c>
      <c r="G2" s="10">
        <f>Tabla1[[#This Row],[Pedido]]+Tabla1[[#This Row],[Existencia]]-Tabla1[[#This Row],[Disponibles]]</f>
        <v>-0.49540000000000006</v>
      </c>
      <c r="H2" s="19">
        <f>Tabla1[[#This Row],[Comprometida]]/Tabla1[[#This Row],[RECEPCION]]</f>
        <v>-1.7059228650137745E-2</v>
      </c>
      <c r="I2" s="17">
        <v>0.2</v>
      </c>
      <c r="J2" s="20">
        <f>Tabla1[[#This Row],[COSTO]]*Tabla1[[#This Row],[Comprometida]]</f>
        <v>-9.9080000000000015E-2</v>
      </c>
    </row>
    <row r="3" spans="1:10" x14ac:dyDescent="0.25">
      <c r="A3" s="6">
        <v>2</v>
      </c>
      <c r="B3" s="7" t="s">
        <v>16</v>
      </c>
      <c r="C3" s="8">
        <f>2.4+0.145</f>
        <v>2.5449999999999999</v>
      </c>
      <c r="D3" s="9">
        <v>1.2150000000000001</v>
      </c>
      <c r="E3" s="9">
        <v>0.7</v>
      </c>
      <c r="F3" s="9">
        <v>0.28000000000000003</v>
      </c>
      <c r="G3" s="10">
        <f>Tabla1[[#This Row],[Pedido]]+Tabla1[[#This Row],[Existencia]]-Tabla1[[#This Row],[Disponibles]]</f>
        <v>-0.2350000000000001</v>
      </c>
      <c r="H3" s="19">
        <f>Tabla1[[#This Row],[Comprometida]]/Tabla1[[#This Row],[RECEPCION]]</f>
        <v>-9.2337917485265264E-2</v>
      </c>
      <c r="I3" s="16">
        <v>5.5</v>
      </c>
      <c r="J3" s="20">
        <f>Tabla1[[#This Row],[COSTO]]*Tabla1[[#This Row],[Comprometida]]</f>
        <v>-1.2925000000000004</v>
      </c>
    </row>
    <row r="4" spans="1:10" x14ac:dyDescent="0.25">
      <c r="A4" s="6">
        <v>3</v>
      </c>
      <c r="B4" s="7" t="s">
        <v>47</v>
      </c>
      <c r="C4" s="8">
        <v>1.53</v>
      </c>
      <c r="D4" s="9">
        <v>0.58499999999999996</v>
      </c>
      <c r="E4" s="9">
        <v>0.6</v>
      </c>
      <c r="F4" s="9">
        <v>0</v>
      </c>
      <c r="G4" s="10">
        <f>Tabla1[[#This Row],[Pedido]]+Tabla1[[#This Row],[Existencia]]-Tabla1[[#This Row],[Disponibles]]</f>
        <v>1.5000000000000013E-2</v>
      </c>
      <c r="H4" s="19">
        <f>Tabla1[[#This Row],[Comprometida]]/Tabla1[[#This Row],[RECEPCION]]</f>
        <v>9.8039215686274595E-3</v>
      </c>
      <c r="I4" s="16">
        <v>5.75</v>
      </c>
      <c r="J4" s="20">
        <f>Tabla1[[#This Row],[COSTO]]*Tabla1[[#This Row],[Comprometida]]</f>
        <v>8.6250000000000077E-2</v>
      </c>
    </row>
    <row r="5" spans="1:10" x14ac:dyDescent="0.25">
      <c r="A5" s="6">
        <v>4</v>
      </c>
      <c r="B5" s="7" t="s">
        <v>38</v>
      </c>
      <c r="C5" s="8">
        <f>2+10</f>
        <v>12</v>
      </c>
      <c r="D5" s="9">
        <v>6.8949999999999996</v>
      </c>
      <c r="E5" s="9">
        <v>6.4</v>
      </c>
      <c r="F5" s="9">
        <v>0.21</v>
      </c>
      <c r="G5" s="10">
        <f>Tabla1[[#This Row],[Pedido]]+Tabla1[[#This Row],[Existencia]]-Tabla1[[#This Row],[Disponibles]]</f>
        <v>-0.28499999999999925</v>
      </c>
      <c r="H5" s="19">
        <f>Tabla1[[#This Row],[Comprometida]]/Tabla1[[#This Row],[RECEPCION]]</f>
        <v>-2.3749999999999938E-2</v>
      </c>
      <c r="I5" s="16">
        <v>0.66</v>
      </c>
      <c r="J5" s="20">
        <f>Tabla1[[#This Row],[COSTO]]*Tabla1[[#This Row],[Comprometida]]</f>
        <v>-0.18809999999999952</v>
      </c>
    </row>
    <row r="6" spans="1:10" x14ac:dyDescent="0.25">
      <c r="A6" s="6">
        <v>5</v>
      </c>
      <c r="B6" s="7" t="s">
        <v>51</v>
      </c>
      <c r="C6" s="8">
        <v>1</v>
      </c>
      <c r="D6" s="9">
        <v>0.76500000000000001</v>
      </c>
      <c r="E6" s="9">
        <v>0.6</v>
      </c>
      <c r="F6" s="9">
        <v>0</v>
      </c>
      <c r="G6" s="10">
        <f>Tabla1[[#This Row],[Pedido]]+Tabla1[[#This Row],[Existencia]]-Tabla1[[#This Row],[Disponibles]]</f>
        <v>-0.16500000000000004</v>
      </c>
      <c r="H6" s="19">
        <f>Tabla1[[#This Row],[Comprometida]]/Tabla1[[#This Row],[RECEPCION]]</f>
        <v>-0.16500000000000004</v>
      </c>
      <c r="I6" s="16">
        <v>2.5</v>
      </c>
      <c r="J6" s="20">
        <f>Tabla1[[#This Row],[COSTO]]*Tabla1[[#This Row],[Comprometida]]</f>
        <v>-0.41250000000000009</v>
      </c>
    </row>
    <row r="7" spans="1:10" x14ac:dyDescent="0.25">
      <c r="A7" s="6">
        <v>6</v>
      </c>
      <c r="B7" s="7" t="s">
        <v>17</v>
      </c>
      <c r="C7" s="8">
        <f>1.17+1.2</f>
        <v>2.37</v>
      </c>
      <c r="D7" s="9">
        <v>1.655</v>
      </c>
      <c r="E7" s="9">
        <v>0.8</v>
      </c>
      <c r="F7" s="9">
        <v>0.35</v>
      </c>
      <c r="G7" s="10">
        <f>Tabla1[[#This Row],[Pedido]]+Tabla1[[#This Row],[Existencia]]-Tabla1[[#This Row],[Disponibles]]</f>
        <v>-0.50500000000000012</v>
      </c>
      <c r="H7" s="19">
        <f>Tabla1[[#This Row],[Comprometida]]/Tabla1[[#This Row],[RECEPCION]]</f>
        <v>-0.21308016877637134</v>
      </c>
      <c r="I7" s="16">
        <v>2.4</v>
      </c>
      <c r="J7" s="20">
        <f>Tabla1[[#This Row],[COSTO]]*Tabla1[[#This Row],[Comprometida]]</f>
        <v>-1.2120000000000002</v>
      </c>
    </row>
    <row r="8" spans="1:10" x14ac:dyDescent="0.25">
      <c r="A8" s="6">
        <v>7</v>
      </c>
      <c r="B8" s="7" t="s">
        <v>7</v>
      </c>
      <c r="C8" s="8">
        <f>1.63+1.2+3</f>
        <v>5.83</v>
      </c>
      <c r="D8" s="9">
        <v>1.875</v>
      </c>
      <c r="E8" s="9">
        <v>0.2</v>
      </c>
      <c r="F8" s="9">
        <v>0.82</v>
      </c>
      <c r="G8" s="10">
        <f>Tabla1[[#This Row],[Pedido]]+Tabla1[[#This Row],[Existencia]]-Tabla1[[#This Row],[Disponibles]]</f>
        <v>-0.85499999999999998</v>
      </c>
      <c r="H8" s="19">
        <f>Tabla1[[#This Row],[Comprometida]]/Tabla1[[#This Row],[RECEPCION]]</f>
        <v>-0.14665523156089194</v>
      </c>
      <c r="I8" s="16">
        <v>1.44</v>
      </c>
      <c r="J8" s="20">
        <f>Tabla1[[#This Row],[COSTO]]*Tabla1[[#This Row],[Comprometida]]</f>
        <v>-1.2311999999999999</v>
      </c>
    </row>
    <row r="9" spans="1:10" x14ac:dyDescent="0.25">
      <c r="A9" s="6">
        <v>8</v>
      </c>
      <c r="B9" s="7" t="s">
        <v>41</v>
      </c>
      <c r="C9" s="8">
        <v>1</v>
      </c>
      <c r="D9" s="9">
        <v>0.49009999999999998</v>
      </c>
      <c r="E9" s="9">
        <v>0.2</v>
      </c>
      <c r="F9" s="9">
        <v>0.05</v>
      </c>
      <c r="G9" s="10">
        <f>Tabla1[[#This Row],[Pedido]]+Tabla1[[#This Row],[Existencia]]-Tabla1[[#This Row],[Disponibles]]</f>
        <v>-0.24009999999999998</v>
      </c>
      <c r="H9" s="19">
        <f>Tabla1[[#This Row],[Comprometida]]/Tabla1[[#This Row],[RECEPCION]]</f>
        <v>-0.24009999999999998</v>
      </c>
      <c r="I9" s="16">
        <v>0.88</v>
      </c>
      <c r="J9" s="20">
        <f>Tabla1[[#This Row],[COSTO]]*Tabla1[[#This Row],[Comprometida]]</f>
        <v>-0.21128799999999998</v>
      </c>
    </row>
    <row r="10" spans="1:10" x14ac:dyDescent="0.25">
      <c r="A10" s="6">
        <v>9</v>
      </c>
      <c r="B10" s="7" t="s">
        <v>18</v>
      </c>
      <c r="C10" s="8">
        <f>25.8+20.2+7.2+14</f>
        <v>67.2</v>
      </c>
      <c r="D10" s="9">
        <v>31.05</v>
      </c>
      <c r="E10" s="9">
        <v>22.4</v>
      </c>
      <c r="F10" s="9">
        <v>6.9</v>
      </c>
      <c r="G10" s="10">
        <f>Tabla1[[#This Row],[Pedido]]+Tabla1[[#This Row],[Existencia]]-Tabla1[[#This Row],[Disponibles]]</f>
        <v>-1.7500000000000036</v>
      </c>
      <c r="H10" s="19">
        <f>Tabla1[[#This Row],[Comprometida]]/Tabla1[[#This Row],[RECEPCION]]</f>
        <v>-2.604166666666672E-2</v>
      </c>
      <c r="I10" s="16">
        <v>0.85</v>
      </c>
      <c r="J10" s="20">
        <f>Tabla1[[#This Row],[COSTO]]*Tabla1[[#This Row],[Comprometida]]</f>
        <v>-1.4875000000000029</v>
      </c>
    </row>
    <row r="11" spans="1:10" x14ac:dyDescent="0.25">
      <c r="A11" s="6">
        <v>10</v>
      </c>
      <c r="B11" s="7" t="s">
        <v>69</v>
      </c>
      <c r="C11" s="8">
        <v>1.6</v>
      </c>
      <c r="D11" s="9">
        <v>1.175</v>
      </c>
      <c r="E11" s="9">
        <v>0.8</v>
      </c>
      <c r="F11" s="9">
        <v>0</v>
      </c>
      <c r="G11" s="10">
        <f>Tabla1[[#This Row],[Pedido]]+Tabla1[[#This Row],[Existencia]]-Tabla1[[#This Row],[Disponibles]]</f>
        <v>-0.375</v>
      </c>
      <c r="H11" s="19">
        <f>Tabla1[[#This Row],[Comprometida]]/Tabla1[[#This Row],[RECEPCION]]</f>
        <v>-0.234375</v>
      </c>
      <c r="I11" s="16">
        <v>1.54</v>
      </c>
      <c r="J11" s="20">
        <f>Tabla1[[#This Row],[COSTO]]*Tabla1[[#This Row],[Comprometida]]</f>
        <v>-0.57750000000000001</v>
      </c>
    </row>
    <row r="12" spans="1:10" x14ac:dyDescent="0.25">
      <c r="A12" s="6">
        <v>11</v>
      </c>
      <c r="B12" s="7" t="s">
        <v>19</v>
      </c>
      <c r="C12" s="8">
        <f>24+20.4</f>
        <v>44.4</v>
      </c>
      <c r="D12" s="9">
        <v>19.8705</v>
      </c>
      <c r="E12" s="9">
        <v>16</v>
      </c>
      <c r="F12" s="9">
        <v>7.13</v>
      </c>
      <c r="G12" s="10">
        <f>Tabla1[[#This Row],[Pedido]]+Tabla1[[#This Row],[Existencia]]-Tabla1[[#This Row],[Disponibles]]</f>
        <v>3.2594999999999992</v>
      </c>
      <c r="H12" s="19">
        <f>Tabla1[[#This Row],[Comprometida]]/Tabla1[[#This Row],[RECEPCION]]</f>
        <v>7.3412162162162148E-2</v>
      </c>
      <c r="I12" s="16">
        <v>0.56000000000000005</v>
      </c>
      <c r="J12" s="20">
        <f>Tabla1[[#This Row],[COSTO]]*Tabla1[[#This Row],[Comprometida]]</f>
        <v>1.8253199999999996</v>
      </c>
    </row>
    <row r="13" spans="1:10" x14ac:dyDescent="0.25">
      <c r="A13" s="6">
        <v>12</v>
      </c>
      <c r="B13" s="7" t="s">
        <v>8</v>
      </c>
      <c r="C13" s="8">
        <f>2.2+3.8</f>
        <v>6</v>
      </c>
      <c r="D13" s="9">
        <v>2.8450000000000002</v>
      </c>
      <c r="E13" s="9">
        <v>2</v>
      </c>
      <c r="F13" s="9">
        <v>0.38</v>
      </c>
      <c r="G13" s="10">
        <f>Tabla1[[#This Row],[Pedido]]+Tabla1[[#This Row],[Existencia]]-Tabla1[[#This Row],[Disponibles]]</f>
        <v>-0.4650000000000003</v>
      </c>
      <c r="H13" s="19">
        <f>Tabla1[[#This Row],[Comprometida]]/Tabla1[[#This Row],[RECEPCION]]</f>
        <v>-7.7500000000000055E-2</v>
      </c>
      <c r="I13" s="16">
        <v>0.94</v>
      </c>
      <c r="J13" s="20">
        <f>Tabla1[[#This Row],[COSTO]]*Tabla1[[#This Row],[Comprometida]]</f>
        <v>-0.43710000000000027</v>
      </c>
    </row>
    <row r="14" spans="1:10" x14ac:dyDescent="0.25">
      <c r="A14" s="6">
        <v>13</v>
      </c>
      <c r="B14" s="7" t="s">
        <v>9</v>
      </c>
      <c r="C14" s="8">
        <v>9.6</v>
      </c>
      <c r="D14" s="9">
        <v>7.28</v>
      </c>
      <c r="E14" s="9">
        <v>6</v>
      </c>
      <c r="F14" s="9">
        <v>0.46</v>
      </c>
      <c r="G14" s="10">
        <f>Tabla1[[#This Row],[Pedido]]+Tabla1[[#This Row],[Existencia]]-Tabla1[[#This Row],[Disponibles]]</f>
        <v>-0.82000000000000028</v>
      </c>
      <c r="H14" s="19">
        <f>Tabla1[[#This Row],[Comprometida]]/Tabla1[[#This Row],[RECEPCION]]</f>
        <v>-8.5416666666666696E-2</v>
      </c>
      <c r="I14" s="16">
        <v>0.9</v>
      </c>
      <c r="J14" s="20">
        <f>Tabla1[[#This Row],[COSTO]]*Tabla1[[#This Row],[Comprometida]]</f>
        <v>-0.73800000000000032</v>
      </c>
    </row>
    <row r="15" spans="1:10" x14ac:dyDescent="0.25">
      <c r="A15" s="6">
        <v>14</v>
      </c>
      <c r="B15" s="7" t="s">
        <v>54</v>
      </c>
      <c r="C15" s="8">
        <v>6</v>
      </c>
      <c r="D15" s="9">
        <v>5.51</v>
      </c>
      <c r="E15" s="9">
        <v>4.8</v>
      </c>
      <c r="F15" s="9">
        <v>0.37</v>
      </c>
      <c r="G15" s="10">
        <f>Tabla1[[#This Row],[Pedido]]+Tabla1[[#This Row],[Existencia]]-Tabla1[[#This Row],[Disponibles]]</f>
        <v>-0.33999999999999986</v>
      </c>
      <c r="H15" s="19">
        <f>Tabla1[[#This Row],[Comprometida]]/Tabla1[[#This Row],[RECEPCION]]</f>
        <v>-5.6666666666666643E-2</v>
      </c>
      <c r="I15" s="16">
        <v>0.85</v>
      </c>
      <c r="J15" s="20">
        <f>Tabla1[[#This Row],[COSTO]]*Tabla1[[#This Row],[Comprometida]]</f>
        <v>-0.28899999999999987</v>
      </c>
    </row>
    <row r="16" spans="1:10" x14ac:dyDescent="0.25">
      <c r="A16" s="6">
        <v>15</v>
      </c>
      <c r="B16" s="7" t="s">
        <v>33</v>
      </c>
      <c r="C16" s="8">
        <v>6.6</v>
      </c>
      <c r="D16" s="9">
        <v>5.6449999999999996</v>
      </c>
      <c r="E16" s="9">
        <v>5.6</v>
      </c>
      <c r="F16" s="9">
        <v>0</v>
      </c>
      <c r="G16" s="10">
        <f>Tabla1[[#This Row],[Pedido]]+Tabla1[[#This Row],[Existencia]]-Tabla1[[#This Row],[Disponibles]]</f>
        <v>-4.4999999999999929E-2</v>
      </c>
      <c r="H16" s="19">
        <f>Tabla1[[#This Row],[Comprometida]]/Tabla1[[#This Row],[RECEPCION]]</f>
        <v>-6.8181818181818074E-3</v>
      </c>
      <c r="I16" s="16">
        <v>0.8</v>
      </c>
      <c r="J16" s="20">
        <f>Tabla1[[#This Row],[COSTO]]*Tabla1[[#This Row],[Comprometida]]</f>
        <v>-3.5999999999999942E-2</v>
      </c>
    </row>
    <row r="17" spans="1:10" x14ac:dyDescent="0.25">
      <c r="A17" s="6">
        <v>16</v>
      </c>
      <c r="B17" s="7" t="s">
        <v>10</v>
      </c>
      <c r="C17" s="8">
        <f>7.4+10.6+7.8</f>
        <v>25.8</v>
      </c>
      <c r="D17" s="9">
        <v>20.2151</v>
      </c>
      <c r="E17" s="9">
        <v>8.4</v>
      </c>
      <c r="F17" s="9">
        <v>8.4</v>
      </c>
      <c r="G17" s="10">
        <f>Tabla1[[#This Row],[Pedido]]+Tabla1[[#This Row],[Existencia]]-Tabla1[[#This Row],[Disponibles]]</f>
        <v>-3.4150999999999989</v>
      </c>
      <c r="H17" s="19">
        <f>Tabla1[[#This Row],[Comprometida]]/Tabla1[[#This Row],[RECEPCION]]</f>
        <v>-0.13236821705426352</v>
      </c>
      <c r="I17" s="16">
        <v>0.52</v>
      </c>
      <c r="J17" s="20">
        <f>Tabla1[[#This Row],[COSTO]]*Tabla1[[#This Row],[Comprometida]]</f>
        <v>-1.7758519999999995</v>
      </c>
    </row>
    <row r="18" spans="1:10" x14ac:dyDescent="0.25">
      <c r="A18" s="6">
        <v>17</v>
      </c>
      <c r="B18" s="7" t="s">
        <v>88</v>
      </c>
      <c r="C18" s="8">
        <f>0.4+15.4+2.6</f>
        <v>18.400000000000002</v>
      </c>
      <c r="D18" s="9">
        <v>4.0449999999999999</v>
      </c>
      <c r="E18" s="9">
        <v>0</v>
      </c>
      <c r="F18" s="9">
        <v>0</v>
      </c>
      <c r="G18" s="10">
        <f>Tabla1[[#This Row],[Pedido]]+Tabla1[[#This Row],[Existencia]]-Tabla1[[#This Row],[Disponibles]]</f>
        <v>-4.0449999999999999</v>
      </c>
      <c r="H18" s="19">
        <f>Tabla1[[#This Row],[Comprometida]]/Tabla1[[#This Row],[RECEPCION]]</f>
        <v>-0.2198369565217391</v>
      </c>
      <c r="I18" s="16">
        <v>2.95</v>
      </c>
      <c r="J18" s="20">
        <f>Tabla1[[#This Row],[COSTO]]*Tabla1[[#This Row],[Comprometida]]</f>
        <v>-11.93275</v>
      </c>
    </row>
    <row r="19" spans="1:10" x14ac:dyDescent="0.25">
      <c r="A19" s="6">
        <v>18</v>
      </c>
      <c r="B19" s="7" t="s">
        <v>20</v>
      </c>
      <c r="C19" s="8">
        <f>12.6+5.2</f>
        <v>17.8</v>
      </c>
      <c r="D19" s="9">
        <v>8.1050000000000004</v>
      </c>
      <c r="E19" s="9">
        <v>6.4</v>
      </c>
      <c r="F19" s="9">
        <v>0.2</v>
      </c>
      <c r="G19" s="10">
        <f>Tabla1[[#This Row],[Pedido]]+Tabla1[[#This Row],[Existencia]]-Tabla1[[#This Row],[Disponibles]]</f>
        <v>-1.5049999999999999</v>
      </c>
      <c r="H19" s="19">
        <f>Tabla1[[#This Row],[Comprometida]]/Tabla1[[#This Row],[RECEPCION]]</f>
        <v>-8.4550561797752805E-2</v>
      </c>
      <c r="I19" s="16">
        <v>1.17</v>
      </c>
      <c r="J19" s="20">
        <f>Tabla1[[#This Row],[COSTO]]*Tabla1[[#This Row],[Comprometida]]</f>
        <v>-1.7608499999999998</v>
      </c>
    </row>
    <row r="20" spans="1:10" x14ac:dyDescent="0.25">
      <c r="A20" s="6">
        <v>19</v>
      </c>
      <c r="B20" s="7" t="s">
        <v>11</v>
      </c>
      <c r="C20" s="8">
        <f>52+84.8</f>
        <v>136.80000000000001</v>
      </c>
      <c r="D20" s="9">
        <v>32.375</v>
      </c>
      <c r="E20" s="9">
        <v>0.6</v>
      </c>
      <c r="F20" s="9">
        <v>20.62</v>
      </c>
      <c r="G20" s="10">
        <f>Tabla1[[#This Row],[Pedido]]+Tabla1[[#This Row],[Existencia]]-Tabla1[[#This Row],[Disponibles]]</f>
        <v>-11.154999999999998</v>
      </c>
      <c r="H20" s="19">
        <f>Tabla1[[#This Row],[Comprometida]]/Tabla1[[#This Row],[RECEPCION]]</f>
        <v>-8.1542397660818694E-2</v>
      </c>
      <c r="I20" s="16">
        <v>0.85</v>
      </c>
      <c r="J20" s="20">
        <f>Tabla1[[#This Row],[COSTO]]*Tabla1[[#This Row],[Comprometida]]</f>
        <v>-9.4817499999999981</v>
      </c>
    </row>
    <row r="21" spans="1:10" ht="15" customHeight="1" x14ac:dyDescent="0.25">
      <c r="A21" s="6">
        <v>20</v>
      </c>
      <c r="B21" s="7" t="s">
        <v>70</v>
      </c>
      <c r="C21" s="8">
        <v>0</v>
      </c>
      <c r="D21" s="9">
        <v>0</v>
      </c>
      <c r="E21" s="9"/>
      <c r="F21" s="9"/>
      <c r="G21" s="10">
        <f>Tabla1[[#This Row],[Pedido]]+Tabla1[[#This Row],[Existencia]]-Tabla1[[#This Row],[Disponibles]]</f>
        <v>0</v>
      </c>
      <c r="H21" s="16"/>
      <c r="I21" s="16"/>
      <c r="J21" s="16"/>
    </row>
    <row r="22" spans="1:10" x14ac:dyDescent="0.25">
      <c r="A22" s="6">
        <v>23</v>
      </c>
      <c r="B22" s="7" t="s">
        <v>39</v>
      </c>
      <c r="C22" s="8">
        <v>2</v>
      </c>
      <c r="D22" s="9">
        <v>0.875</v>
      </c>
      <c r="E22" s="9">
        <v>0.6</v>
      </c>
      <c r="F22" s="9">
        <v>0</v>
      </c>
      <c r="G22" s="10">
        <f>Tabla1[[#This Row],[Pedido]]+Tabla1[[#This Row],[Existencia]]-Tabla1[[#This Row],[Disponibles]]</f>
        <v>-0.27500000000000002</v>
      </c>
      <c r="H22" s="19">
        <f>Tabla1[[#This Row],[Comprometida]]/Tabla1[[#This Row],[RECEPCION]]</f>
        <v>-0.13750000000000001</v>
      </c>
      <c r="I22" s="16">
        <v>0.42</v>
      </c>
      <c r="J22" s="20">
        <f>Tabla1[[#This Row],[COSTO]]*Tabla1[[#This Row],[Comprometida]]</f>
        <v>-0.11550000000000001</v>
      </c>
    </row>
    <row r="23" spans="1:10" x14ac:dyDescent="0.25">
      <c r="A23" s="6">
        <v>24</v>
      </c>
      <c r="B23" s="7" t="s">
        <v>21</v>
      </c>
      <c r="C23" s="8">
        <v>1.79</v>
      </c>
      <c r="D23" s="9">
        <v>0.67</v>
      </c>
      <c r="E23" s="9">
        <v>0</v>
      </c>
      <c r="F23" s="9">
        <v>0</v>
      </c>
      <c r="G23" s="10">
        <f>Tabla1[[#This Row],[Pedido]]+Tabla1[[#This Row],[Existencia]]-Tabla1[[#This Row],[Disponibles]]</f>
        <v>-0.67</v>
      </c>
      <c r="H23" s="19">
        <f>Tabla1[[#This Row],[Comprometida]]/Tabla1[[#This Row],[RECEPCION]]</f>
        <v>-0.37430167597765363</v>
      </c>
      <c r="I23" s="16">
        <v>1.2</v>
      </c>
      <c r="J23" s="20">
        <f>Tabla1[[#This Row],[COSTO]]*Tabla1[[#This Row],[Comprometida]]</f>
        <v>-0.80400000000000005</v>
      </c>
    </row>
    <row r="24" spans="1:10" x14ac:dyDescent="0.25">
      <c r="A24" s="6">
        <v>26</v>
      </c>
      <c r="B24" s="7" t="s">
        <v>12</v>
      </c>
      <c r="C24" s="8">
        <f>32.4+17.3+21.7+24.1</f>
        <v>95.5</v>
      </c>
      <c r="D24" s="9">
        <v>49.604999999999997</v>
      </c>
      <c r="E24" s="9">
        <v>38.4</v>
      </c>
      <c r="F24" s="9">
        <v>6.43</v>
      </c>
      <c r="G24" s="10">
        <f>Tabla1[[#This Row],[Pedido]]+Tabla1[[#This Row],[Existencia]]-Tabla1[[#This Row],[Disponibles]]</f>
        <v>-4.7749999999999986</v>
      </c>
      <c r="H24" s="19">
        <f>Tabla1[[#This Row],[Comprometida]]/Tabla1[[#This Row],[RECEPCION]]</f>
        <v>-4.9999999999999982E-2</v>
      </c>
      <c r="I24" s="16">
        <v>0.7</v>
      </c>
      <c r="J24" s="20">
        <f>Tabla1[[#This Row],[COSTO]]*Tabla1[[#This Row],[Comprometida]]</f>
        <v>-3.3424999999999989</v>
      </c>
    </row>
    <row r="25" spans="1:10" ht="15" customHeight="1" x14ac:dyDescent="0.25">
      <c r="A25" s="6">
        <v>27</v>
      </c>
      <c r="B25" s="7" t="s">
        <v>71</v>
      </c>
      <c r="C25" s="8">
        <v>0</v>
      </c>
      <c r="D25" s="9">
        <v>0</v>
      </c>
      <c r="E25" s="9"/>
      <c r="F25" s="9"/>
      <c r="G25" s="10">
        <f>Tabla1[[#This Row],[Pedido]]+Tabla1[[#This Row],[Existencia]]-Tabla1[[#This Row],[Disponibles]]</f>
        <v>0</v>
      </c>
      <c r="H25" s="16"/>
      <c r="I25" s="16"/>
      <c r="J25" s="16"/>
    </row>
    <row r="26" spans="1:10" x14ac:dyDescent="0.25">
      <c r="A26" s="6">
        <v>28</v>
      </c>
      <c r="B26" s="7" t="s">
        <v>22</v>
      </c>
      <c r="C26" s="8">
        <f>1.6+3.2</f>
        <v>4.8000000000000007</v>
      </c>
      <c r="D26" s="9">
        <v>2.2549999999999999</v>
      </c>
      <c r="E26" s="9">
        <v>1.2</v>
      </c>
      <c r="F26" s="9">
        <v>0.25</v>
      </c>
      <c r="G26" s="10">
        <f>Tabla1[[#This Row],[Pedido]]+Tabla1[[#This Row],[Existencia]]-Tabla1[[#This Row],[Disponibles]]</f>
        <v>-0.80499999999999994</v>
      </c>
      <c r="H26" s="19">
        <f>Tabla1[[#This Row],[Comprometida]]/Tabla1[[#This Row],[RECEPCION]]</f>
        <v>-0.16770833333333329</v>
      </c>
      <c r="I26" s="16">
        <v>0.5</v>
      </c>
      <c r="J26" s="20">
        <f>Tabla1[[#This Row],[COSTO]]*Tabla1[[#This Row],[Comprometida]]</f>
        <v>-0.40249999999999997</v>
      </c>
    </row>
    <row r="27" spans="1:10" x14ac:dyDescent="0.25">
      <c r="A27" s="6">
        <v>31</v>
      </c>
      <c r="B27" s="7" t="s">
        <v>23</v>
      </c>
      <c r="C27" s="8">
        <f>0.075+1.22+1.6+1.4</f>
        <v>4.2949999999999999</v>
      </c>
      <c r="D27" s="9">
        <v>0.40500000000000003</v>
      </c>
      <c r="E27" s="9">
        <v>0</v>
      </c>
      <c r="F27" s="9">
        <v>0</v>
      </c>
      <c r="G27" s="10">
        <f>Tabla1[[#This Row],[Pedido]]+Tabla1[[#This Row],[Existencia]]-Tabla1[[#This Row],[Disponibles]]</f>
        <v>-0.40500000000000003</v>
      </c>
      <c r="H27" s="19">
        <f>Tabla1[[#This Row],[Comprometida]]/Tabla1[[#This Row],[RECEPCION]]</f>
        <v>-9.4295692665890579E-2</v>
      </c>
      <c r="I27" s="16">
        <v>1.06</v>
      </c>
      <c r="J27" s="20">
        <f>Tabla1[[#This Row],[COSTO]]*Tabla1[[#This Row],[Comprometida]]</f>
        <v>-0.42930000000000007</v>
      </c>
    </row>
    <row r="28" spans="1:10" x14ac:dyDescent="0.25">
      <c r="A28" s="6">
        <v>32</v>
      </c>
      <c r="B28" s="7" t="s">
        <v>34</v>
      </c>
      <c r="C28" s="8">
        <v>5.6</v>
      </c>
      <c r="D28" s="9">
        <v>5.6</v>
      </c>
      <c r="E28" s="9">
        <v>2.4</v>
      </c>
      <c r="F28" s="9">
        <v>0</v>
      </c>
      <c r="G28" s="10">
        <f>Tabla1[[#This Row],[Pedido]]+Tabla1[[#This Row],[Existencia]]-Tabla1[[#This Row],[Disponibles]]</f>
        <v>-3.1999999999999997</v>
      </c>
      <c r="H28" s="19">
        <f>Tabla1[[#This Row],[Comprometida]]/Tabla1[[#This Row],[RECEPCION]]</f>
        <v>-0.5714285714285714</v>
      </c>
      <c r="I28" s="16">
        <v>0.77</v>
      </c>
      <c r="J28" s="20">
        <f>Tabla1[[#This Row],[COSTO]]*Tabla1[[#This Row],[Comprometida]]</f>
        <v>-2.464</v>
      </c>
    </row>
    <row r="29" spans="1:10" x14ac:dyDescent="0.25">
      <c r="A29" s="6">
        <v>33</v>
      </c>
      <c r="B29" s="7" t="s">
        <v>45</v>
      </c>
      <c r="C29" s="8">
        <v>2.2000000000000002</v>
      </c>
      <c r="D29" s="9">
        <v>2.2000000000000002</v>
      </c>
      <c r="E29" s="9">
        <v>1.2</v>
      </c>
      <c r="F29" s="9">
        <v>0</v>
      </c>
      <c r="G29" s="10">
        <f>Tabla1[[#This Row],[Pedido]]+Tabla1[[#This Row],[Existencia]]-Tabla1[[#This Row],[Disponibles]]</f>
        <v>-1.0000000000000002</v>
      </c>
      <c r="H29" s="19">
        <f>Tabla1[[#This Row],[Comprometida]]/Tabla1[[#This Row],[RECEPCION]]</f>
        <v>-0.45454545454545459</v>
      </c>
      <c r="I29" s="16">
        <v>1.48</v>
      </c>
      <c r="J29" s="20">
        <f>Tabla1[[#This Row],[COSTO]]*Tabla1[[#This Row],[Comprometida]]</f>
        <v>-1.4800000000000002</v>
      </c>
    </row>
    <row r="30" spans="1:10" ht="15" customHeight="1" x14ac:dyDescent="0.25">
      <c r="A30" s="6">
        <v>37</v>
      </c>
      <c r="B30" s="7" t="s">
        <v>72</v>
      </c>
      <c r="C30" s="8">
        <v>0</v>
      </c>
      <c r="D30" s="9">
        <v>0</v>
      </c>
      <c r="E30" s="9"/>
      <c r="F30" s="9"/>
      <c r="G30" s="10">
        <f>Tabla1[[#This Row],[Pedido]]+Tabla1[[#This Row],[Existencia]]-Tabla1[[#This Row],[Disponibles]]</f>
        <v>0</v>
      </c>
      <c r="H30" s="16"/>
      <c r="I30" s="16"/>
      <c r="J30" s="16"/>
    </row>
    <row r="31" spans="1:10" ht="15" customHeight="1" x14ac:dyDescent="0.25">
      <c r="A31" s="6">
        <v>38</v>
      </c>
      <c r="B31" s="7" t="s">
        <v>61</v>
      </c>
      <c r="C31" s="8">
        <v>0</v>
      </c>
      <c r="D31" s="9">
        <v>0</v>
      </c>
      <c r="E31" s="9"/>
      <c r="F31" s="9"/>
      <c r="G31" s="10">
        <f>Tabla1[[#This Row],[Pedido]]+Tabla1[[#This Row],[Existencia]]-Tabla1[[#This Row],[Disponibles]]</f>
        <v>0</v>
      </c>
      <c r="H31" s="16"/>
      <c r="I31" s="16"/>
      <c r="J31" s="16"/>
    </row>
    <row r="32" spans="1:10" ht="15" customHeight="1" x14ac:dyDescent="0.25">
      <c r="A32" s="6">
        <v>39</v>
      </c>
      <c r="B32" s="7" t="s">
        <v>46</v>
      </c>
      <c r="C32" s="8">
        <v>0</v>
      </c>
      <c r="D32" s="9">
        <v>0</v>
      </c>
      <c r="E32" s="9"/>
      <c r="F32" s="9"/>
      <c r="G32" s="10">
        <f>Tabla1[[#This Row],[Pedido]]+Tabla1[[#This Row],[Existencia]]-Tabla1[[#This Row],[Disponibles]]</f>
        <v>0</v>
      </c>
      <c r="H32" s="16"/>
      <c r="I32" s="16"/>
      <c r="J32" s="16"/>
    </row>
    <row r="33" spans="1:10" x14ac:dyDescent="0.25">
      <c r="A33" s="6">
        <v>40</v>
      </c>
      <c r="B33" s="7" t="s">
        <v>24</v>
      </c>
      <c r="C33" s="8">
        <f>3.8+8.4</f>
        <v>12.2</v>
      </c>
      <c r="D33" s="9">
        <v>5.0199999999999996</v>
      </c>
      <c r="E33" s="9">
        <v>3.4</v>
      </c>
      <c r="F33" s="9">
        <v>0.33</v>
      </c>
      <c r="G33" s="10">
        <f>Tabla1[[#This Row],[Pedido]]+Tabla1[[#This Row],[Existencia]]-Tabla1[[#This Row],[Disponibles]]</f>
        <v>-1.2899999999999996</v>
      </c>
      <c r="H33" s="19">
        <f>Tabla1[[#This Row],[Comprometida]]/Tabla1[[#This Row],[RECEPCION]]</f>
        <v>-0.10573770491803276</v>
      </c>
      <c r="I33" s="16">
        <v>0.85</v>
      </c>
      <c r="J33" s="20">
        <f>Tabla1[[#This Row],[COSTO]]*Tabla1[[#This Row],[Comprometida]]</f>
        <v>-1.0964999999999996</v>
      </c>
    </row>
    <row r="34" spans="1:10" ht="15" customHeight="1" x14ac:dyDescent="0.25">
      <c r="A34" s="6">
        <v>41</v>
      </c>
      <c r="B34" s="7" t="s">
        <v>73</v>
      </c>
      <c r="C34" s="8">
        <v>0</v>
      </c>
      <c r="D34" s="9">
        <v>0</v>
      </c>
      <c r="E34" s="9"/>
      <c r="F34" s="9"/>
      <c r="G34" s="10">
        <f>Tabla1[[#This Row],[Pedido]]+Tabla1[[#This Row],[Existencia]]-Tabla1[[#This Row],[Disponibles]]</f>
        <v>0</v>
      </c>
      <c r="H34" s="16"/>
      <c r="I34" s="16"/>
      <c r="J34" s="16"/>
    </row>
    <row r="35" spans="1:10" x14ac:dyDescent="0.25">
      <c r="A35" s="6">
        <v>44</v>
      </c>
      <c r="B35" s="7" t="s">
        <v>25</v>
      </c>
      <c r="C35" s="8">
        <v>14.8</v>
      </c>
      <c r="D35" s="9">
        <v>11.09</v>
      </c>
      <c r="E35" s="9">
        <v>7.2</v>
      </c>
      <c r="F35" s="9">
        <v>1.1399999999999999</v>
      </c>
      <c r="G35" s="10">
        <f>Tabla1[[#This Row],[Pedido]]+Tabla1[[#This Row],[Existencia]]-Tabla1[[#This Row],[Disponibles]]</f>
        <v>-2.75</v>
      </c>
      <c r="H35" s="19">
        <f>Tabla1[[#This Row],[Comprometida]]/Tabla1[[#This Row],[RECEPCION]]</f>
        <v>-0.1858108108108108</v>
      </c>
      <c r="I35" s="16">
        <v>0.4</v>
      </c>
      <c r="J35" s="20">
        <f>Tabla1[[#This Row],[COSTO]]*Tabla1[[#This Row],[Comprometida]]</f>
        <v>-1.1000000000000001</v>
      </c>
    </row>
    <row r="36" spans="1:10" x14ac:dyDescent="0.25">
      <c r="A36" s="6">
        <v>45</v>
      </c>
      <c r="B36" s="7" t="s">
        <v>26</v>
      </c>
      <c r="C36" s="8">
        <f>9.8+8.4</f>
        <v>18.200000000000003</v>
      </c>
      <c r="D36" s="9">
        <v>9.68</v>
      </c>
      <c r="E36" s="9">
        <v>3</v>
      </c>
      <c r="F36" s="9">
        <v>0.6</v>
      </c>
      <c r="G36" s="10">
        <f>Tabla1[[#This Row],[Pedido]]+Tabla1[[#This Row],[Existencia]]-Tabla1[[#This Row],[Disponibles]]</f>
        <v>-6.08</v>
      </c>
      <c r="H36" s="19">
        <f>Tabla1[[#This Row],[Comprometida]]/Tabla1[[#This Row],[RECEPCION]]</f>
        <v>-0.33406593406593404</v>
      </c>
      <c r="I36" s="16">
        <v>0.42</v>
      </c>
      <c r="J36" s="20">
        <f>Tabla1[[#This Row],[COSTO]]*Tabla1[[#This Row],[Comprometida]]</f>
        <v>-2.5535999999999999</v>
      </c>
    </row>
    <row r="37" spans="1:10" ht="15" customHeight="1" x14ac:dyDescent="0.25">
      <c r="A37" s="6">
        <v>46</v>
      </c>
      <c r="B37" s="7" t="s">
        <v>44</v>
      </c>
      <c r="C37" s="8">
        <v>0</v>
      </c>
      <c r="D37" s="9">
        <v>0</v>
      </c>
      <c r="E37" s="9"/>
      <c r="F37" s="9"/>
      <c r="G37" s="10">
        <f>Tabla1[[#This Row],[Pedido]]+Tabla1[[#This Row],[Existencia]]-Tabla1[[#This Row],[Disponibles]]</f>
        <v>0</v>
      </c>
      <c r="H37" s="16"/>
      <c r="I37" s="16"/>
      <c r="J37" s="16"/>
    </row>
    <row r="38" spans="1:10" ht="15" customHeight="1" x14ac:dyDescent="0.25">
      <c r="A38" s="6">
        <v>48</v>
      </c>
      <c r="B38" s="7" t="s">
        <v>40</v>
      </c>
      <c r="C38" s="8">
        <v>0</v>
      </c>
      <c r="D38" s="9">
        <v>0</v>
      </c>
      <c r="E38" s="9"/>
      <c r="F38" s="9"/>
      <c r="G38" s="10">
        <f>Tabla1[[#This Row],[Pedido]]+Tabla1[[#This Row],[Existencia]]-Tabla1[[#This Row],[Disponibles]]</f>
        <v>0</v>
      </c>
      <c r="H38" s="16"/>
      <c r="I38" s="16"/>
      <c r="J38" s="16"/>
    </row>
    <row r="39" spans="1:10" x14ac:dyDescent="0.25">
      <c r="A39" s="6">
        <v>49</v>
      </c>
      <c r="B39" s="7" t="s">
        <v>27</v>
      </c>
      <c r="C39" s="8">
        <v>5.8</v>
      </c>
      <c r="D39" s="9">
        <v>3.47</v>
      </c>
      <c r="E39" s="9">
        <v>2.8</v>
      </c>
      <c r="F39" s="9">
        <v>0</v>
      </c>
      <c r="G39" s="10">
        <f>Tabla1[[#This Row],[Pedido]]+Tabla1[[#This Row],[Existencia]]-Tabla1[[#This Row],[Disponibles]]</f>
        <v>-0.67000000000000037</v>
      </c>
      <c r="H39" s="19">
        <f>Tabla1[[#This Row],[Comprometida]]/Tabla1[[#This Row],[RECEPCION]]</f>
        <v>-0.11551724137931041</v>
      </c>
      <c r="I39" s="16">
        <v>1.8</v>
      </c>
      <c r="J39" s="20">
        <f>Tabla1[[#This Row],[COSTO]]*Tabla1[[#This Row],[Comprometida]]</f>
        <v>-1.2060000000000006</v>
      </c>
    </row>
    <row r="40" spans="1:10" x14ac:dyDescent="0.25">
      <c r="A40" s="6">
        <v>50</v>
      </c>
      <c r="B40" s="7" t="s">
        <v>13</v>
      </c>
      <c r="C40" s="8">
        <f>3+8.6</f>
        <v>11.6</v>
      </c>
      <c r="D40" s="9">
        <v>8.4550000000000001</v>
      </c>
      <c r="E40" s="9">
        <v>6.8</v>
      </c>
      <c r="F40" s="9">
        <v>1.22</v>
      </c>
      <c r="G40" s="10">
        <f>Tabla1[[#This Row],[Pedido]]+Tabla1[[#This Row],[Existencia]]-Tabla1[[#This Row],[Disponibles]]</f>
        <v>-0.4350000000000005</v>
      </c>
      <c r="H40" s="19">
        <f>Tabla1[[#This Row],[Comprometida]]/Tabla1[[#This Row],[RECEPCION]]</f>
        <v>-3.7500000000000047E-2</v>
      </c>
      <c r="I40" s="16">
        <v>0.22</v>
      </c>
      <c r="J40" s="20">
        <f>Tabla1[[#This Row],[COSTO]]*Tabla1[[#This Row],[Comprometida]]</f>
        <v>-9.5700000000000104E-2</v>
      </c>
    </row>
    <row r="41" spans="1:10" x14ac:dyDescent="0.25">
      <c r="A41" s="6">
        <v>51</v>
      </c>
      <c r="B41" s="7" t="s">
        <v>28</v>
      </c>
      <c r="C41" s="8">
        <v>13.14</v>
      </c>
      <c r="D41" s="9">
        <v>5.4249999999999998</v>
      </c>
      <c r="E41" s="9">
        <v>4.4000000000000004</v>
      </c>
      <c r="F41" s="9">
        <v>1.9</v>
      </c>
      <c r="G41" s="10">
        <f>Tabla1[[#This Row],[Pedido]]+Tabla1[[#This Row],[Existencia]]-Tabla1[[#This Row],[Disponibles]]</f>
        <v>0.87500000000000089</v>
      </c>
      <c r="H41" s="19">
        <f>Tabla1[[#This Row],[Comprometida]]/Tabla1[[#This Row],[RECEPCION]]</f>
        <v>6.6590563165905697E-2</v>
      </c>
      <c r="I41" s="16">
        <v>0.52</v>
      </c>
      <c r="J41" s="20">
        <f>Tabla1[[#This Row],[COSTO]]*Tabla1[[#This Row],[Comprometida]]</f>
        <v>0.45500000000000046</v>
      </c>
    </row>
    <row r="42" spans="1:10" ht="15" customHeight="1" x14ac:dyDescent="0.25">
      <c r="A42" s="6">
        <v>54</v>
      </c>
      <c r="B42" s="7" t="s">
        <v>74</v>
      </c>
      <c r="C42" s="8">
        <v>0</v>
      </c>
      <c r="D42" s="9">
        <v>0</v>
      </c>
      <c r="E42" s="9"/>
      <c r="F42" s="9"/>
      <c r="G42" s="10">
        <f>Tabla1[[#This Row],[Pedido]]+Tabla1[[#This Row],[Existencia]]-Tabla1[[#This Row],[Disponibles]]</f>
        <v>0</v>
      </c>
      <c r="H42" s="16"/>
      <c r="I42" s="16"/>
      <c r="J42" s="16"/>
    </row>
    <row r="43" spans="1:10" x14ac:dyDescent="0.25">
      <c r="A43" s="6">
        <v>55</v>
      </c>
      <c r="B43" s="7" t="s">
        <v>75</v>
      </c>
      <c r="C43" s="8">
        <f>10.8+12.22</f>
        <v>23.020000000000003</v>
      </c>
      <c r="D43" s="9">
        <v>15.135</v>
      </c>
      <c r="E43" s="9">
        <v>13</v>
      </c>
      <c r="F43" s="9">
        <v>0</v>
      </c>
      <c r="G43" s="10">
        <f>Tabla1[[#This Row],[Pedido]]+Tabla1[[#This Row],[Existencia]]-Tabla1[[#This Row],[Disponibles]]</f>
        <v>-2.1349999999999998</v>
      </c>
      <c r="H43" s="19">
        <f>Tabla1[[#This Row],[Comprometida]]/Tabla1[[#This Row],[RECEPCION]]</f>
        <v>-9.2745438748913972E-2</v>
      </c>
      <c r="I43" s="16">
        <v>0.99</v>
      </c>
      <c r="J43" s="20">
        <f>Tabla1[[#This Row],[COSTO]]*Tabla1[[#This Row],[Comprometida]]</f>
        <v>-2.1136499999999998</v>
      </c>
    </row>
    <row r="44" spans="1:10" ht="15" customHeight="1" x14ac:dyDescent="0.25">
      <c r="A44" s="6">
        <v>57</v>
      </c>
      <c r="B44" s="7" t="s">
        <v>62</v>
      </c>
      <c r="C44" s="8">
        <v>0</v>
      </c>
      <c r="D44" s="9">
        <v>0</v>
      </c>
      <c r="E44" s="9"/>
      <c r="F44" s="9"/>
      <c r="G44" s="10">
        <f>Tabla1[[#This Row],[Pedido]]+Tabla1[[#This Row],[Existencia]]-Tabla1[[#This Row],[Disponibles]]</f>
        <v>0</v>
      </c>
      <c r="H44" s="16"/>
      <c r="I44" s="16"/>
      <c r="J44" s="16"/>
    </row>
    <row r="45" spans="1:10" x14ac:dyDescent="0.25">
      <c r="A45" s="6">
        <v>58</v>
      </c>
      <c r="B45" s="7" t="s">
        <v>14</v>
      </c>
      <c r="C45" s="8">
        <v>0</v>
      </c>
      <c r="D45" s="9">
        <v>10.125</v>
      </c>
      <c r="E45" s="9">
        <v>9.1999999999999993</v>
      </c>
      <c r="F45" s="9">
        <v>0.48</v>
      </c>
      <c r="G45" s="10">
        <f>Tabla1[[#This Row],[Pedido]]+Tabla1[[#This Row],[Existencia]]-Tabla1[[#This Row],[Disponibles]]</f>
        <v>-0.44500000000000028</v>
      </c>
      <c r="H45" s="19" t="e">
        <f>Tabla1[[#This Row],[Comprometida]]/Tabla1[[#This Row],[RECEPCION]]</f>
        <v>#DIV/0!</v>
      </c>
      <c r="I45" s="16">
        <v>0.72</v>
      </c>
      <c r="J45" s="20">
        <f>Tabla1[[#This Row],[COSTO]]*Tabla1[[#This Row],[Comprometida]]</f>
        <v>-0.32040000000000018</v>
      </c>
    </row>
    <row r="46" spans="1:10" x14ac:dyDescent="0.25">
      <c r="A46" s="6">
        <v>59</v>
      </c>
      <c r="B46" s="7" t="s">
        <v>55</v>
      </c>
      <c r="C46" s="8">
        <f>1.2+2.03</f>
        <v>3.2299999999999995</v>
      </c>
      <c r="D46" s="9">
        <v>3.23</v>
      </c>
      <c r="E46" s="9">
        <v>2</v>
      </c>
      <c r="F46" s="9">
        <v>1.35</v>
      </c>
      <c r="G46" s="10">
        <f>Tabla1[[#This Row],[Pedido]]+Tabla1[[#This Row],[Existencia]]-Tabla1[[#This Row],[Disponibles]]</f>
        <v>0.12000000000000011</v>
      </c>
      <c r="H46" s="19">
        <f>Tabla1[[#This Row],[Comprometida]]/Tabla1[[#This Row],[RECEPCION]]</f>
        <v>3.7151702786377749E-2</v>
      </c>
      <c r="I46" s="16">
        <v>1.1100000000000001</v>
      </c>
      <c r="J46" s="20">
        <f>Tabla1[[#This Row],[COSTO]]*Tabla1[[#This Row],[Comprometida]]</f>
        <v>0.13320000000000012</v>
      </c>
    </row>
    <row r="47" spans="1:10" x14ac:dyDescent="0.25">
      <c r="A47" s="6">
        <v>60</v>
      </c>
      <c r="B47" s="7" t="s">
        <v>29</v>
      </c>
      <c r="C47" s="8">
        <f>1.6+6.4</f>
        <v>8</v>
      </c>
      <c r="D47" s="9">
        <v>1.855</v>
      </c>
      <c r="E47" s="9">
        <v>1.2</v>
      </c>
      <c r="F47" s="9">
        <v>0</v>
      </c>
      <c r="G47" s="10">
        <f>Tabla1[[#This Row],[Pedido]]+Tabla1[[#This Row],[Existencia]]-Tabla1[[#This Row],[Disponibles]]</f>
        <v>-0.65500000000000003</v>
      </c>
      <c r="H47" s="19">
        <f>Tabla1[[#This Row],[Comprometida]]/Tabla1[[#This Row],[RECEPCION]]</f>
        <v>-8.1875000000000003E-2</v>
      </c>
      <c r="I47" s="16">
        <v>1.02</v>
      </c>
      <c r="J47" s="20">
        <f>Tabla1[[#This Row],[COSTO]]*Tabla1[[#This Row],[Comprometida]]</f>
        <v>-0.66810000000000003</v>
      </c>
    </row>
    <row r="48" spans="1:10" x14ac:dyDescent="0.25">
      <c r="A48" s="6">
        <v>61</v>
      </c>
      <c r="B48" s="7" t="s">
        <v>42</v>
      </c>
      <c r="C48" s="8">
        <f>10.6+8.2</f>
        <v>18.799999999999997</v>
      </c>
      <c r="D48" s="9">
        <v>11.074999999999999</v>
      </c>
      <c r="E48" s="9">
        <v>4</v>
      </c>
      <c r="F48" s="9">
        <v>0</v>
      </c>
      <c r="G48" s="10">
        <f>Tabla1[[#This Row],[Pedido]]+Tabla1[[#This Row],[Existencia]]-Tabla1[[#This Row],[Disponibles]]</f>
        <v>-7.0749999999999993</v>
      </c>
      <c r="H48" s="19">
        <f>Tabla1[[#This Row],[Comprometida]]/Tabla1[[#This Row],[RECEPCION]]</f>
        <v>-0.37632978723404259</v>
      </c>
      <c r="I48" s="16">
        <v>0.4</v>
      </c>
      <c r="J48" s="20">
        <f>Tabla1[[#This Row],[COSTO]]*Tabla1[[#This Row],[Comprometida]]</f>
        <v>-2.83</v>
      </c>
    </row>
    <row r="49" spans="1:10" x14ac:dyDescent="0.25">
      <c r="A49" s="6">
        <v>63</v>
      </c>
      <c r="B49" s="7" t="s">
        <v>30</v>
      </c>
      <c r="C49" s="8">
        <f>5+4.2</f>
        <v>9.1999999999999993</v>
      </c>
      <c r="D49" s="9">
        <v>7.4950000000000001</v>
      </c>
      <c r="E49" s="9">
        <v>4.4000000000000004</v>
      </c>
      <c r="F49" s="9">
        <v>0.79</v>
      </c>
      <c r="G49" s="10">
        <f>Tabla1[[#This Row],[Pedido]]+Tabla1[[#This Row],[Existencia]]-Tabla1[[#This Row],[Disponibles]]</f>
        <v>-2.3049999999999997</v>
      </c>
      <c r="H49" s="19">
        <f>Tabla1[[#This Row],[Comprometida]]/Tabla1[[#This Row],[RECEPCION]]</f>
        <v>-0.25054347826086953</v>
      </c>
      <c r="I49" s="16">
        <v>0.53</v>
      </c>
      <c r="J49" s="20">
        <f>Tabla1[[#This Row],[COSTO]]*Tabla1[[#This Row],[Comprometida]]</f>
        <v>-1.2216499999999999</v>
      </c>
    </row>
    <row r="50" spans="1:10" ht="15" customHeight="1" x14ac:dyDescent="0.25">
      <c r="A50" s="6">
        <v>64</v>
      </c>
      <c r="B50" s="7" t="s">
        <v>76</v>
      </c>
      <c r="C50" s="8">
        <v>0</v>
      </c>
      <c r="D50" s="9">
        <v>0</v>
      </c>
      <c r="E50" s="9"/>
      <c r="F50" s="9"/>
      <c r="G50" s="10">
        <f>Tabla1[[#This Row],[Pedido]]+Tabla1[[#This Row],[Existencia]]-Tabla1[[#This Row],[Disponibles]]</f>
        <v>0</v>
      </c>
      <c r="H50" s="16"/>
      <c r="I50" s="16"/>
      <c r="J50" s="16"/>
    </row>
    <row r="51" spans="1:10" ht="15" customHeight="1" x14ac:dyDescent="0.25">
      <c r="A51" s="6">
        <v>65</v>
      </c>
      <c r="B51" s="7" t="s">
        <v>35</v>
      </c>
      <c r="C51" s="8">
        <v>0</v>
      </c>
      <c r="D51" s="9">
        <v>0</v>
      </c>
      <c r="E51" s="9"/>
      <c r="F51" s="9"/>
      <c r="G51" s="10">
        <f>Tabla1[[#This Row],[Pedido]]+Tabla1[[#This Row],[Existencia]]-Tabla1[[#This Row],[Disponibles]]</f>
        <v>0</v>
      </c>
      <c r="H51" s="16"/>
      <c r="I51" s="16"/>
      <c r="J51" s="16"/>
    </row>
    <row r="52" spans="1:10" x14ac:dyDescent="0.25">
      <c r="A52" s="6">
        <v>67</v>
      </c>
      <c r="B52" s="7" t="s">
        <v>36</v>
      </c>
      <c r="C52" s="8">
        <f>7.8+2.6</f>
        <v>10.4</v>
      </c>
      <c r="D52" s="9">
        <v>4.95</v>
      </c>
      <c r="E52" s="9">
        <v>1.2</v>
      </c>
      <c r="F52" s="9">
        <v>1.17</v>
      </c>
      <c r="G52" s="10">
        <f>Tabla1[[#This Row],[Pedido]]+Tabla1[[#This Row],[Existencia]]-Tabla1[[#This Row],[Disponibles]]</f>
        <v>-2.58</v>
      </c>
      <c r="H52" s="19">
        <f>Tabla1[[#This Row],[Comprometida]]/Tabla1[[#This Row],[RECEPCION]]</f>
        <v>-0.24807692307692308</v>
      </c>
      <c r="I52" s="16">
        <v>2.21</v>
      </c>
      <c r="J52" s="20">
        <f>Tabla1[[#This Row],[COSTO]]*Tabla1[[#This Row],[Comprometida]]</f>
        <v>-5.7018000000000004</v>
      </c>
    </row>
    <row r="53" spans="1:10" ht="15" customHeight="1" x14ac:dyDescent="0.25">
      <c r="A53" s="6">
        <v>68</v>
      </c>
      <c r="B53" s="7" t="s">
        <v>63</v>
      </c>
      <c r="C53" s="8">
        <v>0</v>
      </c>
      <c r="D53" s="9">
        <v>0</v>
      </c>
      <c r="E53" s="9"/>
      <c r="F53" s="9"/>
      <c r="G53" s="10">
        <f>Tabla1[[#This Row],[Pedido]]+Tabla1[[#This Row],[Existencia]]-Tabla1[[#This Row],[Disponibles]]</f>
        <v>0</v>
      </c>
      <c r="H53" s="16"/>
      <c r="I53" s="16"/>
      <c r="J53" s="16"/>
    </row>
    <row r="54" spans="1:10" ht="15" customHeight="1" x14ac:dyDescent="0.25">
      <c r="A54" s="6">
        <v>69</v>
      </c>
      <c r="B54" s="7" t="s">
        <v>64</v>
      </c>
      <c r="C54" s="8">
        <v>0</v>
      </c>
      <c r="D54" s="9">
        <v>0</v>
      </c>
      <c r="E54" s="9"/>
      <c r="F54" s="9"/>
      <c r="G54" s="10">
        <f>Tabla1[[#This Row],[Pedido]]+Tabla1[[#This Row],[Existencia]]-Tabla1[[#This Row],[Disponibles]]</f>
        <v>0</v>
      </c>
      <c r="H54" s="16"/>
      <c r="I54" s="16"/>
      <c r="J54" s="16"/>
    </row>
    <row r="55" spans="1:10" x14ac:dyDescent="0.25">
      <c r="A55" s="6">
        <v>70</v>
      </c>
      <c r="B55" s="7" t="s">
        <v>37</v>
      </c>
      <c r="C55" s="8">
        <f>3.4+2.6</f>
        <v>6</v>
      </c>
      <c r="D55" s="9">
        <v>6</v>
      </c>
      <c r="E55" s="9">
        <v>3</v>
      </c>
      <c r="F55" s="9">
        <v>0</v>
      </c>
      <c r="G55" s="10">
        <f>Tabla1[[#This Row],[Pedido]]+Tabla1[[#This Row],[Existencia]]-Tabla1[[#This Row],[Disponibles]]</f>
        <v>-3</v>
      </c>
      <c r="H55" s="19">
        <f>Tabla1[[#This Row],[Comprometida]]/Tabla1[[#This Row],[RECEPCION]]</f>
        <v>-0.5</v>
      </c>
      <c r="I55" s="16">
        <v>0.4</v>
      </c>
      <c r="J55" s="20">
        <f>Tabla1[[#This Row],[COSTO]]*Tabla1[[#This Row],[Comprometida]]</f>
        <v>-1.2000000000000002</v>
      </c>
    </row>
    <row r="56" spans="1:10" x14ac:dyDescent="0.25">
      <c r="A56" s="6">
        <v>71</v>
      </c>
      <c r="B56" s="7" t="s">
        <v>48</v>
      </c>
      <c r="C56" s="8">
        <f>6.6+13+8.4</f>
        <v>28</v>
      </c>
      <c r="D56" s="9">
        <v>18.954999999999998</v>
      </c>
      <c r="E56" s="9">
        <v>13.4</v>
      </c>
      <c r="F56" s="9">
        <v>2.42</v>
      </c>
      <c r="G56" s="10">
        <f>Tabla1[[#This Row],[Pedido]]+Tabla1[[#This Row],[Existencia]]-Tabla1[[#This Row],[Disponibles]]</f>
        <v>-3.134999999999998</v>
      </c>
      <c r="H56" s="19">
        <f>Tabla1[[#This Row],[Comprometida]]/Tabla1[[#This Row],[RECEPCION]]</f>
        <v>-0.11196428571428564</v>
      </c>
      <c r="I56" s="16">
        <v>0.35</v>
      </c>
      <c r="J56" s="20">
        <f>Tabla1[[#This Row],[COSTO]]*Tabla1[[#This Row],[Comprometida]]</f>
        <v>-1.0972499999999992</v>
      </c>
    </row>
    <row r="57" spans="1:10" x14ac:dyDescent="0.25">
      <c r="A57" s="6">
        <v>72</v>
      </c>
      <c r="B57" s="7" t="s">
        <v>43</v>
      </c>
      <c r="C57" s="8">
        <f>3.6+3</f>
        <v>6.6</v>
      </c>
      <c r="D57" s="9">
        <v>5.01</v>
      </c>
      <c r="E57" s="9">
        <v>4.5999999999999996</v>
      </c>
      <c r="F57" s="9">
        <v>0</v>
      </c>
      <c r="G57" s="10">
        <f>Tabla1[[#This Row],[Pedido]]+Tabla1[[#This Row],[Existencia]]-Tabla1[[#This Row],[Disponibles]]</f>
        <v>-0.41000000000000014</v>
      </c>
      <c r="H57" s="19">
        <f>Tabla1[[#This Row],[Comprometida]]/Tabla1[[#This Row],[RECEPCION]]</f>
        <v>-6.2121212121212147E-2</v>
      </c>
      <c r="I57" s="16">
        <v>1.1499999999999999</v>
      </c>
      <c r="J57" s="20">
        <f>Tabla1[[#This Row],[COSTO]]*Tabla1[[#This Row],[Comprometida]]</f>
        <v>-0.47150000000000014</v>
      </c>
    </row>
    <row r="58" spans="1:10" ht="15" customHeight="1" x14ac:dyDescent="0.25">
      <c r="A58" s="6">
        <v>73</v>
      </c>
      <c r="B58" s="7" t="s">
        <v>77</v>
      </c>
      <c r="C58" s="8">
        <v>0</v>
      </c>
      <c r="D58" s="9">
        <v>0</v>
      </c>
      <c r="E58" s="9"/>
      <c r="F58" s="9"/>
      <c r="G58" s="10">
        <f>Tabla1[[#This Row],[Pedido]]+Tabla1[[#This Row],[Existencia]]-Tabla1[[#This Row],[Disponibles]]</f>
        <v>0</v>
      </c>
      <c r="H58" s="16"/>
      <c r="I58" s="16"/>
      <c r="J58" s="16"/>
    </row>
    <row r="59" spans="1:10" x14ac:dyDescent="0.25">
      <c r="A59" s="6">
        <v>78</v>
      </c>
      <c r="B59" s="7" t="s">
        <v>15</v>
      </c>
      <c r="C59" s="8">
        <f>52+4</f>
        <v>56</v>
      </c>
      <c r="D59" s="9">
        <v>9.02</v>
      </c>
      <c r="E59" s="9">
        <v>0.6</v>
      </c>
      <c r="F59" s="9">
        <v>6.95</v>
      </c>
      <c r="G59" s="10">
        <f>Tabla1[[#This Row],[Pedido]]+Tabla1[[#This Row],[Existencia]]-Tabla1[[#This Row],[Disponibles]]</f>
        <v>-1.4699999999999998</v>
      </c>
      <c r="H59" s="19">
        <f>Tabla1[[#This Row],[Comprometida]]/Tabla1[[#This Row],[RECEPCION]]</f>
        <v>-2.6249999999999996E-2</v>
      </c>
      <c r="I59" s="16">
        <v>1.64</v>
      </c>
      <c r="J59" s="20">
        <f>Tabla1[[#This Row],[COSTO]]*Tabla1[[#This Row],[Comprometida]]</f>
        <v>-2.4107999999999996</v>
      </c>
    </row>
    <row r="60" spans="1:10" x14ac:dyDescent="0.25">
      <c r="A60" s="6">
        <v>80</v>
      </c>
      <c r="B60" s="7" t="s">
        <v>89</v>
      </c>
      <c r="C60" s="8">
        <v>2.2000000000000002</v>
      </c>
      <c r="D60" s="9">
        <v>1.3049999999999999</v>
      </c>
      <c r="E60" s="9">
        <v>1.4</v>
      </c>
      <c r="F60" s="9">
        <v>0</v>
      </c>
      <c r="G60" s="10">
        <f>Tabla1[[#This Row],[Pedido]]+Tabla1[[#This Row],[Existencia]]-Tabla1[[#This Row],[Disponibles]]</f>
        <v>9.4999999999999973E-2</v>
      </c>
      <c r="H60" s="19">
        <f>Tabla1[[#This Row],[Comprometida]]/Tabla1[[#This Row],[RECEPCION]]</f>
        <v>4.3181818181818168E-2</v>
      </c>
      <c r="I60" s="16">
        <v>1.83</v>
      </c>
      <c r="J60" s="20">
        <f>Tabla1[[#This Row],[COSTO]]*Tabla1[[#This Row],[Comprometida]]</f>
        <v>0.17384999999999995</v>
      </c>
    </row>
    <row r="61" spans="1:10" ht="15" customHeight="1" x14ac:dyDescent="0.25">
      <c r="A61" s="6">
        <v>81</v>
      </c>
      <c r="B61" s="7" t="s">
        <v>65</v>
      </c>
      <c r="C61" s="8">
        <v>0</v>
      </c>
      <c r="D61" s="9">
        <v>8.64</v>
      </c>
      <c r="E61" s="9">
        <v>8.64</v>
      </c>
      <c r="F61" s="9"/>
      <c r="G61" s="10">
        <f>Tabla1[[#This Row],[Pedido]]+Tabla1[[#This Row],[Existencia]]-Tabla1[[#This Row],[Disponibles]]</f>
        <v>0</v>
      </c>
      <c r="H61" s="16"/>
      <c r="I61" s="16"/>
      <c r="J61" s="16"/>
    </row>
    <row r="62" spans="1:10" ht="15" customHeight="1" x14ac:dyDescent="0.25">
      <c r="A62" s="6">
        <v>83</v>
      </c>
      <c r="B62" s="7" t="s">
        <v>52</v>
      </c>
      <c r="C62" s="8">
        <v>0</v>
      </c>
      <c r="D62" s="9">
        <v>0.6</v>
      </c>
      <c r="E62" s="9">
        <v>0.6</v>
      </c>
      <c r="F62" s="9">
        <v>0</v>
      </c>
      <c r="G62" s="10">
        <f>Tabla1[[#This Row],[Pedido]]+Tabla1[[#This Row],[Existencia]]-Tabla1[[#This Row],[Disponibles]]</f>
        <v>0</v>
      </c>
      <c r="H62" s="16"/>
      <c r="I62" s="16"/>
      <c r="J62" s="16"/>
    </row>
    <row r="63" spans="1:10" x14ac:dyDescent="0.25">
      <c r="A63" s="6">
        <v>85</v>
      </c>
      <c r="B63" s="7" t="s">
        <v>31</v>
      </c>
      <c r="C63" s="8">
        <f>2+11.6+8.4</f>
        <v>22</v>
      </c>
      <c r="D63" s="9">
        <v>9.65</v>
      </c>
      <c r="E63" s="9">
        <v>4</v>
      </c>
      <c r="F63" s="9">
        <v>3.19</v>
      </c>
      <c r="G63" s="10">
        <f>Tabla1[[#This Row],[Pedido]]+Tabla1[[#This Row],[Existencia]]-Tabla1[[#This Row],[Disponibles]]</f>
        <v>-2.4600000000000009</v>
      </c>
      <c r="H63" s="19">
        <f>Tabla1[[#This Row],[Comprometida]]/Tabla1[[#This Row],[RECEPCION]]</f>
        <v>-0.11181818181818186</v>
      </c>
      <c r="I63" s="16">
        <v>0.45</v>
      </c>
      <c r="J63" s="20">
        <f>Tabla1[[#This Row],[COSTO]]*Tabla1[[#This Row],[Comprometida]]</f>
        <v>-1.1070000000000004</v>
      </c>
    </row>
    <row r="64" spans="1:10" ht="15" customHeight="1" x14ac:dyDescent="0.25">
      <c r="A64" s="6">
        <v>86</v>
      </c>
      <c r="B64" s="7" t="s">
        <v>78</v>
      </c>
      <c r="C64" s="8"/>
      <c r="D64" s="9">
        <v>0</v>
      </c>
      <c r="E64" s="9"/>
      <c r="F64" s="9"/>
      <c r="G64" s="10">
        <f>Tabla1[[#This Row],[Pedido]]+Tabla1[[#This Row],[Existencia]]-Tabla1[[#This Row],[Disponibles]]</f>
        <v>0</v>
      </c>
      <c r="H64" s="16"/>
      <c r="I64" s="16"/>
      <c r="J64" s="16"/>
    </row>
    <row r="65" spans="1:10" ht="15" customHeight="1" x14ac:dyDescent="0.25">
      <c r="A65" s="6">
        <v>87</v>
      </c>
      <c r="B65" s="7" t="s">
        <v>66</v>
      </c>
      <c r="C65" s="8"/>
      <c r="D65" s="9">
        <v>0</v>
      </c>
      <c r="E65" s="9"/>
      <c r="F65" s="9"/>
      <c r="G65" s="10">
        <f>Tabla1[[#This Row],[Pedido]]+Tabla1[[#This Row],[Existencia]]-Tabla1[[#This Row],[Disponibles]]</f>
        <v>0</v>
      </c>
      <c r="H65" s="16"/>
      <c r="I65" s="16"/>
      <c r="J65" s="16"/>
    </row>
    <row r="66" spans="1:10" ht="15" customHeight="1" x14ac:dyDescent="0.25">
      <c r="A66" s="6">
        <v>90</v>
      </c>
      <c r="B66" s="7" t="s">
        <v>49</v>
      </c>
      <c r="C66" s="8"/>
      <c r="D66" s="9">
        <v>0</v>
      </c>
      <c r="E66" s="9"/>
      <c r="F66" s="9"/>
      <c r="G66" s="10">
        <f>Tabla1[[#This Row],[Pedido]]+Tabla1[[#This Row],[Existencia]]-Tabla1[[#This Row],[Disponibles]]</f>
        <v>0</v>
      </c>
      <c r="H66" s="16"/>
      <c r="I66" s="16"/>
      <c r="J66" s="16"/>
    </row>
    <row r="67" spans="1:10" ht="15" customHeight="1" x14ac:dyDescent="0.25">
      <c r="A67" s="6">
        <v>91</v>
      </c>
      <c r="B67" s="7" t="s">
        <v>53</v>
      </c>
      <c r="C67" s="8"/>
      <c r="D67" s="9">
        <v>0</v>
      </c>
      <c r="E67" s="9"/>
      <c r="F67" s="9"/>
      <c r="G67" s="10">
        <f>Tabla1[[#This Row],[Pedido]]+Tabla1[[#This Row],[Existencia]]-Tabla1[[#This Row],[Disponibles]]</f>
        <v>0</v>
      </c>
      <c r="H67" s="16"/>
      <c r="I67" s="16"/>
      <c r="J67" s="16"/>
    </row>
    <row r="68" spans="1:10" ht="15" customHeight="1" x14ac:dyDescent="0.25">
      <c r="A68" s="6">
        <v>93</v>
      </c>
      <c r="B68" s="7" t="s">
        <v>67</v>
      </c>
      <c r="C68" s="8"/>
      <c r="D68" s="9">
        <v>0</v>
      </c>
      <c r="E68" s="9"/>
      <c r="F68" s="9"/>
      <c r="G68" s="10">
        <f>Tabla1[[#This Row],[Pedido]]+Tabla1[[#This Row],[Existencia]]-Tabla1[[#This Row],[Disponibles]]</f>
        <v>0</v>
      </c>
      <c r="H68" s="16"/>
      <c r="I68" s="16"/>
      <c r="J68" s="16"/>
    </row>
    <row r="69" spans="1:10" ht="15" customHeight="1" x14ac:dyDescent="0.25">
      <c r="A69" s="6">
        <v>94</v>
      </c>
      <c r="B69" s="7" t="s">
        <v>79</v>
      </c>
      <c r="C69" s="8"/>
      <c r="D69" s="9">
        <v>0</v>
      </c>
      <c r="E69" s="9"/>
      <c r="F69" s="9"/>
      <c r="G69" s="10">
        <f>Tabla1[[#This Row],[Pedido]]+Tabla1[[#This Row],[Existencia]]-Tabla1[[#This Row],[Disponibles]]</f>
        <v>0</v>
      </c>
      <c r="H69" s="16"/>
      <c r="I69" s="16"/>
      <c r="J69" s="16"/>
    </row>
    <row r="70" spans="1:10" ht="15" customHeight="1" x14ac:dyDescent="0.25">
      <c r="A70" s="6">
        <v>95</v>
      </c>
      <c r="B70" s="7" t="s">
        <v>59</v>
      </c>
      <c r="C70" s="8"/>
      <c r="D70" s="9">
        <v>0</v>
      </c>
      <c r="E70" s="9"/>
      <c r="F70" s="9"/>
      <c r="G70" s="10">
        <f>Tabla1[[#This Row],[Pedido]]+Tabla1[[#This Row],[Existencia]]-Tabla1[[#This Row],[Disponibles]]</f>
        <v>0</v>
      </c>
      <c r="H70" s="16"/>
      <c r="I70" s="16"/>
      <c r="J70" s="16"/>
    </row>
    <row r="71" spans="1:10" ht="15" customHeight="1" x14ac:dyDescent="0.25">
      <c r="A71" s="6">
        <v>96</v>
      </c>
      <c r="B71" s="7" t="s">
        <v>68</v>
      </c>
      <c r="C71" s="8"/>
      <c r="D71" s="9">
        <v>0</v>
      </c>
      <c r="E71" s="9"/>
      <c r="F71" s="9"/>
      <c r="G71" s="10">
        <f>Tabla1[[#This Row],[Pedido]]+Tabla1[[#This Row],[Existencia]]-Tabla1[[#This Row],[Disponibles]]</f>
        <v>0</v>
      </c>
      <c r="H71" s="16"/>
      <c r="I71" s="16"/>
      <c r="J71" s="16"/>
    </row>
    <row r="72" spans="1:10" ht="15" customHeight="1" x14ac:dyDescent="0.25">
      <c r="A72" s="6">
        <v>1665</v>
      </c>
      <c r="B72" s="7" t="s">
        <v>90</v>
      </c>
      <c r="C72" s="8"/>
      <c r="D72" s="9">
        <v>0</v>
      </c>
      <c r="E72" s="9"/>
      <c r="F72" s="9"/>
      <c r="G72" s="10">
        <f>Tabla1[[#This Row],[Pedido]]+Tabla1[[#This Row],[Existencia]]-Tabla1[[#This Row],[Disponibles]]</f>
        <v>0</v>
      </c>
      <c r="H72" s="16"/>
      <c r="I72" s="16"/>
      <c r="J72" s="16"/>
    </row>
    <row r="73" spans="1:10" ht="15" customHeight="1" x14ac:dyDescent="0.25">
      <c r="A73" s="6">
        <v>1696</v>
      </c>
      <c r="B73" s="7" t="s">
        <v>80</v>
      </c>
      <c r="C73" s="8"/>
      <c r="D73" s="9">
        <v>0</v>
      </c>
      <c r="E73" s="9"/>
      <c r="F73" s="9"/>
      <c r="G73" s="10">
        <f>Tabla1[[#This Row],[Pedido]]+Tabla1[[#This Row],[Existencia]]-Tabla1[[#This Row],[Disponibles]]</f>
        <v>0</v>
      </c>
      <c r="H73" s="16"/>
      <c r="I73" s="16"/>
      <c r="J73" s="16"/>
    </row>
    <row r="74" spans="1:10" ht="15" customHeight="1" x14ac:dyDescent="0.25">
      <c r="A74" s="6">
        <v>1699</v>
      </c>
      <c r="B74" s="7" t="s">
        <v>81</v>
      </c>
      <c r="C74" s="8"/>
      <c r="D74" s="9">
        <v>0</v>
      </c>
      <c r="E74" s="9"/>
      <c r="F74" s="9"/>
      <c r="G74" s="10">
        <f>Tabla1[[#This Row],[Pedido]]+Tabla1[[#This Row],[Existencia]]-Tabla1[[#This Row],[Disponibles]]</f>
        <v>0</v>
      </c>
      <c r="H74" s="16"/>
      <c r="I74" s="16"/>
      <c r="J74" s="16"/>
    </row>
    <row r="75" spans="1:10" ht="15" customHeight="1" x14ac:dyDescent="0.25">
      <c r="A75" s="6">
        <v>1738</v>
      </c>
      <c r="B75" s="7" t="s">
        <v>82</v>
      </c>
      <c r="C75" s="8"/>
      <c r="D75" s="9">
        <v>0</v>
      </c>
      <c r="E75" s="9"/>
      <c r="F75" s="9"/>
      <c r="G75" s="10">
        <f>Tabla1[[#This Row],[Pedido]]+Tabla1[[#This Row],[Existencia]]-Tabla1[[#This Row],[Disponibles]]</f>
        <v>0</v>
      </c>
      <c r="H75" s="16"/>
      <c r="I75" s="16"/>
      <c r="J75" s="16"/>
    </row>
    <row r="76" spans="1:10" ht="15" customHeight="1" x14ac:dyDescent="0.25">
      <c r="A76" s="6">
        <v>1751</v>
      </c>
      <c r="B76" s="7" t="s">
        <v>83</v>
      </c>
      <c r="C76" s="8"/>
      <c r="D76" s="9">
        <v>0</v>
      </c>
      <c r="E76" s="9"/>
      <c r="F76" s="9"/>
      <c r="G76" s="10">
        <f>Tabla1[[#This Row],[Pedido]]+Tabla1[[#This Row],[Existencia]]-Tabla1[[#This Row],[Disponibles]]</f>
        <v>0</v>
      </c>
      <c r="H76" s="16"/>
      <c r="I76" s="16"/>
      <c r="J76" s="16"/>
    </row>
    <row r="77" spans="1:10" ht="15" customHeight="1" x14ac:dyDescent="0.25">
      <c r="A77" s="6">
        <v>1763</v>
      </c>
      <c r="B77" s="7" t="s">
        <v>91</v>
      </c>
      <c r="C77" s="8"/>
      <c r="D77" s="9">
        <v>0</v>
      </c>
      <c r="E77" s="9"/>
      <c r="F77" s="9"/>
      <c r="G77" s="10">
        <f>Tabla1[[#This Row],[Pedido]]+Tabla1[[#This Row],[Existencia]]-Tabla1[[#This Row],[Disponibles]]</f>
        <v>0</v>
      </c>
      <c r="H77" s="16"/>
      <c r="I77" s="16"/>
      <c r="J77" s="16"/>
    </row>
    <row r="78" spans="1:10" ht="15" customHeight="1" x14ac:dyDescent="0.25">
      <c r="A78" s="6">
        <v>1775</v>
      </c>
      <c r="B78" s="7" t="s">
        <v>50</v>
      </c>
      <c r="C78" s="8"/>
      <c r="D78" s="9">
        <v>0</v>
      </c>
      <c r="E78" s="9"/>
      <c r="F78" s="9"/>
      <c r="G78" s="10">
        <f>Tabla1[[#This Row],[Pedido]]+Tabla1[[#This Row],[Existencia]]-Tabla1[[#This Row],[Disponibles]]</f>
        <v>0</v>
      </c>
      <c r="H78" s="16"/>
      <c r="I78" s="16"/>
      <c r="J78" s="16"/>
    </row>
    <row r="79" spans="1:10" ht="15" customHeight="1" x14ac:dyDescent="0.25">
      <c r="A79" s="6">
        <v>1785</v>
      </c>
      <c r="B79" s="7" t="s">
        <v>84</v>
      </c>
      <c r="C79" s="8"/>
      <c r="D79" s="9">
        <v>0</v>
      </c>
      <c r="E79" s="9"/>
      <c r="F79" s="9"/>
      <c r="G79" s="10">
        <f>Tabla1[[#This Row],[Pedido]]+Tabla1[[#This Row],[Existencia]]-Tabla1[[#This Row],[Disponibles]]</f>
        <v>0</v>
      </c>
      <c r="H79" s="16"/>
      <c r="I79" s="16"/>
      <c r="J79" s="16"/>
    </row>
    <row r="80" spans="1:10" ht="15" customHeight="1" x14ac:dyDescent="0.25">
      <c r="A80" s="6">
        <v>1835</v>
      </c>
      <c r="B80" s="7" t="s">
        <v>85</v>
      </c>
      <c r="C80" s="8"/>
      <c r="D80" s="9">
        <v>0</v>
      </c>
      <c r="E80" s="9"/>
      <c r="F80" s="9"/>
      <c r="G80" s="10">
        <f>Tabla1[[#This Row],[Pedido]]+Tabla1[[#This Row],[Existencia]]-Tabla1[[#This Row],[Disponibles]]</f>
        <v>0</v>
      </c>
      <c r="H80" s="16"/>
      <c r="I80" s="16"/>
      <c r="J80" s="16"/>
    </row>
    <row r="81" spans="1:10" ht="15" customHeight="1" x14ac:dyDescent="0.25">
      <c r="A81" s="6">
        <v>1961</v>
      </c>
      <c r="B81" s="7" t="s">
        <v>92</v>
      </c>
      <c r="C81" s="8"/>
      <c r="D81" s="9">
        <v>0</v>
      </c>
      <c r="E81" s="9"/>
      <c r="F81" s="9"/>
      <c r="G81" s="10">
        <f>Tabla1[[#This Row],[Pedido]]+Tabla1[[#This Row],[Existencia]]-Tabla1[[#This Row],[Disponibles]]</f>
        <v>0</v>
      </c>
      <c r="H81" s="16"/>
      <c r="I81" s="16"/>
      <c r="J81" s="16"/>
    </row>
    <row r="82" spans="1:10" ht="15" customHeight="1" x14ac:dyDescent="0.25">
      <c r="A82" s="6">
        <v>1968</v>
      </c>
      <c r="B82" s="7" t="s">
        <v>86</v>
      </c>
      <c r="C82" s="8"/>
      <c r="D82" s="9">
        <v>0</v>
      </c>
      <c r="E82" s="9"/>
      <c r="F82" s="9"/>
      <c r="G82" s="10">
        <f>Tabla1[[#This Row],[Pedido]]+Tabla1[[#This Row],[Existencia]]-Tabla1[[#This Row],[Disponibles]]</f>
        <v>0</v>
      </c>
      <c r="H82" s="16"/>
      <c r="I82" s="16"/>
      <c r="J82" s="16"/>
    </row>
    <row r="83" spans="1:10" ht="15" customHeight="1" x14ac:dyDescent="0.25">
      <c r="A83" s="6">
        <v>2027</v>
      </c>
      <c r="B83" s="7" t="s">
        <v>93</v>
      </c>
      <c r="C83" s="8"/>
      <c r="D83" s="9">
        <v>0</v>
      </c>
      <c r="E83" s="9"/>
      <c r="F83" s="9"/>
      <c r="G83" s="10">
        <f>Tabla1[[#This Row],[Pedido]]+Tabla1[[#This Row],[Existencia]]-Tabla1[[#This Row],[Disponibles]]</f>
        <v>0</v>
      </c>
      <c r="H83" s="16"/>
      <c r="I83" s="16"/>
      <c r="J83" s="16"/>
    </row>
    <row r="84" spans="1:10" ht="15" customHeight="1" x14ac:dyDescent="0.25">
      <c r="A84" s="6">
        <v>2028</v>
      </c>
      <c r="B84" s="7" t="s">
        <v>87</v>
      </c>
      <c r="C84" s="8"/>
      <c r="D84" s="9">
        <v>0</v>
      </c>
      <c r="E84" s="9"/>
      <c r="F84" s="9"/>
      <c r="G84" s="10">
        <f>Tabla1[[#This Row],[Pedido]]+Tabla1[[#This Row],[Existencia]]-Tabla1[[#This Row],[Disponibles]]</f>
        <v>0</v>
      </c>
      <c r="H84" s="16"/>
      <c r="I84" s="16"/>
      <c r="J84" s="16"/>
    </row>
    <row r="85" spans="1:10" ht="15" customHeight="1" x14ac:dyDescent="0.25">
      <c r="A85" s="6">
        <v>2062</v>
      </c>
      <c r="B85" s="7" t="s">
        <v>57</v>
      </c>
      <c r="C85" s="8"/>
      <c r="D85" s="9">
        <v>0</v>
      </c>
      <c r="E85" s="9"/>
      <c r="F85" s="9"/>
      <c r="G85" s="10">
        <f>Tabla1[[#This Row],[Pedido]]+Tabla1[[#This Row],[Existencia]]-Tabla1[[#This Row],[Disponibles]]</f>
        <v>0</v>
      </c>
      <c r="H85" s="16"/>
      <c r="I85" s="16"/>
      <c r="J85" s="16"/>
    </row>
    <row r="86" spans="1:10" ht="15" customHeight="1" x14ac:dyDescent="0.25">
      <c r="A86" s="6">
        <v>2063</v>
      </c>
      <c r="B86" s="7" t="s">
        <v>60</v>
      </c>
      <c r="C86" s="8"/>
      <c r="D86" s="9">
        <v>0</v>
      </c>
      <c r="E86" s="9"/>
      <c r="F86" s="9"/>
      <c r="G86" s="10">
        <f>Tabla1[[#This Row],[Pedido]]+Tabla1[[#This Row],[Existencia]]-Tabla1[[#This Row],[Disponibles]]</f>
        <v>0</v>
      </c>
      <c r="H86" s="16"/>
      <c r="I86" s="16"/>
      <c r="J86" s="16"/>
    </row>
    <row r="87" spans="1:10" ht="15" customHeight="1" x14ac:dyDescent="0.25">
      <c r="A87" s="6">
        <v>2065</v>
      </c>
      <c r="B87" s="7" t="s">
        <v>94</v>
      </c>
      <c r="C87" s="8"/>
      <c r="D87" s="9">
        <v>0</v>
      </c>
      <c r="E87" s="9"/>
      <c r="F87" s="9"/>
      <c r="G87" s="10">
        <f>Tabla1[[#This Row],[Pedido]]+Tabla1[[#This Row],[Existencia]]-Tabla1[[#This Row],[Disponibles]]</f>
        <v>0</v>
      </c>
      <c r="H87" s="16"/>
      <c r="I87" s="16"/>
      <c r="J87" s="16"/>
    </row>
    <row r="88" spans="1:10" ht="15" customHeight="1" x14ac:dyDescent="0.25">
      <c r="A88" s="6">
        <v>2067</v>
      </c>
      <c r="B88" s="7" t="s">
        <v>95</v>
      </c>
      <c r="C88" s="8"/>
      <c r="D88" s="9">
        <v>0</v>
      </c>
      <c r="E88" s="9"/>
      <c r="F88" s="9"/>
      <c r="G88" s="10">
        <f>Tabla1[[#This Row],[Pedido]]+Tabla1[[#This Row],[Existencia]]-Tabla1[[#This Row],[Disponibles]]</f>
        <v>0</v>
      </c>
      <c r="H88" s="16"/>
      <c r="I88" s="16"/>
      <c r="J88" s="16"/>
    </row>
    <row r="89" spans="1:10" ht="15" customHeight="1" x14ac:dyDescent="0.25">
      <c r="A89" s="6">
        <v>2068</v>
      </c>
      <c r="B89" s="7" t="s">
        <v>96</v>
      </c>
      <c r="C89" s="8"/>
      <c r="D89" s="9">
        <v>0</v>
      </c>
      <c r="E89" s="9"/>
      <c r="F89" s="9"/>
      <c r="G89" s="10">
        <f>Tabla1[[#This Row],[Pedido]]+Tabla1[[#This Row],[Existencia]]-Tabla1[[#This Row],[Disponibles]]</f>
        <v>0</v>
      </c>
      <c r="H89" s="16"/>
      <c r="I89" s="16"/>
      <c r="J89" s="16"/>
    </row>
    <row r="90" spans="1:10" ht="15" customHeight="1" x14ac:dyDescent="0.25">
      <c r="A90" s="6">
        <v>2071</v>
      </c>
      <c r="B90" s="7" t="s">
        <v>97</v>
      </c>
      <c r="C90" s="8"/>
      <c r="D90" s="9">
        <v>0</v>
      </c>
      <c r="E90" s="9"/>
      <c r="F90" s="9"/>
      <c r="G90" s="10">
        <f>Tabla1[[#This Row],[Pedido]]+Tabla1[[#This Row],[Existencia]]-Tabla1[[#This Row],[Disponibles]]</f>
        <v>0</v>
      </c>
      <c r="H90" s="16"/>
      <c r="I90" s="16"/>
      <c r="J90" s="16"/>
    </row>
    <row r="91" spans="1:10" ht="15" customHeight="1" x14ac:dyDescent="0.25">
      <c r="A91" s="6">
        <v>2078</v>
      </c>
      <c r="B91" s="7" t="s">
        <v>32</v>
      </c>
      <c r="C91" s="8"/>
      <c r="D91" s="9">
        <v>2</v>
      </c>
      <c r="E91" s="9">
        <v>1</v>
      </c>
      <c r="F91" s="9">
        <v>1</v>
      </c>
      <c r="G91" s="10">
        <f>Tabla1[[#This Row],[Pedido]]+Tabla1[[#This Row],[Existencia]]-Tabla1[[#This Row],[Disponibles]]</f>
        <v>0</v>
      </c>
      <c r="H91" s="16"/>
      <c r="I91" s="16"/>
      <c r="J91" s="16"/>
    </row>
    <row r="92" spans="1:10" x14ac:dyDescent="0.25">
      <c r="A92" s="6">
        <v>2079</v>
      </c>
      <c r="B92" s="7" t="s">
        <v>98</v>
      </c>
      <c r="C92" s="8">
        <f>2.14+2</f>
        <v>4.1400000000000006</v>
      </c>
      <c r="D92" s="9">
        <v>2.71</v>
      </c>
      <c r="E92" s="9">
        <v>2.2000000000000002</v>
      </c>
      <c r="F92" s="9">
        <v>0.54</v>
      </c>
      <c r="G92" s="10">
        <f>Tabla1[[#This Row],[Pedido]]+Tabla1[[#This Row],[Existencia]]-Tabla1[[#This Row],[Disponibles]]</f>
        <v>3.0000000000000249E-2</v>
      </c>
      <c r="H92" s="19">
        <f>Tabla1[[#This Row],[Comprometida]]/Tabla1[[#This Row],[RECEPCION]]</f>
        <v>7.246376811594262E-3</v>
      </c>
      <c r="I92" s="16">
        <v>2.91</v>
      </c>
      <c r="J92" s="20">
        <f>Tabla1[[#This Row],[COSTO]]*Tabla1[[#This Row],[Comprometida]]</f>
        <v>8.7300000000000724E-2</v>
      </c>
    </row>
    <row r="93" spans="1:10" ht="15" customHeight="1" x14ac:dyDescent="0.25">
      <c r="A93" s="6">
        <v>2103</v>
      </c>
      <c r="B93" s="7" t="s">
        <v>99</v>
      </c>
      <c r="C93" s="8"/>
      <c r="D93" s="9">
        <v>0</v>
      </c>
      <c r="E93" s="9"/>
      <c r="F93" s="9"/>
      <c r="G93" s="10">
        <f>Tabla1[[#This Row],[Pedido]]+Tabla1[[#This Row],[Existencia]]-Tabla1[[#This Row],[Disponibles]]</f>
        <v>0</v>
      </c>
      <c r="H93" s="16"/>
      <c r="I93" s="16"/>
      <c r="J93" s="16"/>
    </row>
    <row r="94" spans="1:10" ht="15" customHeight="1" x14ac:dyDescent="0.25">
      <c r="A94" s="6">
        <v>2104</v>
      </c>
      <c r="B94" s="7" t="s">
        <v>58</v>
      </c>
      <c r="C94" s="8"/>
      <c r="D94" s="9">
        <v>6</v>
      </c>
      <c r="E94" s="9">
        <v>6</v>
      </c>
      <c r="F94" s="9">
        <v>0</v>
      </c>
      <c r="G94" s="10">
        <f>Tabla1[[#This Row],[Pedido]]+Tabla1[[#This Row],[Existencia]]-Tabla1[[#This Row],[Disponibles]]</f>
        <v>0</v>
      </c>
      <c r="H94" s="16"/>
      <c r="I94" s="16"/>
      <c r="J94" s="16"/>
    </row>
    <row r="95" spans="1:10" x14ac:dyDescent="0.25">
      <c r="A95" s="6">
        <v>2105</v>
      </c>
      <c r="B95" s="7" t="s">
        <v>56</v>
      </c>
      <c r="C95" s="8">
        <v>13</v>
      </c>
      <c r="D95" s="9">
        <v>8.4649999999999999</v>
      </c>
      <c r="E95" s="9">
        <v>11</v>
      </c>
      <c r="F95" s="9">
        <v>0</v>
      </c>
      <c r="G95" s="10">
        <f>Tabla1[[#This Row],[Pedido]]+Tabla1[[#This Row],[Existencia]]-Tabla1[[#This Row],[Disponibles]]</f>
        <v>2.5350000000000001</v>
      </c>
      <c r="H95" s="19">
        <f>Tabla1[[#This Row],[Comprometida]]/Tabla1[[#This Row],[RECEPCION]]</f>
        <v>0.19500000000000001</v>
      </c>
      <c r="I95" s="16">
        <v>0.48</v>
      </c>
      <c r="J95" s="20">
        <f>Tabla1[[#This Row],[COSTO]]*Tabla1[[#This Row],[Comprometida]]</f>
        <v>1.2168000000000001</v>
      </c>
    </row>
    <row r="96" spans="1:10" ht="15" customHeight="1" x14ac:dyDescent="0.25">
      <c r="A96" s="6">
        <v>2126</v>
      </c>
      <c r="B96" s="7" t="s">
        <v>100</v>
      </c>
      <c r="C96" s="8"/>
      <c r="D96" s="9">
        <v>0</v>
      </c>
      <c r="E96" s="9"/>
      <c r="F96" s="9"/>
      <c r="G96" s="10">
        <f>Tabla1[[#This Row],[Pedido]]+Tabla1[[#This Row],[Existencia]]-Tabla1[[#This Row],[Disponibles]]</f>
        <v>0</v>
      </c>
      <c r="H96" s="16"/>
      <c r="I96" s="16"/>
      <c r="J96" s="16"/>
    </row>
    <row r="97" spans="1:10" ht="15" customHeight="1" x14ac:dyDescent="0.25">
      <c r="A97" s="6">
        <v>2131</v>
      </c>
      <c r="B97" s="7" t="s">
        <v>167</v>
      </c>
      <c r="C97" s="8"/>
      <c r="D97" s="9">
        <v>19</v>
      </c>
      <c r="E97" s="9">
        <v>19</v>
      </c>
      <c r="F97" s="9">
        <v>0</v>
      </c>
      <c r="G97" s="10">
        <f>Tabla1[[#This Row],[Pedido]]+Tabla1[[#This Row],[Existencia]]-Tabla1[[#This Row],[Disponibles]]</f>
        <v>0</v>
      </c>
      <c r="H97" s="16"/>
      <c r="I97" s="16"/>
      <c r="J97" s="16"/>
    </row>
    <row r="98" spans="1:10" ht="15" customHeight="1" x14ac:dyDescent="0.25">
      <c r="A98" s="6">
        <v>2569</v>
      </c>
      <c r="B98" s="7" t="s">
        <v>101</v>
      </c>
      <c r="C98" s="8"/>
      <c r="D98" s="9">
        <v>0</v>
      </c>
      <c r="E98" s="9"/>
      <c r="F98" s="9"/>
      <c r="G98" s="10">
        <f>Tabla1[[#This Row],[Pedido]]+Tabla1[[#This Row],[Existencia]]-Tabla1[[#This Row],[Disponibles]]</f>
        <v>0</v>
      </c>
      <c r="H98" s="16"/>
      <c r="I98" s="16"/>
      <c r="J98" s="16"/>
    </row>
    <row r="99" spans="1:10" ht="15" customHeight="1" x14ac:dyDescent="0.25">
      <c r="A99" s="6">
        <v>2658</v>
      </c>
      <c r="B99" s="7" t="s">
        <v>145</v>
      </c>
      <c r="C99" s="8"/>
      <c r="D99" s="9">
        <v>0</v>
      </c>
      <c r="E99" s="9"/>
      <c r="F99" s="9"/>
      <c r="G99" s="10">
        <f>Tabla1[[#This Row],[Pedido]]+Tabla1[[#This Row],[Existencia]]-Tabla1[[#This Row],[Disponibles]]</f>
        <v>0</v>
      </c>
      <c r="H99" s="16"/>
      <c r="I99" s="16"/>
      <c r="J99" s="16"/>
    </row>
    <row r="100" spans="1:10" x14ac:dyDescent="0.25">
      <c r="A100" s="6">
        <v>2763</v>
      </c>
      <c r="B100" s="7" t="s">
        <v>102</v>
      </c>
      <c r="C100" s="8">
        <v>1.39</v>
      </c>
      <c r="D100" s="9">
        <v>1.39</v>
      </c>
      <c r="E100" s="9">
        <v>1.4</v>
      </c>
      <c r="F100" s="9">
        <v>0</v>
      </c>
      <c r="G100" s="10">
        <f>Tabla1[[#This Row],[Pedido]]+Tabla1[[#This Row],[Existencia]]-Tabla1[[#This Row],[Disponibles]]</f>
        <v>1.0000000000000009E-2</v>
      </c>
      <c r="H100" s="19">
        <f>Tabla1[[#This Row],[Comprometida]]/Tabla1[[#This Row],[RECEPCION]]</f>
        <v>7.1942446043165541E-3</v>
      </c>
      <c r="I100" s="16">
        <v>0.62</v>
      </c>
      <c r="J100" s="20">
        <f>Tabla1[[#This Row],[COSTO]]*Tabla1[[#This Row],[Comprometida]]</f>
        <v>6.2000000000000059E-3</v>
      </c>
    </row>
    <row r="101" spans="1:10" ht="15" customHeight="1" x14ac:dyDescent="0.25">
      <c r="A101" s="6">
        <v>3079</v>
      </c>
      <c r="B101" s="7" t="s">
        <v>127</v>
      </c>
      <c r="C101" s="8"/>
      <c r="D101" s="9">
        <v>0</v>
      </c>
      <c r="E101" s="9"/>
      <c r="F101" s="9"/>
      <c r="G101" s="10">
        <f>Tabla1[[#This Row],[Pedido]]+Tabla1[[#This Row],[Existencia]]-Tabla1[[#This Row],[Disponibles]]</f>
        <v>0</v>
      </c>
      <c r="H101" s="16"/>
      <c r="I101" s="16"/>
      <c r="J101" s="16"/>
    </row>
    <row r="102" spans="1:10" ht="15" customHeight="1" x14ac:dyDescent="0.25">
      <c r="A102" s="6">
        <v>3080</v>
      </c>
      <c r="B102" s="7" t="s">
        <v>123</v>
      </c>
      <c r="C102" s="8"/>
      <c r="D102" s="9">
        <v>0</v>
      </c>
      <c r="E102" s="9"/>
      <c r="F102" s="9"/>
      <c r="G102" s="10">
        <f>Tabla1[[#This Row],[Pedido]]+Tabla1[[#This Row],[Existencia]]-Tabla1[[#This Row],[Disponibles]]</f>
        <v>0</v>
      </c>
      <c r="H102" s="16"/>
      <c r="I102" s="16"/>
      <c r="J102" s="16"/>
    </row>
    <row r="103" spans="1:10" ht="15" customHeight="1" x14ac:dyDescent="0.25">
      <c r="A103" s="6">
        <v>3083</v>
      </c>
      <c r="B103" s="7" t="s">
        <v>124</v>
      </c>
      <c r="C103" s="8"/>
      <c r="D103" s="9">
        <v>0</v>
      </c>
      <c r="E103" s="9"/>
      <c r="F103" s="9"/>
      <c r="G103" s="10">
        <f>Tabla1[[#This Row],[Pedido]]+Tabla1[[#This Row],[Existencia]]-Tabla1[[#This Row],[Disponibles]]</f>
        <v>0</v>
      </c>
      <c r="H103" s="16"/>
      <c r="I103" s="16"/>
      <c r="J103" s="16"/>
    </row>
    <row r="104" spans="1:10" ht="15" customHeight="1" x14ac:dyDescent="0.25">
      <c r="A104" s="6">
        <v>3524</v>
      </c>
      <c r="B104" s="7" t="s">
        <v>129</v>
      </c>
      <c r="C104" s="8"/>
      <c r="D104" s="9">
        <v>0</v>
      </c>
      <c r="E104" s="9"/>
      <c r="F104" s="9"/>
      <c r="G104" s="10">
        <f>Tabla1[[#This Row],[Pedido]]+Tabla1[[#This Row],[Existencia]]-Tabla1[[#This Row],[Disponibles]]</f>
        <v>0</v>
      </c>
      <c r="H104" s="16"/>
      <c r="I104" s="16"/>
      <c r="J104" s="16"/>
    </row>
    <row r="105" spans="1:10" ht="15" customHeight="1" x14ac:dyDescent="0.25">
      <c r="A105" s="6">
        <v>3525</v>
      </c>
      <c r="B105" s="7" t="s">
        <v>125</v>
      </c>
      <c r="C105" s="8"/>
      <c r="D105" s="9">
        <v>0</v>
      </c>
      <c r="E105" s="9"/>
      <c r="F105" s="9"/>
      <c r="G105" s="10">
        <f>Tabla1[[#This Row],[Pedido]]+Tabla1[[#This Row],[Existencia]]-Tabla1[[#This Row],[Disponibles]]</f>
        <v>0</v>
      </c>
      <c r="H105" s="16"/>
      <c r="I105" s="16"/>
      <c r="J105" s="16"/>
    </row>
    <row r="106" spans="1:10" ht="15" customHeight="1" x14ac:dyDescent="0.25">
      <c r="A106" s="6">
        <v>3535</v>
      </c>
      <c r="B106" s="7" t="s">
        <v>121</v>
      </c>
      <c r="C106" s="8"/>
      <c r="D106" s="9">
        <v>0</v>
      </c>
      <c r="E106" s="9"/>
      <c r="F106" s="9"/>
      <c r="G106" s="10">
        <f>Tabla1[[#This Row],[Pedido]]+Tabla1[[#This Row],[Existencia]]-Tabla1[[#This Row],[Disponibles]]</f>
        <v>0</v>
      </c>
      <c r="H106" s="16"/>
      <c r="I106" s="16"/>
      <c r="J106" s="16"/>
    </row>
    <row r="107" spans="1:10" ht="15" customHeight="1" x14ac:dyDescent="0.25">
      <c r="A107" s="6">
        <v>3613</v>
      </c>
      <c r="B107" s="7" t="s">
        <v>103</v>
      </c>
      <c r="C107" s="8"/>
      <c r="D107" s="9">
        <v>0</v>
      </c>
      <c r="E107" s="9"/>
      <c r="F107" s="9"/>
      <c r="G107" s="10">
        <f>Tabla1[[#This Row],[Pedido]]+Tabla1[[#This Row],[Existencia]]-Tabla1[[#This Row],[Disponibles]]</f>
        <v>0</v>
      </c>
      <c r="H107" s="16"/>
      <c r="I107" s="16"/>
      <c r="J107" s="16"/>
    </row>
    <row r="108" spans="1:10" ht="15" customHeight="1" x14ac:dyDescent="0.25">
      <c r="A108" s="6">
        <v>3649</v>
      </c>
      <c r="B108" s="7" t="s">
        <v>116</v>
      </c>
      <c r="C108" s="8"/>
      <c r="D108" s="9">
        <v>0</v>
      </c>
      <c r="E108" s="9"/>
      <c r="F108" s="9"/>
      <c r="G108" s="10">
        <f>Tabla1[[#This Row],[Pedido]]+Tabla1[[#This Row],[Existencia]]-Tabla1[[#This Row],[Disponibles]]</f>
        <v>0</v>
      </c>
      <c r="H108" s="16"/>
      <c r="I108" s="16"/>
      <c r="J108" s="16"/>
    </row>
    <row r="109" spans="1:10" ht="15" customHeight="1" x14ac:dyDescent="0.25">
      <c r="A109" s="6">
        <v>3655</v>
      </c>
      <c r="B109" s="7" t="s">
        <v>155</v>
      </c>
      <c r="C109" s="8"/>
      <c r="D109" s="9">
        <v>0</v>
      </c>
      <c r="E109" s="9"/>
      <c r="F109" s="9"/>
      <c r="G109" s="10">
        <f>Tabla1[[#This Row],[Pedido]]+Tabla1[[#This Row],[Existencia]]-Tabla1[[#This Row],[Disponibles]]</f>
        <v>0</v>
      </c>
      <c r="H109" s="16"/>
      <c r="I109" s="16"/>
      <c r="J109" s="16"/>
    </row>
    <row r="110" spans="1:10" ht="15" customHeight="1" x14ac:dyDescent="0.25">
      <c r="A110" s="6">
        <v>4218</v>
      </c>
      <c r="B110" s="7" t="s">
        <v>135</v>
      </c>
      <c r="C110" s="8"/>
      <c r="D110" s="9">
        <v>2</v>
      </c>
      <c r="E110" s="9">
        <v>2</v>
      </c>
      <c r="F110" s="9">
        <v>0</v>
      </c>
      <c r="G110" s="10">
        <f>Tabla1[[#This Row],[Pedido]]+Tabla1[[#This Row],[Existencia]]-Tabla1[[#This Row],[Disponibles]]</f>
        <v>0</v>
      </c>
      <c r="H110" s="16"/>
      <c r="I110" s="16"/>
      <c r="J110" s="16"/>
    </row>
    <row r="111" spans="1:10" ht="15" customHeight="1" x14ac:dyDescent="0.25">
      <c r="A111" s="6">
        <v>4340</v>
      </c>
      <c r="B111" s="7" t="s">
        <v>104</v>
      </c>
      <c r="C111" s="8"/>
      <c r="D111" s="9">
        <v>0</v>
      </c>
      <c r="E111" s="9"/>
      <c r="F111" s="9"/>
      <c r="G111" s="10">
        <f>Tabla1[[#This Row],[Pedido]]+Tabla1[[#This Row],[Existencia]]-Tabla1[[#This Row],[Disponibles]]</f>
        <v>0</v>
      </c>
      <c r="H111" s="16"/>
      <c r="I111" s="16"/>
      <c r="J111" s="16"/>
    </row>
    <row r="112" spans="1:10" ht="15" customHeight="1" x14ac:dyDescent="0.25">
      <c r="A112" s="6">
        <v>4564</v>
      </c>
      <c r="B112" s="7" t="s">
        <v>147</v>
      </c>
      <c r="C112" s="8"/>
      <c r="D112" s="9">
        <v>0</v>
      </c>
      <c r="E112" s="9"/>
      <c r="F112" s="9"/>
      <c r="G112" s="10">
        <f>Tabla1[[#This Row],[Pedido]]+Tabla1[[#This Row],[Existencia]]-Tabla1[[#This Row],[Disponibles]]</f>
        <v>0</v>
      </c>
      <c r="H112" s="16"/>
      <c r="I112" s="16"/>
      <c r="J112" s="16"/>
    </row>
    <row r="113" spans="1:10" ht="15" customHeight="1" x14ac:dyDescent="0.25">
      <c r="A113" s="6">
        <v>4710</v>
      </c>
      <c r="B113" s="7" t="s">
        <v>157</v>
      </c>
      <c r="C113" s="8"/>
      <c r="D113" s="9">
        <v>0</v>
      </c>
      <c r="E113" s="9"/>
      <c r="F113" s="9"/>
      <c r="G113" s="10">
        <f>Tabla1[[#This Row],[Pedido]]+Tabla1[[#This Row],[Existencia]]-Tabla1[[#This Row],[Disponibles]]</f>
        <v>0</v>
      </c>
      <c r="H113" s="16"/>
      <c r="I113" s="16"/>
      <c r="J113" s="16"/>
    </row>
    <row r="114" spans="1:10" ht="15" customHeight="1" x14ac:dyDescent="0.25">
      <c r="A114" s="6">
        <v>5343</v>
      </c>
      <c r="B114" s="7" t="s">
        <v>128</v>
      </c>
      <c r="C114" s="8"/>
      <c r="D114" s="9">
        <v>0</v>
      </c>
      <c r="E114" s="9"/>
      <c r="F114" s="9"/>
      <c r="G114" s="10">
        <f>Tabla1[[#This Row],[Pedido]]+Tabla1[[#This Row],[Existencia]]-Tabla1[[#This Row],[Disponibles]]</f>
        <v>0</v>
      </c>
      <c r="H114" s="16"/>
      <c r="I114" s="16"/>
      <c r="J114" s="16"/>
    </row>
    <row r="115" spans="1:10" ht="15" customHeight="1" x14ac:dyDescent="0.25">
      <c r="A115" s="6">
        <v>5499</v>
      </c>
      <c r="B115" s="7" t="s">
        <v>126</v>
      </c>
      <c r="C115" s="8"/>
      <c r="D115" s="9">
        <v>0</v>
      </c>
      <c r="E115" s="9"/>
      <c r="F115" s="9"/>
      <c r="G115" s="10">
        <f>Tabla1[[#This Row],[Pedido]]+Tabla1[[#This Row],[Existencia]]-Tabla1[[#This Row],[Disponibles]]</f>
        <v>0</v>
      </c>
      <c r="H115" s="16"/>
      <c r="I115" s="16"/>
      <c r="J115" s="16"/>
    </row>
    <row r="116" spans="1:10" ht="15" customHeight="1" x14ac:dyDescent="0.25">
      <c r="A116" s="6">
        <v>5741</v>
      </c>
      <c r="B116" s="7" t="s">
        <v>105</v>
      </c>
      <c r="C116" s="8"/>
      <c r="D116" s="9">
        <v>0</v>
      </c>
      <c r="E116" s="9"/>
      <c r="F116" s="9"/>
      <c r="G116" s="10">
        <f>Tabla1[[#This Row],[Pedido]]+Tabla1[[#This Row],[Existencia]]-Tabla1[[#This Row],[Disponibles]]</f>
        <v>0</v>
      </c>
      <c r="H116" s="16"/>
      <c r="I116" s="16"/>
      <c r="J116" s="16"/>
    </row>
    <row r="117" spans="1:10" ht="15" customHeight="1" x14ac:dyDescent="0.25">
      <c r="A117" s="6">
        <v>5759</v>
      </c>
      <c r="B117" s="7" t="s">
        <v>119</v>
      </c>
      <c r="C117" s="8"/>
      <c r="D117" s="9">
        <v>0</v>
      </c>
      <c r="E117" s="9"/>
      <c r="F117" s="9"/>
      <c r="G117" s="10">
        <f>Tabla1[[#This Row],[Pedido]]+Tabla1[[#This Row],[Existencia]]-Tabla1[[#This Row],[Disponibles]]</f>
        <v>0</v>
      </c>
      <c r="H117" s="16"/>
      <c r="I117" s="16"/>
      <c r="J117" s="16"/>
    </row>
    <row r="118" spans="1:10" ht="15" customHeight="1" x14ac:dyDescent="0.25">
      <c r="A118" s="6">
        <v>5912</v>
      </c>
      <c r="B118" s="7" t="s">
        <v>112</v>
      </c>
      <c r="C118" s="8"/>
      <c r="D118" s="9">
        <v>0</v>
      </c>
      <c r="E118" s="9"/>
      <c r="F118" s="9"/>
      <c r="G118" s="10">
        <f>Tabla1[[#This Row],[Pedido]]+Tabla1[[#This Row],[Existencia]]-Tabla1[[#This Row],[Disponibles]]</f>
        <v>0</v>
      </c>
      <c r="H118" s="16"/>
      <c r="I118" s="16"/>
      <c r="J118" s="16"/>
    </row>
    <row r="119" spans="1:10" ht="15" customHeight="1" x14ac:dyDescent="0.25">
      <c r="A119" s="6">
        <v>5956</v>
      </c>
      <c r="B119" s="7" t="s">
        <v>113</v>
      </c>
      <c r="C119" s="8"/>
      <c r="D119" s="9">
        <v>0</v>
      </c>
      <c r="E119" s="9"/>
      <c r="F119" s="9"/>
      <c r="G119" s="10">
        <f>Tabla1[[#This Row],[Pedido]]+Tabla1[[#This Row],[Existencia]]-Tabla1[[#This Row],[Disponibles]]</f>
        <v>0</v>
      </c>
      <c r="H119" s="16"/>
      <c r="I119" s="16"/>
      <c r="J119" s="16"/>
    </row>
    <row r="120" spans="1:10" ht="15" customHeight="1" x14ac:dyDescent="0.25">
      <c r="A120" s="6">
        <v>5957</v>
      </c>
      <c r="B120" s="7" t="s">
        <v>114</v>
      </c>
      <c r="C120" s="8"/>
      <c r="D120" s="9">
        <v>0</v>
      </c>
      <c r="E120" s="9"/>
      <c r="F120" s="9"/>
      <c r="G120" s="10">
        <f>Tabla1[[#This Row],[Pedido]]+Tabla1[[#This Row],[Existencia]]-Tabla1[[#This Row],[Disponibles]]</f>
        <v>0</v>
      </c>
      <c r="H120" s="16"/>
      <c r="I120" s="16"/>
      <c r="J120" s="16"/>
    </row>
    <row r="121" spans="1:10" ht="15" customHeight="1" x14ac:dyDescent="0.25">
      <c r="A121" s="6">
        <v>6018</v>
      </c>
      <c r="B121" s="7" t="s">
        <v>115</v>
      </c>
      <c r="C121" s="8"/>
      <c r="D121" s="9">
        <v>0</v>
      </c>
      <c r="E121" s="9"/>
      <c r="F121" s="9"/>
      <c r="G121" s="10">
        <f>Tabla1[[#This Row],[Pedido]]+Tabla1[[#This Row],[Existencia]]-Tabla1[[#This Row],[Disponibles]]</f>
        <v>0</v>
      </c>
      <c r="H121" s="16"/>
      <c r="I121" s="16"/>
      <c r="J121" s="16"/>
    </row>
    <row r="122" spans="1:10" ht="15" customHeight="1" x14ac:dyDescent="0.25">
      <c r="A122" s="6">
        <v>6028</v>
      </c>
      <c r="B122" s="7" t="s">
        <v>138</v>
      </c>
      <c r="C122" s="8"/>
      <c r="D122" s="9">
        <v>0</v>
      </c>
      <c r="E122" s="9"/>
      <c r="F122" s="9"/>
      <c r="G122" s="10">
        <f>Tabla1[[#This Row],[Pedido]]+Tabla1[[#This Row],[Existencia]]-Tabla1[[#This Row],[Disponibles]]</f>
        <v>0</v>
      </c>
      <c r="H122" s="16"/>
      <c r="I122" s="16"/>
      <c r="J122" s="16"/>
    </row>
    <row r="123" spans="1:10" ht="15" customHeight="1" x14ac:dyDescent="0.25">
      <c r="A123" s="6">
        <v>6029</v>
      </c>
      <c r="B123" s="7" t="s">
        <v>109</v>
      </c>
      <c r="C123" s="8"/>
      <c r="D123" s="9">
        <v>0</v>
      </c>
      <c r="E123" s="9"/>
      <c r="F123" s="9"/>
      <c r="G123" s="10">
        <f>Tabla1[[#This Row],[Pedido]]+Tabla1[[#This Row],[Existencia]]-Tabla1[[#This Row],[Disponibles]]</f>
        <v>0</v>
      </c>
      <c r="H123" s="16"/>
      <c r="I123" s="16"/>
      <c r="J123" s="16"/>
    </row>
    <row r="124" spans="1:10" ht="15" customHeight="1" x14ac:dyDescent="0.25">
      <c r="A124" s="6">
        <v>6030</v>
      </c>
      <c r="B124" s="7" t="s">
        <v>111</v>
      </c>
      <c r="C124" s="8"/>
      <c r="D124" s="9">
        <v>0</v>
      </c>
      <c r="E124" s="9"/>
      <c r="F124" s="9"/>
      <c r="G124" s="10">
        <f>Tabla1[[#This Row],[Pedido]]+Tabla1[[#This Row],[Existencia]]-Tabla1[[#This Row],[Disponibles]]</f>
        <v>0</v>
      </c>
      <c r="H124" s="16"/>
      <c r="I124" s="16"/>
      <c r="J124" s="16"/>
    </row>
    <row r="125" spans="1:10" ht="15" customHeight="1" x14ac:dyDescent="0.25">
      <c r="A125" s="6">
        <v>6031</v>
      </c>
      <c r="B125" s="7" t="s">
        <v>143</v>
      </c>
      <c r="C125" s="8"/>
      <c r="D125" s="9">
        <v>0</v>
      </c>
      <c r="E125" s="9"/>
      <c r="F125" s="9"/>
      <c r="G125" s="10">
        <f>Tabla1[[#This Row],[Pedido]]+Tabla1[[#This Row],[Existencia]]-Tabla1[[#This Row],[Disponibles]]</f>
        <v>0</v>
      </c>
      <c r="H125" s="16"/>
      <c r="I125" s="16"/>
      <c r="J125" s="16"/>
    </row>
    <row r="126" spans="1:10" ht="15" customHeight="1" x14ac:dyDescent="0.25">
      <c r="A126" s="6">
        <v>6125</v>
      </c>
      <c r="B126" s="7" t="s">
        <v>156</v>
      </c>
      <c r="C126" s="8"/>
      <c r="D126" s="9">
        <v>0</v>
      </c>
      <c r="E126" s="9"/>
      <c r="F126" s="9"/>
      <c r="G126" s="10">
        <f>Tabla1[[#This Row],[Pedido]]+Tabla1[[#This Row],[Existencia]]-Tabla1[[#This Row],[Disponibles]]</f>
        <v>0</v>
      </c>
      <c r="H126" s="16"/>
      <c r="I126" s="16"/>
      <c r="J126" s="16"/>
    </row>
    <row r="127" spans="1:10" ht="15" customHeight="1" x14ac:dyDescent="0.25">
      <c r="A127" s="6">
        <v>6178</v>
      </c>
      <c r="B127" s="7" t="s">
        <v>122</v>
      </c>
      <c r="C127" s="8"/>
      <c r="D127" s="9">
        <v>0</v>
      </c>
      <c r="E127" s="9"/>
      <c r="F127" s="9"/>
      <c r="G127" s="10">
        <f>Tabla1[[#This Row],[Pedido]]+Tabla1[[#This Row],[Existencia]]-Tabla1[[#This Row],[Disponibles]]</f>
        <v>0</v>
      </c>
      <c r="H127" s="16"/>
      <c r="I127" s="16"/>
      <c r="J127" s="16"/>
    </row>
    <row r="128" spans="1:10" ht="15" customHeight="1" x14ac:dyDescent="0.25">
      <c r="A128" s="6">
        <v>6262</v>
      </c>
      <c r="B128" s="7" t="s">
        <v>117</v>
      </c>
      <c r="C128" s="8"/>
      <c r="D128" s="9">
        <v>0</v>
      </c>
      <c r="E128" s="9"/>
      <c r="F128" s="9"/>
      <c r="G128" s="10">
        <f>Tabla1[[#This Row],[Pedido]]+Tabla1[[#This Row],[Existencia]]-Tabla1[[#This Row],[Disponibles]]</f>
        <v>0</v>
      </c>
      <c r="H128" s="16"/>
      <c r="I128" s="16"/>
      <c r="J128" s="16"/>
    </row>
    <row r="129" spans="1:10" ht="15" customHeight="1" x14ac:dyDescent="0.25">
      <c r="A129" s="6">
        <v>6266</v>
      </c>
      <c r="B129" s="7" t="s">
        <v>118</v>
      </c>
      <c r="C129" s="8"/>
      <c r="D129" s="9">
        <v>0</v>
      </c>
      <c r="E129" s="9"/>
      <c r="F129" s="9"/>
      <c r="G129" s="10">
        <f>Tabla1[[#This Row],[Pedido]]+Tabla1[[#This Row],[Existencia]]-Tabla1[[#This Row],[Disponibles]]</f>
        <v>0</v>
      </c>
      <c r="H129" s="16"/>
      <c r="I129" s="16"/>
      <c r="J129" s="16"/>
    </row>
    <row r="130" spans="1:10" ht="15" customHeight="1" x14ac:dyDescent="0.25">
      <c r="A130" s="6">
        <v>6269</v>
      </c>
      <c r="B130" s="7" t="s">
        <v>162</v>
      </c>
      <c r="C130" s="8"/>
      <c r="D130" s="9">
        <v>0</v>
      </c>
      <c r="E130" s="9"/>
      <c r="F130" s="9"/>
      <c r="G130" s="10">
        <f>Tabla1[[#This Row],[Pedido]]+Tabla1[[#This Row],[Existencia]]-Tabla1[[#This Row],[Disponibles]]</f>
        <v>0</v>
      </c>
      <c r="H130" s="16"/>
      <c r="I130" s="16"/>
      <c r="J130" s="16"/>
    </row>
    <row r="131" spans="1:10" ht="15" customHeight="1" x14ac:dyDescent="0.25">
      <c r="A131" s="6">
        <v>6288</v>
      </c>
      <c r="B131" s="7" t="s">
        <v>141</v>
      </c>
      <c r="C131" s="8"/>
      <c r="D131" s="9">
        <v>0</v>
      </c>
      <c r="E131" s="9"/>
      <c r="F131" s="9"/>
      <c r="G131" s="10">
        <f>Tabla1[[#This Row],[Pedido]]+Tabla1[[#This Row],[Existencia]]-Tabla1[[#This Row],[Disponibles]]</f>
        <v>0</v>
      </c>
      <c r="H131" s="16"/>
      <c r="I131" s="16"/>
      <c r="J131" s="16"/>
    </row>
    <row r="132" spans="1:10" ht="15" customHeight="1" x14ac:dyDescent="0.25">
      <c r="A132" s="6">
        <v>6289</v>
      </c>
      <c r="B132" s="7" t="s">
        <v>159</v>
      </c>
      <c r="C132" s="8"/>
      <c r="D132" s="9">
        <v>0</v>
      </c>
      <c r="E132" s="9"/>
      <c r="F132" s="9"/>
      <c r="G132" s="10">
        <f>Tabla1[[#This Row],[Pedido]]+Tabla1[[#This Row],[Existencia]]-Tabla1[[#This Row],[Disponibles]]</f>
        <v>0</v>
      </c>
      <c r="H132" s="16"/>
      <c r="I132" s="16"/>
      <c r="J132" s="16"/>
    </row>
    <row r="133" spans="1:10" ht="15" customHeight="1" x14ac:dyDescent="0.25">
      <c r="A133" s="6">
        <v>6370</v>
      </c>
      <c r="B133" s="7" t="s">
        <v>152</v>
      </c>
      <c r="C133" s="8"/>
      <c r="D133" s="9">
        <v>0</v>
      </c>
      <c r="E133" s="9"/>
      <c r="F133" s="9"/>
      <c r="G133" s="10">
        <f>Tabla1[[#This Row],[Pedido]]+Tabla1[[#This Row],[Existencia]]-Tabla1[[#This Row],[Disponibles]]</f>
        <v>0</v>
      </c>
      <c r="H133" s="16"/>
      <c r="I133" s="16"/>
      <c r="J133" s="16"/>
    </row>
    <row r="134" spans="1:10" ht="15" customHeight="1" x14ac:dyDescent="0.25">
      <c r="A134" s="6">
        <v>6725</v>
      </c>
      <c r="B134" s="7" t="s">
        <v>107</v>
      </c>
      <c r="C134" s="8"/>
      <c r="D134" s="9">
        <v>0</v>
      </c>
      <c r="E134" s="9"/>
      <c r="F134" s="9"/>
      <c r="G134" s="10">
        <f>Tabla1[[#This Row],[Pedido]]+Tabla1[[#This Row],[Existencia]]-Tabla1[[#This Row],[Disponibles]]</f>
        <v>0</v>
      </c>
      <c r="H134" s="16"/>
      <c r="I134" s="16"/>
      <c r="J134" s="16"/>
    </row>
    <row r="135" spans="1:10" ht="15" customHeight="1" x14ac:dyDescent="0.25">
      <c r="A135" s="6">
        <v>6729</v>
      </c>
      <c r="B135" s="7" t="s">
        <v>130</v>
      </c>
      <c r="C135" s="8"/>
      <c r="D135" s="9">
        <v>0</v>
      </c>
      <c r="E135" s="9"/>
      <c r="F135" s="9"/>
      <c r="G135" s="10">
        <f>Tabla1[[#This Row],[Pedido]]+Tabla1[[#This Row],[Existencia]]-Tabla1[[#This Row],[Disponibles]]</f>
        <v>0</v>
      </c>
      <c r="H135" s="16"/>
      <c r="I135" s="16"/>
      <c r="J135" s="16"/>
    </row>
    <row r="136" spans="1:10" ht="15" customHeight="1" x14ac:dyDescent="0.25">
      <c r="A136" s="6">
        <v>6730</v>
      </c>
      <c r="B136" s="7" t="s">
        <v>137</v>
      </c>
      <c r="C136" s="8"/>
      <c r="D136" s="9">
        <v>0</v>
      </c>
      <c r="E136" s="9"/>
      <c r="F136" s="9"/>
      <c r="G136" s="10">
        <f>Tabla1[[#This Row],[Pedido]]+Tabla1[[#This Row],[Existencia]]-Tabla1[[#This Row],[Disponibles]]</f>
        <v>0</v>
      </c>
      <c r="H136" s="16"/>
      <c r="I136" s="16"/>
      <c r="J136" s="16"/>
    </row>
    <row r="137" spans="1:10" ht="15" customHeight="1" x14ac:dyDescent="0.25">
      <c r="A137" s="6">
        <v>6731</v>
      </c>
      <c r="B137" s="7" t="s">
        <v>139</v>
      </c>
      <c r="C137" s="8"/>
      <c r="D137" s="9">
        <v>0</v>
      </c>
      <c r="E137" s="9"/>
      <c r="F137" s="9"/>
      <c r="G137" s="10">
        <f>Tabla1[[#This Row],[Pedido]]+Tabla1[[#This Row],[Existencia]]-Tabla1[[#This Row],[Disponibles]]</f>
        <v>0</v>
      </c>
      <c r="H137" s="16"/>
      <c r="I137" s="16"/>
      <c r="J137" s="16"/>
    </row>
    <row r="138" spans="1:10" ht="15" customHeight="1" x14ac:dyDescent="0.25">
      <c r="A138" s="6">
        <v>6732</v>
      </c>
      <c r="B138" s="7" t="s">
        <v>140</v>
      </c>
      <c r="C138" s="8"/>
      <c r="D138" s="9">
        <v>0</v>
      </c>
      <c r="E138" s="9"/>
      <c r="F138" s="9"/>
      <c r="G138" s="10">
        <f>Tabla1[[#This Row],[Pedido]]+Tabla1[[#This Row],[Existencia]]-Tabla1[[#This Row],[Disponibles]]</f>
        <v>0</v>
      </c>
      <c r="H138" s="16"/>
      <c r="I138" s="16"/>
      <c r="J138" s="16"/>
    </row>
    <row r="139" spans="1:10" ht="15" customHeight="1" x14ac:dyDescent="0.25">
      <c r="A139" s="6">
        <v>6967</v>
      </c>
      <c r="B139" s="7" t="s">
        <v>110</v>
      </c>
      <c r="C139" s="8"/>
      <c r="D139" s="9">
        <v>0</v>
      </c>
      <c r="E139" s="9"/>
      <c r="F139" s="9"/>
      <c r="G139" s="10">
        <f>Tabla1[[#This Row],[Pedido]]+Tabla1[[#This Row],[Existencia]]-Tabla1[[#This Row],[Disponibles]]</f>
        <v>0</v>
      </c>
      <c r="H139" s="16"/>
      <c r="I139" s="16"/>
      <c r="J139" s="16"/>
    </row>
    <row r="140" spans="1:10" ht="15" customHeight="1" x14ac:dyDescent="0.25">
      <c r="A140" s="6">
        <v>7017</v>
      </c>
      <c r="B140" s="7" t="s">
        <v>108</v>
      </c>
      <c r="C140" s="8"/>
      <c r="D140" s="9">
        <v>0</v>
      </c>
      <c r="E140" s="9"/>
      <c r="F140" s="9"/>
      <c r="G140" s="10">
        <f>Tabla1[[#This Row],[Pedido]]+Tabla1[[#This Row],[Existencia]]-Tabla1[[#This Row],[Disponibles]]</f>
        <v>0</v>
      </c>
      <c r="H140" s="16"/>
      <c r="I140" s="16"/>
      <c r="J140" s="16"/>
    </row>
    <row r="141" spans="1:10" ht="15" customHeight="1" x14ac:dyDescent="0.25">
      <c r="A141" s="6">
        <v>7018</v>
      </c>
      <c r="B141" s="7" t="s">
        <v>106</v>
      </c>
      <c r="C141" s="8"/>
      <c r="D141" s="9">
        <v>0</v>
      </c>
      <c r="E141" s="9"/>
      <c r="F141" s="9"/>
      <c r="G141" s="10">
        <f>Tabla1[[#This Row],[Pedido]]+Tabla1[[#This Row],[Existencia]]-Tabla1[[#This Row],[Disponibles]]</f>
        <v>0</v>
      </c>
      <c r="H141" s="16"/>
      <c r="I141" s="16"/>
      <c r="J141" s="16"/>
    </row>
    <row r="142" spans="1:10" ht="15" customHeight="1" x14ac:dyDescent="0.25">
      <c r="A142" s="6">
        <v>7402</v>
      </c>
      <c r="B142" s="7" t="s">
        <v>142</v>
      </c>
      <c r="C142" s="8"/>
      <c r="D142" s="9">
        <v>0</v>
      </c>
      <c r="E142" s="9"/>
      <c r="F142" s="9"/>
      <c r="G142" s="10">
        <f>Tabla1[[#This Row],[Pedido]]+Tabla1[[#This Row],[Existencia]]-Tabla1[[#This Row],[Disponibles]]</f>
        <v>0</v>
      </c>
      <c r="H142" s="16"/>
      <c r="I142" s="16"/>
      <c r="J142" s="16"/>
    </row>
    <row r="143" spans="1:10" ht="15" customHeight="1" x14ac:dyDescent="0.25">
      <c r="A143" s="6">
        <v>7403</v>
      </c>
      <c r="B143" s="7" t="s">
        <v>131</v>
      </c>
      <c r="C143" s="8"/>
      <c r="D143" s="9">
        <v>0</v>
      </c>
      <c r="E143" s="9"/>
      <c r="F143" s="9"/>
      <c r="G143" s="10">
        <f>Tabla1[[#This Row],[Pedido]]+Tabla1[[#This Row],[Existencia]]-Tabla1[[#This Row],[Disponibles]]</f>
        <v>0</v>
      </c>
      <c r="H143" s="16"/>
      <c r="I143" s="16"/>
      <c r="J143" s="16"/>
    </row>
    <row r="144" spans="1:10" ht="15" customHeight="1" x14ac:dyDescent="0.25">
      <c r="A144" s="6">
        <v>7404</v>
      </c>
      <c r="B144" s="7" t="s">
        <v>163</v>
      </c>
      <c r="C144" s="8"/>
      <c r="D144" s="9">
        <v>0</v>
      </c>
      <c r="E144" s="9"/>
      <c r="F144" s="9"/>
      <c r="G144" s="10">
        <f>Tabla1[[#This Row],[Pedido]]+Tabla1[[#This Row],[Existencia]]-Tabla1[[#This Row],[Disponibles]]</f>
        <v>0</v>
      </c>
      <c r="H144" s="16"/>
      <c r="I144" s="16"/>
      <c r="J144" s="16"/>
    </row>
    <row r="145" spans="1:10" ht="15" customHeight="1" x14ac:dyDescent="0.25">
      <c r="A145" s="6">
        <v>7577</v>
      </c>
      <c r="B145" s="7" t="s">
        <v>150</v>
      </c>
      <c r="C145" s="8"/>
      <c r="D145" s="9">
        <v>0</v>
      </c>
      <c r="E145" s="9"/>
      <c r="F145" s="9"/>
      <c r="G145" s="10">
        <f>Tabla1[[#This Row],[Pedido]]+Tabla1[[#This Row],[Existencia]]-Tabla1[[#This Row],[Disponibles]]</f>
        <v>0</v>
      </c>
      <c r="H145" s="16"/>
      <c r="I145" s="16"/>
      <c r="J145" s="16"/>
    </row>
    <row r="146" spans="1:10" ht="15" customHeight="1" x14ac:dyDescent="0.25">
      <c r="A146" s="6">
        <v>7861</v>
      </c>
      <c r="B146" s="7" t="s">
        <v>120</v>
      </c>
      <c r="C146" s="8"/>
      <c r="D146" s="9">
        <v>0</v>
      </c>
      <c r="E146" s="9"/>
      <c r="F146" s="9"/>
      <c r="G146" s="10">
        <f>Tabla1[[#This Row],[Pedido]]+Tabla1[[#This Row],[Existencia]]-Tabla1[[#This Row],[Disponibles]]</f>
        <v>0</v>
      </c>
      <c r="H146" s="16"/>
      <c r="I146" s="16"/>
      <c r="J146" s="16"/>
    </row>
    <row r="147" spans="1:10" ht="15" customHeight="1" x14ac:dyDescent="0.25">
      <c r="A147" s="6">
        <v>8493</v>
      </c>
      <c r="B147" s="7" t="s">
        <v>158</v>
      </c>
      <c r="C147" s="8"/>
      <c r="D147" s="9">
        <v>0</v>
      </c>
      <c r="E147" s="9"/>
      <c r="F147" s="9"/>
      <c r="G147" s="10">
        <f>Tabla1[[#This Row],[Pedido]]+Tabla1[[#This Row],[Existencia]]-Tabla1[[#This Row],[Disponibles]]</f>
        <v>0</v>
      </c>
      <c r="H147" s="16"/>
      <c r="I147" s="16"/>
      <c r="J147" s="16"/>
    </row>
    <row r="148" spans="1:10" ht="15" customHeight="1" x14ac:dyDescent="0.25">
      <c r="A148" s="6">
        <v>8775</v>
      </c>
      <c r="B148" s="7" t="s">
        <v>133</v>
      </c>
      <c r="C148" s="8"/>
      <c r="D148" s="9">
        <v>0</v>
      </c>
      <c r="E148" s="9"/>
      <c r="F148" s="9"/>
      <c r="G148" s="10">
        <f>Tabla1[[#This Row],[Pedido]]+Tabla1[[#This Row],[Existencia]]-Tabla1[[#This Row],[Disponibles]]</f>
        <v>0</v>
      </c>
      <c r="H148" s="16"/>
      <c r="I148" s="16"/>
      <c r="J148" s="16"/>
    </row>
    <row r="149" spans="1:10" ht="15" customHeight="1" x14ac:dyDescent="0.25">
      <c r="A149" s="6">
        <v>9812</v>
      </c>
      <c r="B149" s="7" t="s">
        <v>153</v>
      </c>
      <c r="C149" s="8"/>
      <c r="D149" s="9">
        <v>0</v>
      </c>
      <c r="E149" s="9"/>
      <c r="F149" s="9"/>
      <c r="G149" s="10">
        <f>Tabla1[[#This Row],[Pedido]]+Tabla1[[#This Row],[Existencia]]-Tabla1[[#This Row],[Disponibles]]</f>
        <v>0</v>
      </c>
      <c r="H149" s="16"/>
      <c r="I149" s="16"/>
      <c r="J149" s="16"/>
    </row>
    <row r="150" spans="1:10" ht="15" customHeight="1" x14ac:dyDescent="0.25">
      <c r="A150" s="6">
        <v>10237</v>
      </c>
      <c r="B150" s="7" t="s">
        <v>132</v>
      </c>
      <c r="C150" s="8"/>
      <c r="D150" s="9">
        <v>0</v>
      </c>
      <c r="E150" s="9"/>
      <c r="F150" s="9"/>
      <c r="G150" s="10">
        <f>Tabla1[[#This Row],[Pedido]]+Tabla1[[#This Row],[Existencia]]-Tabla1[[#This Row],[Disponibles]]</f>
        <v>0</v>
      </c>
      <c r="H150" s="16"/>
      <c r="I150" s="16"/>
      <c r="J150" s="16"/>
    </row>
    <row r="151" spans="1:10" ht="15" customHeight="1" x14ac:dyDescent="0.25">
      <c r="A151" s="6">
        <v>10749</v>
      </c>
      <c r="B151" s="7" t="s">
        <v>134</v>
      </c>
      <c r="C151" s="8"/>
      <c r="D151" s="9">
        <v>0</v>
      </c>
      <c r="E151" s="9"/>
      <c r="F151" s="9"/>
      <c r="G151" s="10">
        <f>Tabla1[[#This Row],[Pedido]]+Tabla1[[#This Row],[Existencia]]-Tabla1[[#This Row],[Disponibles]]</f>
        <v>0</v>
      </c>
      <c r="H151" s="16"/>
      <c r="I151" s="16"/>
      <c r="J151" s="16"/>
    </row>
    <row r="152" spans="1:10" ht="15" customHeight="1" x14ac:dyDescent="0.25">
      <c r="A152" s="6">
        <v>10904</v>
      </c>
      <c r="B152" s="7" t="s">
        <v>160</v>
      </c>
      <c r="C152" s="8"/>
      <c r="D152" s="9">
        <v>0</v>
      </c>
      <c r="E152" s="9"/>
      <c r="F152" s="9"/>
      <c r="G152" s="10">
        <f>Tabla1[[#This Row],[Pedido]]+Tabla1[[#This Row],[Existencia]]-Tabla1[[#This Row],[Disponibles]]</f>
        <v>0</v>
      </c>
      <c r="H152" s="16"/>
      <c r="I152" s="16"/>
      <c r="J152" s="16"/>
    </row>
    <row r="153" spans="1:10" ht="15" customHeight="1" x14ac:dyDescent="0.25">
      <c r="A153" s="6">
        <v>11062</v>
      </c>
      <c r="B153" s="7" t="s">
        <v>136</v>
      </c>
      <c r="C153" s="8"/>
      <c r="D153" s="9">
        <v>0</v>
      </c>
      <c r="E153" s="9"/>
      <c r="F153" s="9"/>
      <c r="G153" s="10">
        <f>Tabla1[[#This Row],[Pedido]]+Tabla1[[#This Row],[Existencia]]-Tabla1[[#This Row],[Disponibles]]</f>
        <v>0</v>
      </c>
      <c r="H153" s="16"/>
      <c r="I153" s="16"/>
      <c r="J153" s="16"/>
    </row>
    <row r="154" spans="1:10" ht="15" customHeight="1" x14ac:dyDescent="0.25">
      <c r="A154" s="6">
        <v>11905</v>
      </c>
      <c r="B154" s="7" t="s">
        <v>144</v>
      </c>
      <c r="C154" s="8"/>
      <c r="D154" s="9">
        <v>0</v>
      </c>
      <c r="E154" s="9"/>
      <c r="F154" s="9"/>
      <c r="G154" s="10">
        <f>Tabla1[[#This Row],[Pedido]]+Tabla1[[#This Row],[Existencia]]-Tabla1[[#This Row],[Disponibles]]</f>
        <v>0</v>
      </c>
      <c r="H154" s="16"/>
      <c r="I154" s="16"/>
      <c r="J154" s="16"/>
    </row>
    <row r="155" spans="1:10" ht="15" customHeight="1" x14ac:dyDescent="0.25">
      <c r="A155" s="6">
        <v>11911</v>
      </c>
      <c r="B155" s="7" t="s">
        <v>146</v>
      </c>
      <c r="C155" s="8"/>
      <c r="D155" s="9">
        <v>0</v>
      </c>
      <c r="E155" s="9"/>
      <c r="F155" s="9"/>
      <c r="G155" s="10">
        <f>Tabla1[[#This Row],[Pedido]]+Tabla1[[#This Row],[Existencia]]-Tabla1[[#This Row],[Disponibles]]</f>
        <v>0</v>
      </c>
      <c r="H155" s="16"/>
      <c r="I155" s="16"/>
      <c r="J155" s="16"/>
    </row>
    <row r="156" spans="1:10" ht="15" customHeight="1" x14ac:dyDescent="0.25">
      <c r="A156" s="6">
        <v>11929</v>
      </c>
      <c r="B156" s="7" t="s">
        <v>149</v>
      </c>
      <c r="C156" s="8"/>
      <c r="D156" s="9">
        <v>0</v>
      </c>
      <c r="E156" s="9"/>
      <c r="F156" s="9"/>
      <c r="G156" s="10">
        <f>Tabla1[[#This Row],[Pedido]]+Tabla1[[#This Row],[Existencia]]-Tabla1[[#This Row],[Disponibles]]</f>
        <v>0</v>
      </c>
      <c r="H156" s="16"/>
      <c r="I156" s="16"/>
      <c r="J156" s="16"/>
    </row>
    <row r="157" spans="1:10" ht="15" customHeight="1" x14ac:dyDescent="0.25">
      <c r="A157" s="6">
        <v>11930</v>
      </c>
      <c r="B157" s="7" t="s">
        <v>148</v>
      </c>
      <c r="C157" s="8"/>
      <c r="D157" s="9">
        <v>0</v>
      </c>
      <c r="E157" s="9"/>
      <c r="F157" s="9"/>
      <c r="G157" s="10">
        <f>Tabla1[[#This Row],[Pedido]]+Tabla1[[#This Row],[Existencia]]-Tabla1[[#This Row],[Disponibles]]</f>
        <v>0</v>
      </c>
      <c r="H157" s="16"/>
      <c r="I157" s="16"/>
      <c r="J157" s="16"/>
    </row>
    <row r="158" spans="1:10" ht="15" customHeight="1" x14ac:dyDescent="0.25">
      <c r="A158" s="6">
        <v>13619</v>
      </c>
      <c r="B158" s="7" t="s">
        <v>161</v>
      </c>
      <c r="C158" s="8"/>
      <c r="D158" s="9">
        <v>0</v>
      </c>
      <c r="E158" s="9"/>
      <c r="F158" s="9"/>
      <c r="G158" s="10">
        <f>Tabla1[[#This Row],[Pedido]]+Tabla1[[#This Row],[Existencia]]-Tabla1[[#This Row],[Disponibles]]</f>
        <v>0</v>
      </c>
      <c r="H158" s="16"/>
      <c r="I158" s="16"/>
      <c r="J158" s="16"/>
    </row>
    <row r="159" spans="1:10" ht="15" customHeight="1" x14ac:dyDescent="0.25">
      <c r="A159" s="6">
        <v>13731</v>
      </c>
      <c r="B159" s="7" t="s">
        <v>165</v>
      </c>
      <c r="C159" s="8"/>
      <c r="D159" s="9">
        <v>0</v>
      </c>
      <c r="E159" s="9"/>
      <c r="F159" s="9"/>
      <c r="G159" s="10">
        <f>Tabla1[[#This Row],[Pedido]]+Tabla1[[#This Row],[Existencia]]-Tabla1[[#This Row],[Disponibles]]</f>
        <v>0</v>
      </c>
      <c r="H159" s="16"/>
      <c r="I159" s="16"/>
      <c r="J159" s="16"/>
    </row>
    <row r="160" spans="1:10" ht="15" customHeight="1" x14ac:dyDescent="0.25">
      <c r="A160" s="6">
        <v>14211</v>
      </c>
      <c r="B160" s="7" t="s">
        <v>151</v>
      </c>
      <c r="C160" s="8"/>
      <c r="D160" s="9">
        <v>0</v>
      </c>
      <c r="E160" s="9"/>
      <c r="F160" s="9"/>
      <c r="G160" s="10">
        <f>Tabla1[[#This Row],[Pedido]]+Tabla1[[#This Row],[Existencia]]-Tabla1[[#This Row],[Disponibles]]</f>
        <v>0</v>
      </c>
      <c r="H160" s="16"/>
      <c r="I160" s="16"/>
      <c r="J160" s="16"/>
    </row>
    <row r="161" spans="1:10" ht="15" customHeight="1" x14ac:dyDescent="0.25">
      <c r="A161" s="6">
        <v>20749</v>
      </c>
      <c r="B161" s="7" t="s">
        <v>164</v>
      </c>
      <c r="C161" s="8"/>
      <c r="D161" s="9">
        <v>0</v>
      </c>
      <c r="E161" s="9"/>
      <c r="F161" s="9"/>
      <c r="G161" s="10">
        <f>Tabla1[[#This Row],[Pedido]]+Tabla1[[#This Row],[Existencia]]-Tabla1[[#This Row],[Disponibles]]</f>
        <v>0</v>
      </c>
      <c r="H161" s="16"/>
      <c r="I161" s="16"/>
      <c r="J161" s="16"/>
    </row>
    <row r="162" spans="1:10" ht="15" customHeight="1" x14ac:dyDescent="0.25">
      <c r="A162" s="11">
        <v>21300</v>
      </c>
      <c r="B162" s="12" t="s">
        <v>154</v>
      </c>
      <c r="C162" s="13"/>
      <c r="D162" s="14">
        <v>0</v>
      </c>
      <c r="E162" s="14"/>
      <c r="F162" s="14"/>
      <c r="G162" s="10">
        <f>Tabla1[[#This Row],[Pedido]]+Tabla1[[#This Row],[Existencia]]-Tabla1[[#This Row],[Disponibles]]</f>
        <v>0</v>
      </c>
      <c r="H162" s="18"/>
      <c r="I162" s="18"/>
      <c r="J162" s="18"/>
    </row>
    <row r="163" spans="1:10" x14ac:dyDescent="0.25">
      <c r="A163" s="11"/>
      <c r="B163" s="14"/>
      <c r="C163" s="13"/>
      <c r="D163" s="14"/>
      <c r="E163" s="14"/>
      <c r="F163" s="14"/>
      <c r="G163" s="15"/>
      <c r="H163" s="14"/>
      <c r="I163" s="14" t="s">
        <v>171</v>
      </c>
      <c r="J163" s="22" t="s">
        <v>172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B1" sqref="B1:K1"/>
    </sheetView>
  </sheetViews>
  <sheetFormatPr baseColWidth="10" defaultRowHeight="15" x14ac:dyDescent="0.25"/>
  <cols>
    <col min="1" max="1" width="7.140625" customWidth="1"/>
    <col min="2" max="2" width="48" bestFit="1" customWidth="1"/>
    <col min="3" max="4" width="11.140625" customWidth="1"/>
    <col min="5" max="5" width="7.140625" customWidth="1"/>
    <col min="6" max="6" width="8.5703125" customWidth="1"/>
    <col min="7" max="7" width="17.42578125" customWidth="1"/>
    <col min="8" max="8" width="10.42578125" customWidth="1"/>
    <col min="9" max="9" width="8" customWidth="1"/>
    <col min="10" max="10" width="9" customWidth="1"/>
  </cols>
  <sheetData>
    <row r="1" spans="1:12" ht="18.75" x14ac:dyDescent="0.3">
      <c r="B1" s="40" t="s">
        <v>181</v>
      </c>
    </row>
    <row r="3" spans="1:12" ht="20.25" customHeight="1" x14ac:dyDescent="0.25">
      <c r="A3" s="30" t="s">
        <v>173</v>
      </c>
      <c r="B3" s="30" t="s">
        <v>177</v>
      </c>
      <c r="C3" s="31" t="s">
        <v>166</v>
      </c>
      <c r="D3" s="30" t="s">
        <v>174</v>
      </c>
      <c r="E3" s="30" t="s">
        <v>175</v>
      </c>
      <c r="F3" s="30" t="s">
        <v>176</v>
      </c>
      <c r="G3" s="32" t="s">
        <v>178</v>
      </c>
      <c r="H3" s="30" t="s">
        <v>168</v>
      </c>
      <c r="I3" s="30" t="s">
        <v>169</v>
      </c>
      <c r="J3" s="33" t="s">
        <v>179</v>
      </c>
    </row>
    <row r="4" spans="1:12" x14ac:dyDescent="0.25">
      <c r="A4" s="23">
        <v>1</v>
      </c>
      <c r="B4" s="24" t="s">
        <v>6</v>
      </c>
      <c r="C4" s="25">
        <v>29.04</v>
      </c>
      <c r="D4" s="23">
        <v>26.095400000000001</v>
      </c>
      <c r="E4" s="23">
        <v>25.6</v>
      </c>
      <c r="F4" s="23">
        <v>0</v>
      </c>
      <c r="G4" s="26">
        <v>-0.49540000000000006</v>
      </c>
      <c r="H4" s="27">
        <v>-1.7059228650137745E-2</v>
      </c>
      <c r="I4" s="28">
        <v>0.2</v>
      </c>
      <c r="J4" s="29">
        <v>-9.9080000000000015E-2</v>
      </c>
    </row>
    <row r="5" spans="1:12" x14ac:dyDescent="0.25">
      <c r="A5" s="23">
        <v>2</v>
      </c>
      <c r="B5" s="24" t="s">
        <v>16</v>
      </c>
      <c r="C5" s="25">
        <v>2.5449999999999999</v>
      </c>
      <c r="D5" s="23">
        <v>1.2150000000000001</v>
      </c>
      <c r="E5" s="23">
        <v>0.7</v>
      </c>
      <c r="F5" s="23">
        <v>0.28000000000000003</v>
      </c>
      <c r="G5" s="26">
        <v>-0.2350000000000001</v>
      </c>
      <c r="H5" s="27">
        <v>-9.2337917485265264E-2</v>
      </c>
      <c r="I5" s="23">
        <v>5.5</v>
      </c>
      <c r="J5" s="29">
        <v>-1.2925000000000004</v>
      </c>
    </row>
    <row r="6" spans="1:12" x14ac:dyDescent="0.25">
      <c r="A6" s="23">
        <v>4</v>
      </c>
      <c r="B6" s="24" t="s">
        <v>38</v>
      </c>
      <c r="C6" s="25">
        <v>12</v>
      </c>
      <c r="D6" s="23">
        <v>6.8949999999999996</v>
      </c>
      <c r="E6" s="23">
        <v>6.4</v>
      </c>
      <c r="F6" s="23">
        <v>0.21</v>
      </c>
      <c r="G6" s="26">
        <v>-0.28499999999999925</v>
      </c>
      <c r="H6" s="27">
        <v>-2.3749999999999938E-2</v>
      </c>
      <c r="I6" s="23">
        <v>0.66</v>
      </c>
      <c r="J6" s="29">
        <v>-0.18809999999999952</v>
      </c>
    </row>
    <row r="7" spans="1:12" x14ac:dyDescent="0.25">
      <c r="A7" s="23">
        <v>5</v>
      </c>
      <c r="B7" s="24" t="s">
        <v>51</v>
      </c>
      <c r="C7" s="25">
        <v>1</v>
      </c>
      <c r="D7" s="23">
        <v>0.76500000000000001</v>
      </c>
      <c r="E7" s="23">
        <v>0.6</v>
      </c>
      <c r="F7" s="23">
        <v>0</v>
      </c>
      <c r="G7" s="26">
        <v>-0.16500000000000004</v>
      </c>
      <c r="H7" s="27">
        <v>-0.16500000000000004</v>
      </c>
      <c r="I7" s="23">
        <v>2.5</v>
      </c>
      <c r="J7" s="29">
        <v>-0.41250000000000009</v>
      </c>
    </row>
    <row r="8" spans="1:12" x14ac:dyDescent="0.25">
      <c r="A8" s="23">
        <v>6</v>
      </c>
      <c r="B8" s="24" t="s">
        <v>17</v>
      </c>
      <c r="C8" s="25">
        <v>2.37</v>
      </c>
      <c r="D8" s="23">
        <v>1.655</v>
      </c>
      <c r="E8" s="23">
        <v>0.8</v>
      </c>
      <c r="F8" s="23">
        <v>0.35</v>
      </c>
      <c r="G8" s="26">
        <v>-0.50500000000000012</v>
      </c>
      <c r="H8" s="27">
        <v>-0.21308016877637134</v>
      </c>
      <c r="I8" s="23">
        <v>2.4</v>
      </c>
      <c r="J8" s="29">
        <v>-1.2120000000000002</v>
      </c>
      <c r="L8" s="39"/>
    </row>
    <row r="9" spans="1:12" x14ac:dyDescent="0.25">
      <c r="A9" s="23">
        <v>7</v>
      </c>
      <c r="B9" s="24" t="s">
        <v>7</v>
      </c>
      <c r="C9" s="25">
        <v>5.83</v>
      </c>
      <c r="D9" s="23">
        <v>1.875</v>
      </c>
      <c r="E9" s="23">
        <v>0.2</v>
      </c>
      <c r="F9" s="23">
        <v>0.82</v>
      </c>
      <c r="G9" s="26">
        <v>-0.85499999999999998</v>
      </c>
      <c r="H9" s="27">
        <v>-0.14665523156089194</v>
      </c>
      <c r="I9" s="23">
        <v>1.44</v>
      </c>
      <c r="J9" s="29">
        <v>-1.2311999999999999</v>
      </c>
    </row>
    <row r="10" spans="1:12" x14ac:dyDescent="0.25">
      <c r="A10" s="23">
        <v>8</v>
      </c>
      <c r="B10" s="24" t="s">
        <v>41</v>
      </c>
      <c r="C10" s="25">
        <v>1</v>
      </c>
      <c r="D10" s="23">
        <v>0.49009999999999998</v>
      </c>
      <c r="E10" s="23">
        <v>0.2</v>
      </c>
      <c r="F10" s="23">
        <v>0.05</v>
      </c>
      <c r="G10" s="26">
        <v>-0.24009999999999998</v>
      </c>
      <c r="H10" s="27">
        <v>-0.24009999999999998</v>
      </c>
      <c r="I10" s="23">
        <v>0.88</v>
      </c>
      <c r="J10" s="29">
        <v>-0.21128799999999998</v>
      </c>
      <c r="L10" s="38"/>
    </row>
    <row r="11" spans="1:12" x14ac:dyDescent="0.25">
      <c r="A11" s="23">
        <v>9</v>
      </c>
      <c r="B11" s="24" t="s">
        <v>18</v>
      </c>
      <c r="C11" s="25">
        <v>67.2</v>
      </c>
      <c r="D11" s="23">
        <v>31.05</v>
      </c>
      <c r="E11" s="23">
        <v>22.4</v>
      </c>
      <c r="F11" s="23">
        <v>6.9</v>
      </c>
      <c r="G11" s="26">
        <v>-1.7500000000000036</v>
      </c>
      <c r="H11" s="27">
        <v>-2.604166666666672E-2</v>
      </c>
      <c r="I11" s="23">
        <v>0.85</v>
      </c>
      <c r="J11" s="29">
        <v>-1.4875000000000029</v>
      </c>
    </row>
    <row r="12" spans="1:12" x14ac:dyDescent="0.25">
      <c r="A12" s="23">
        <v>10</v>
      </c>
      <c r="B12" s="24" t="s">
        <v>69</v>
      </c>
      <c r="C12" s="25">
        <v>1.6</v>
      </c>
      <c r="D12" s="23">
        <v>1.175</v>
      </c>
      <c r="E12" s="23">
        <v>0.8</v>
      </c>
      <c r="F12" s="23">
        <v>0</v>
      </c>
      <c r="G12" s="26">
        <v>-0.375</v>
      </c>
      <c r="H12" s="27">
        <v>-0.234375</v>
      </c>
      <c r="I12" s="23">
        <v>1.54</v>
      </c>
      <c r="J12" s="29">
        <v>-0.57750000000000001</v>
      </c>
    </row>
    <row r="13" spans="1:12" x14ac:dyDescent="0.25">
      <c r="A13" s="23">
        <v>12</v>
      </c>
      <c r="B13" s="24" t="s">
        <v>8</v>
      </c>
      <c r="C13" s="25">
        <v>6</v>
      </c>
      <c r="D13" s="23">
        <v>2.8450000000000002</v>
      </c>
      <c r="E13" s="23">
        <v>2</v>
      </c>
      <c r="F13" s="23">
        <v>0.38</v>
      </c>
      <c r="G13" s="26">
        <v>-0.4650000000000003</v>
      </c>
      <c r="H13" s="27">
        <v>-7.7500000000000055E-2</v>
      </c>
      <c r="I13" s="23">
        <v>0.94</v>
      </c>
      <c r="J13" s="29">
        <v>-0.43710000000000027</v>
      </c>
    </row>
    <row r="14" spans="1:12" x14ac:dyDescent="0.25">
      <c r="A14" s="23">
        <v>13</v>
      </c>
      <c r="B14" s="24" t="s">
        <v>9</v>
      </c>
      <c r="C14" s="25">
        <v>9.6</v>
      </c>
      <c r="D14" s="23">
        <v>7.28</v>
      </c>
      <c r="E14" s="23">
        <v>6</v>
      </c>
      <c r="F14" s="23">
        <v>0.46</v>
      </c>
      <c r="G14" s="26">
        <v>-0.82000000000000028</v>
      </c>
      <c r="H14" s="27">
        <v>-8.5416666666666696E-2</v>
      </c>
      <c r="I14" s="23">
        <v>0.9</v>
      </c>
      <c r="J14" s="29">
        <v>-0.73800000000000032</v>
      </c>
    </row>
    <row r="15" spans="1:12" x14ac:dyDescent="0.25">
      <c r="A15" s="23">
        <v>14</v>
      </c>
      <c r="B15" s="24" t="s">
        <v>54</v>
      </c>
      <c r="C15" s="25">
        <v>6</v>
      </c>
      <c r="D15" s="23">
        <v>5.51</v>
      </c>
      <c r="E15" s="23">
        <v>4.8</v>
      </c>
      <c r="F15" s="23">
        <v>0.37</v>
      </c>
      <c r="G15" s="26">
        <v>-0.33999999999999986</v>
      </c>
      <c r="H15" s="27">
        <v>-5.6666666666666643E-2</v>
      </c>
      <c r="I15" s="23">
        <v>0.85</v>
      </c>
      <c r="J15" s="29">
        <v>-0.28899999999999987</v>
      </c>
    </row>
    <row r="16" spans="1:12" x14ac:dyDescent="0.25">
      <c r="A16" s="23">
        <v>15</v>
      </c>
      <c r="B16" s="24" t="s">
        <v>33</v>
      </c>
      <c r="C16" s="25">
        <v>6.6</v>
      </c>
      <c r="D16" s="23">
        <v>5.6449999999999996</v>
      </c>
      <c r="E16" s="23">
        <v>5.6</v>
      </c>
      <c r="F16" s="23">
        <v>0</v>
      </c>
      <c r="G16" s="26">
        <v>-4.4999999999999929E-2</v>
      </c>
      <c r="H16" s="27">
        <v>-6.8181818181818074E-3</v>
      </c>
      <c r="I16" s="23">
        <v>0.8</v>
      </c>
      <c r="J16" s="29">
        <v>-3.5999999999999942E-2</v>
      </c>
    </row>
    <row r="17" spans="1:10" x14ac:dyDescent="0.25">
      <c r="A17" s="23">
        <v>16</v>
      </c>
      <c r="B17" s="24" t="s">
        <v>10</v>
      </c>
      <c r="C17" s="25">
        <v>25.8</v>
      </c>
      <c r="D17" s="23">
        <v>20.2151</v>
      </c>
      <c r="E17" s="23">
        <v>8.4</v>
      </c>
      <c r="F17" s="23">
        <v>8.4</v>
      </c>
      <c r="G17" s="26">
        <v>-3.4150999999999989</v>
      </c>
      <c r="H17" s="27">
        <v>-0.13236821705426352</v>
      </c>
      <c r="I17" s="23">
        <v>0.52</v>
      </c>
      <c r="J17" s="29">
        <v>-1.7758519999999995</v>
      </c>
    </row>
    <row r="18" spans="1:10" x14ac:dyDescent="0.25">
      <c r="A18" s="23">
        <v>17</v>
      </c>
      <c r="B18" s="24" t="s">
        <v>88</v>
      </c>
      <c r="C18" s="25">
        <v>18.400000000000002</v>
      </c>
      <c r="D18" s="23">
        <v>4.0449999999999999</v>
      </c>
      <c r="E18" s="23">
        <v>0</v>
      </c>
      <c r="F18" s="23">
        <v>0</v>
      </c>
      <c r="G18" s="26">
        <v>-4.0449999999999999</v>
      </c>
      <c r="H18" s="27">
        <v>-0.2198369565217391</v>
      </c>
      <c r="I18" s="23">
        <v>2.95</v>
      </c>
      <c r="J18" s="29">
        <v>-11.93275</v>
      </c>
    </row>
    <row r="19" spans="1:10" x14ac:dyDescent="0.25">
      <c r="A19" s="23">
        <v>18</v>
      </c>
      <c r="B19" s="24" t="s">
        <v>20</v>
      </c>
      <c r="C19" s="25">
        <v>17.8</v>
      </c>
      <c r="D19" s="23">
        <v>8.1050000000000004</v>
      </c>
      <c r="E19" s="23">
        <v>6.4</v>
      </c>
      <c r="F19" s="23">
        <v>0.2</v>
      </c>
      <c r="G19" s="26">
        <v>-1.5049999999999999</v>
      </c>
      <c r="H19" s="27">
        <v>-8.4550561797752805E-2</v>
      </c>
      <c r="I19" s="23">
        <v>1.17</v>
      </c>
      <c r="J19" s="29">
        <v>-1.7608499999999998</v>
      </c>
    </row>
    <row r="20" spans="1:10" x14ac:dyDescent="0.25">
      <c r="A20" s="23">
        <v>19</v>
      </c>
      <c r="B20" s="24" t="s">
        <v>11</v>
      </c>
      <c r="C20" s="25">
        <v>136.80000000000001</v>
      </c>
      <c r="D20" s="23">
        <v>32.375</v>
      </c>
      <c r="E20" s="23">
        <v>0.6</v>
      </c>
      <c r="F20" s="23">
        <v>20.62</v>
      </c>
      <c r="G20" s="26">
        <v>-11.154999999999998</v>
      </c>
      <c r="H20" s="27">
        <v>-8.1542397660818694E-2</v>
      </c>
      <c r="I20" s="23">
        <v>0.85</v>
      </c>
      <c r="J20" s="29">
        <v>-9.4817499999999981</v>
      </c>
    </row>
    <row r="21" spans="1:10" x14ac:dyDescent="0.25">
      <c r="A21" s="23">
        <v>23</v>
      </c>
      <c r="B21" s="24" t="s">
        <v>39</v>
      </c>
      <c r="C21" s="25">
        <v>2</v>
      </c>
      <c r="D21" s="23">
        <v>0.875</v>
      </c>
      <c r="E21" s="23">
        <v>0.6</v>
      </c>
      <c r="F21" s="23">
        <v>0</v>
      </c>
      <c r="G21" s="26">
        <v>-0.27500000000000002</v>
      </c>
      <c r="H21" s="27">
        <v>-0.13750000000000001</v>
      </c>
      <c r="I21" s="23">
        <v>0.42</v>
      </c>
      <c r="J21" s="29">
        <v>-0.11550000000000001</v>
      </c>
    </row>
    <row r="22" spans="1:10" x14ac:dyDescent="0.25">
      <c r="A22" s="23">
        <v>24</v>
      </c>
      <c r="B22" s="24" t="s">
        <v>21</v>
      </c>
      <c r="C22" s="25">
        <v>1.79</v>
      </c>
      <c r="D22" s="23">
        <v>0.67</v>
      </c>
      <c r="E22" s="23">
        <v>0</v>
      </c>
      <c r="F22" s="23">
        <v>0</v>
      </c>
      <c r="G22" s="26">
        <v>-0.67</v>
      </c>
      <c r="H22" s="27">
        <v>-0.37430167597765363</v>
      </c>
      <c r="I22" s="23">
        <v>1.2</v>
      </c>
      <c r="J22" s="29">
        <v>-0.80400000000000005</v>
      </c>
    </row>
    <row r="23" spans="1:10" x14ac:dyDescent="0.25">
      <c r="A23" s="23">
        <v>26</v>
      </c>
      <c r="B23" s="24" t="s">
        <v>12</v>
      </c>
      <c r="C23" s="25">
        <v>95.5</v>
      </c>
      <c r="D23" s="23">
        <v>49.604999999999997</v>
      </c>
      <c r="E23" s="23">
        <v>38.4</v>
      </c>
      <c r="F23" s="23">
        <v>6.43</v>
      </c>
      <c r="G23" s="26">
        <v>-4.7749999999999986</v>
      </c>
      <c r="H23" s="27">
        <v>-4.9999999999999982E-2</v>
      </c>
      <c r="I23" s="23">
        <v>0.7</v>
      </c>
      <c r="J23" s="29">
        <v>-3.3424999999999989</v>
      </c>
    </row>
    <row r="24" spans="1:10" x14ac:dyDescent="0.25">
      <c r="A24" s="23">
        <v>28</v>
      </c>
      <c r="B24" s="24" t="s">
        <v>22</v>
      </c>
      <c r="C24" s="25">
        <v>4.8000000000000007</v>
      </c>
      <c r="D24" s="23">
        <v>2.2549999999999999</v>
      </c>
      <c r="E24" s="23">
        <v>1.2</v>
      </c>
      <c r="F24" s="23">
        <v>0.25</v>
      </c>
      <c r="G24" s="26">
        <v>-0.80499999999999994</v>
      </c>
      <c r="H24" s="27">
        <v>-0.16770833333333329</v>
      </c>
      <c r="I24" s="23">
        <v>0.5</v>
      </c>
      <c r="J24" s="29">
        <v>-0.40249999999999997</v>
      </c>
    </row>
    <row r="25" spans="1:10" x14ac:dyDescent="0.25">
      <c r="A25" s="23">
        <v>31</v>
      </c>
      <c r="B25" s="24" t="s">
        <v>23</v>
      </c>
      <c r="C25" s="25">
        <v>4.2949999999999999</v>
      </c>
      <c r="D25" s="23">
        <v>0.40500000000000003</v>
      </c>
      <c r="E25" s="23">
        <v>0</v>
      </c>
      <c r="F25" s="23">
        <v>0</v>
      </c>
      <c r="G25" s="26">
        <v>-0.40500000000000003</v>
      </c>
      <c r="H25" s="27">
        <v>-9.4295692665890579E-2</v>
      </c>
      <c r="I25" s="23">
        <v>1.06</v>
      </c>
      <c r="J25" s="29">
        <v>-0.42930000000000007</v>
      </c>
    </row>
    <row r="26" spans="1:10" x14ac:dyDescent="0.25">
      <c r="A26" s="23">
        <v>32</v>
      </c>
      <c r="B26" s="24" t="s">
        <v>34</v>
      </c>
      <c r="C26" s="25">
        <v>5.6</v>
      </c>
      <c r="D26" s="23">
        <v>5.6</v>
      </c>
      <c r="E26" s="23">
        <v>2.4</v>
      </c>
      <c r="F26" s="23">
        <v>0</v>
      </c>
      <c r="G26" s="26">
        <v>-3.1999999999999997</v>
      </c>
      <c r="H26" s="27">
        <v>-0.5714285714285714</v>
      </c>
      <c r="I26" s="23">
        <v>0.77</v>
      </c>
      <c r="J26" s="29">
        <v>-2.464</v>
      </c>
    </row>
    <row r="27" spans="1:10" x14ac:dyDescent="0.25">
      <c r="A27" s="23">
        <v>33</v>
      </c>
      <c r="B27" s="24" t="s">
        <v>45</v>
      </c>
      <c r="C27" s="25">
        <v>2.2000000000000002</v>
      </c>
      <c r="D27" s="23">
        <v>2.2000000000000002</v>
      </c>
      <c r="E27" s="23">
        <v>1.2</v>
      </c>
      <c r="F27" s="23">
        <v>0</v>
      </c>
      <c r="G27" s="26">
        <v>-1.0000000000000002</v>
      </c>
      <c r="H27" s="27">
        <v>-0.45454545454545459</v>
      </c>
      <c r="I27" s="23">
        <v>1.48</v>
      </c>
      <c r="J27" s="29">
        <v>-1.4800000000000002</v>
      </c>
    </row>
    <row r="28" spans="1:10" x14ac:dyDescent="0.25">
      <c r="A28" s="23">
        <v>40</v>
      </c>
      <c r="B28" s="24" t="s">
        <v>24</v>
      </c>
      <c r="C28" s="25">
        <v>12.2</v>
      </c>
      <c r="D28" s="23">
        <v>5.0199999999999996</v>
      </c>
      <c r="E28" s="23">
        <v>3.4</v>
      </c>
      <c r="F28" s="23">
        <v>0.33</v>
      </c>
      <c r="G28" s="26">
        <v>-1.2899999999999996</v>
      </c>
      <c r="H28" s="27">
        <v>-0.10573770491803276</v>
      </c>
      <c r="I28" s="23">
        <v>0.85</v>
      </c>
      <c r="J28" s="29">
        <v>-1.0964999999999996</v>
      </c>
    </row>
    <row r="29" spans="1:10" x14ac:dyDescent="0.25">
      <c r="A29" s="23">
        <v>44</v>
      </c>
      <c r="B29" s="24" t="s">
        <v>25</v>
      </c>
      <c r="C29" s="25">
        <v>14.8</v>
      </c>
      <c r="D29" s="23">
        <v>11.09</v>
      </c>
      <c r="E29" s="23">
        <v>7.2</v>
      </c>
      <c r="F29" s="23">
        <v>1.1399999999999999</v>
      </c>
      <c r="G29" s="26">
        <v>-2.75</v>
      </c>
      <c r="H29" s="27">
        <v>-0.1858108108108108</v>
      </c>
      <c r="I29" s="23">
        <v>0.4</v>
      </c>
      <c r="J29" s="29">
        <v>-1.1000000000000001</v>
      </c>
    </row>
    <row r="30" spans="1:10" x14ac:dyDescent="0.25">
      <c r="A30" s="23">
        <v>45</v>
      </c>
      <c r="B30" s="24" t="s">
        <v>26</v>
      </c>
      <c r="C30" s="25">
        <v>18.200000000000003</v>
      </c>
      <c r="D30" s="23">
        <v>9.68</v>
      </c>
      <c r="E30" s="23">
        <v>3</v>
      </c>
      <c r="F30" s="23">
        <v>0.6</v>
      </c>
      <c r="G30" s="26">
        <v>-6.08</v>
      </c>
      <c r="H30" s="27">
        <v>-0.33406593406593404</v>
      </c>
      <c r="I30" s="23">
        <v>0.42</v>
      </c>
      <c r="J30" s="29">
        <v>-2.5535999999999999</v>
      </c>
    </row>
    <row r="31" spans="1:10" x14ac:dyDescent="0.25">
      <c r="A31" s="23">
        <v>49</v>
      </c>
      <c r="B31" s="24" t="s">
        <v>27</v>
      </c>
      <c r="C31" s="25">
        <v>5.8</v>
      </c>
      <c r="D31" s="23">
        <v>3.47</v>
      </c>
      <c r="E31" s="23">
        <v>2.8</v>
      </c>
      <c r="F31" s="23">
        <v>0</v>
      </c>
      <c r="G31" s="26">
        <v>-0.67000000000000037</v>
      </c>
      <c r="H31" s="27">
        <v>-0.11551724137931041</v>
      </c>
      <c r="I31" s="23">
        <v>1.8</v>
      </c>
      <c r="J31" s="29">
        <v>-1.2060000000000006</v>
      </c>
    </row>
    <row r="32" spans="1:10" x14ac:dyDescent="0.25">
      <c r="A32" s="23">
        <v>50</v>
      </c>
      <c r="B32" s="24" t="s">
        <v>13</v>
      </c>
      <c r="C32" s="25">
        <v>11.6</v>
      </c>
      <c r="D32" s="23">
        <v>8.4550000000000001</v>
      </c>
      <c r="E32" s="23">
        <v>6.8</v>
      </c>
      <c r="F32" s="23">
        <v>1.22</v>
      </c>
      <c r="G32" s="26">
        <v>-0.4350000000000005</v>
      </c>
      <c r="H32" s="27">
        <v>-3.7500000000000047E-2</v>
      </c>
      <c r="I32" s="23">
        <v>0.22</v>
      </c>
      <c r="J32" s="29">
        <v>-9.5700000000000104E-2</v>
      </c>
    </row>
    <row r="33" spans="1:10" x14ac:dyDescent="0.25">
      <c r="A33" s="23">
        <v>55</v>
      </c>
      <c r="B33" s="24" t="s">
        <v>75</v>
      </c>
      <c r="C33" s="25">
        <v>23.020000000000003</v>
      </c>
      <c r="D33" s="23">
        <v>15.135</v>
      </c>
      <c r="E33" s="23">
        <v>13</v>
      </c>
      <c r="F33" s="23">
        <v>0</v>
      </c>
      <c r="G33" s="26">
        <v>-2.1349999999999998</v>
      </c>
      <c r="H33" s="27">
        <v>-9.2745438748913972E-2</v>
      </c>
      <c r="I33" s="23">
        <v>0.99</v>
      </c>
      <c r="J33" s="29">
        <v>-2.1136499999999998</v>
      </c>
    </row>
    <row r="34" spans="1:10" x14ac:dyDescent="0.25">
      <c r="A34" s="23">
        <v>58</v>
      </c>
      <c r="B34" s="24" t="s">
        <v>14</v>
      </c>
      <c r="C34" s="25">
        <v>0</v>
      </c>
      <c r="D34" s="23">
        <v>10.125</v>
      </c>
      <c r="E34" s="23">
        <v>9.1999999999999993</v>
      </c>
      <c r="F34" s="23">
        <v>0.48</v>
      </c>
      <c r="G34" s="26">
        <v>-0.44500000000000028</v>
      </c>
      <c r="H34" s="27" t="e">
        <v>#DIV/0!</v>
      </c>
      <c r="I34" s="23">
        <v>0.72</v>
      </c>
      <c r="J34" s="29">
        <v>-0.32040000000000018</v>
      </c>
    </row>
    <row r="35" spans="1:10" x14ac:dyDescent="0.25">
      <c r="A35" s="23">
        <v>60</v>
      </c>
      <c r="B35" s="24" t="s">
        <v>29</v>
      </c>
      <c r="C35" s="25">
        <v>8</v>
      </c>
      <c r="D35" s="23">
        <v>1.855</v>
      </c>
      <c r="E35" s="23">
        <v>1.2</v>
      </c>
      <c r="F35" s="23">
        <v>0</v>
      </c>
      <c r="G35" s="26">
        <v>-0.65500000000000003</v>
      </c>
      <c r="H35" s="27">
        <v>-8.1875000000000003E-2</v>
      </c>
      <c r="I35" s="23">
        <v>1.02</v>
      </c>
      <c r="J35" s="29">
        <v>-0.66810000000000003</v>
      </c>
    </row>
    <row r="36" spans="1:10" x14ac:dyDescent="0.25">
      <c r="A36" s="23">
        <v>61</v>
      </c>
      <c r="B36" s="24" t="s">
        <v>42</v>
      </c>
      <c r="C36" s="25">
        <v>18.799999999999997</v>
      </c>
      <c r="D36" s="23">
        <v>11.074999999999999</v>
      </c>
      <c r="E36" s="23">
        <v>4</v>
      </c>
      <c r="F36" s="23">
        <v>0</v>
      </c>
      <c r="G36" s="26">
        <v>-7.0749999999999993</v>
      </c>
      <c r="H36" s="27">
        <v>-0.37632978723404259</v>
      </c>
      <c r="I36" s="23">
        <v>0.4</v>
      </c>
      <c r="J36" s="29">
        <v>-2.83</v>
      </c>
    </row>
    <row r="37" spans="1:10" x14ac:dyDescent="0.25">
      <c r="A37" s="23">
        <v>63</v>
      </c>
      <c r="B37" s="24" t="s">
        <v>30</v>
      </c>
      <c r="C37" s="25">
        <v>9.1999999999999993</v>
      </c>
      <c r="D37" s="23">
        <v>7.4950000000000001</v>
      </c>
      <c r="E37" s="23">
        <v>4.4000000000000004</v>
      </c>
      <c r="F37" s="23">
        <v>0.79</v>
      </c>
      <c r="G37" s="26">
        <v>-2.3049999999999997</v>
      </c>
      <c r="H37" s="27">
        <v>-0.25054347826086953</v>
      </c>
      <c r="I37" s="23">
        <v>0.53</v>
      </c>
      <c r="J37" s="29">
        <v>-1.2216499999999999</v>
      </c>
    </row>
    <row r="38" spans="1:10" x14ac:dyDescent="0.25">
      <c r="A38" s="23">
        <v>67</v>
      </c>
      <c r="B38" s="24" t="s">
        <v>36</v>
      </c>
      <c r="C38" s="25">
        <v>10.4</v>
      </c>
      <c r="D38" s="23">
        <v>4.95</v>
      </c>
      <c r="E38" s="23">
        <v>1.2</v>
      </c>
      <c r="F38" s="23">
        <v>1.17</v>
      </c>
      <c r="G38" s="26">
        <v>-2.58</v>
      </c>
      <c r="H38" s="27">
        <v>-0.24807692307692308</v>
      </c>
      <c r="I38" s="23">
        <v>2.21</v>
      </c>
      <c r="J38" s="29">
        <v>-5.7018000000000004</v>
      </c>
    </row>
    <row r="39" spans="1:10" x14ac:dyDescent="0.25">
      <c r="A39" s="23">
        <v>70</v>
      </c>
      <c r="B39" s="24" t="s">
        <v>37</v>
      </c>
      <c r="C39" s="25">
        <v>6</v>
      </c>
      <c r="D39" s="23">
        <v>6</v>
      </c>
      <c r="E39" s="23">
        <v>3</v>
      </c>
      <c r="F39" s="23">
        <v>0</v>
      </c>
      <c r="G39" s="26">
        <v>-3</v>
      </c>
      <c r="H39" s="27">
        <v>-0.5</v>
      </c>
      <c r="I39" s="23">
        <v>0.4</v>
      </c>
      <c r="J39" s="29">
        <v>-1.2000000000000002</v>
      </c>
    </row>
    <row r="40" spans="1:10" x14ac:dyDescent="0.25">
      <c r="A40" s="23">
        <v>71</v>
      </c>
      <c r="B40" s="24" t="s">
        <v>48</v>
      </c>
      <c r="C40" s="25">
        <v>28</v>
      </c>
      <c r="D40" s="23">
        <v>18.954999999999998</v>
      </c>
      <c r="E40" s="23">
        <v>13.4</v>
      </c>
      <c r="F40" s="23">
        <v>2.42</v>
      </c>
      <c r="G40" s="26">
        <v>-3.134999999999998</v>
      </c>
      <c r="H40" s="27">
        <v>-0.11196428571428564</v>
      </c>
      <c r="I40" s="23">
        <v>0.35</v>
      </c>
      <c r="J40" s="29">
        <v>-1.0972499999999992</v>
      </c>
    </row>
    <row r="41" spans="1:10" x14ac:dyDescent="0.25">
      <c r="A41" s="23">
        <v>72</v>
      </c>
      <c r="B41" s="24" t="s">
        <v>43</v>
      </c>
      <c r="C41" s="25">
        <v>6.6</v>
      </c>
      <c r="D41" s="23">
        <v>5.01</v>
      </c>
      <c r="E41" s="23">
        <v>4.5999999999999996</v>
      </c>
      <c r="F41" s="23">
        <v>0</v>
      </c>
      <c r="G41" s="26">
        <v>-0.41000000000000014</v>
      </c>
      <c r="H41" s="27">
        <v>-6.2121212121212147E-2</v>
      </c>
      <c r="I41" s="23">
        <v>1.1499999999999999</v>
      </c>
      <c r="J41" s="29">
        <v>-0.47150000000000014</v>
      </c>
    </row>
    <row r="42" spans="1:10" x14ac:dyDescent="0.25">
      <c r="A42" s="23">
        <v>78</v>
      </c>
      <c r="B42" s="24" t="s">
        <v>15</v>
      </c>
      <c r="C42" s="25">
        <v>56</v>
      </c>
      <c r="D42" s="23">
        <v>9.02</v>
      </c>
      <c r="E42" s="23">
        <v>0.6</v>
      </c>
      <c r="F42" s="23">
        <v>6.95</v>
      </c>
      <c r="G42" s="26">
        <v>-1.4699999999999998</v>
      </c>
      <c r="H42" s="27">
        <v>-2.6249999999999996E-2</v>
      </c>
      <c r="I42" s="23">
        <v>1.64</v>
      </c>
      <c r="J42" s="29">
        <v>-2.4107999999999996</v>
      </c>
    </row>
    <row r="43" spans="1:10" x14ac:dyDescent="0.25">
      <c r="A43" s="23">
        <v>85</v>
      </c>
      <c r="B43" s="24" t="s">
        <v>31</v>
      </c>
      <c r="C43" s="25">
        <v>22</v>
      </c>
      <c r="D43" s="23">
        <v>9.65</v>
      </c>
      <c r="E43" s="23">
        <v>4</v>
      </c>
      <c r="F43" s="23">
        <v>3.19</v>
      </c>
      <c r="G43" s="26">
        <v>-2.4600000000000009</v>
      </c>
      <c r="H43" s="34">
        <v>-0.11181818181818186</v>
      </c>
      <c r="I43" s="23">
        <v>0.45</v>
      </c>
      <c r="J43" s="35">
        <v>-1.1070000000000004</v>
      </c>
    </row>
    <row r="44" spans="1:10" x14ac:dyDescent="0.25">
      <c r="I44" s="36" t="s">
        <v>180</v>
      </c>
      <c r="J44" s="37">
        <f>SUM(J4:J43)</f>
        <v>-67.394720000000007</v>
      </c>
    </row>
  </sheetData>
  <sortState ref="A1:L42">
    <sortCondition sortBy="cellColor" ref="A42"/>
  </sortState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11" sqref="K11"/>
    </sheetView>
  </sheetViews>
  <sheetFormatPr baseColWidth="10" defaultRowHeight="15" x14ac:dyDescent="0.25"/>
  <cols>
    <col min="1" max="1" width="11.5703125" customWidth="1"/>
    <col min="2" max="2" width="32.85546875" bestFit="1" customWidth="1"/>
    <col min="3" max="3" width="11" bestFit="1" customWidth="1"/>
    <col min="4" max="4" width="9.85546875" customWidth="1"/>
    <col min="5" max="5" width="7.42578125" customWidth="1"/>
    <col min="6" max="6" width="7.5703125" customWidth="1"/>
    <col min="7" max="7" width="16.28515625" bestFit="1" customWidth="1"/>
    <col min="8" max="8" width="10.7109375" bestFit="1" customWidth="1"/>
    <col min="9" max="9" width="7.42578125" customWidth="1"/>
    <col min="10" max="10" width="9.5703125" customWidth="1"/>
  </cols>
  <sheetData>
    <row r="1" spans="1:11" ht="18.75" x14ac:dyDescent="0.25">
      <c r="A1" s="41" t="s">
        <v>181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11" x14ac:dyDescent="0.25">
      <c r="A3" s="30" t="s">
        <v>173</v>
      </c>
      <c r="B3" s="30" t="s">
        <v>177</v>
      </c>
      <c r="C3" s="31" t="s">
        <v>166</v>
      </c>
      <c r="D3" s="30" t="s">
        <v>174</v>
      </c>
      <c r="E3" s="30" t="s">
        <v>175</v>
      </c>
      <c r="F3" s="30" t="s">
        <v>176</v>
      </c>
      <c r="G3" s="32" t="s">
        <v>178</v>
      </c>
      <c r="H3" s="30" t="s">
        <v>168</v>
      </c>
    </row>
    <row r="4" spans="1:11" x14ac:dyDescent="0.25">
      <c r="A4" s="23">
        <v>3</v>
      </c>
      <c r="B4" s="24" t="s">
        <v>47</v>
      </c>
      <c r="C4" s="25">
        <v>1.53</v>
      </c>
      <c r="D4" s="23">
        <v>0.58499999999999996</v>
      </c>
      <c r="E4" s="23">
        <v>0.6</v>
      </c>
      <c r="F4" s="23">
        <v>0</v>
      </c>
      <c r="G4" s="26">
        <v>1.5000000000000013E-2</v>
      </c>
      <c r="H4" s="27">
        <v>9.8039215686274595E-3</v>
      </c>
    </row>
    <row r="5" spans="1:11" x14ac:dyDescent="0.25">
      <c r="A5" s="23">
        <v>11</v>
      </c>
      <c r="B5" s="24" t="s">
        <v>19</v>
      </c>
      <c r="C5" s="25">
        <v>44.4</v>
      </c>
      <c r="D5" s="23">
        <v>19.8705</v>
      </c>
      <c r="E5" s="23">
        <v>16</v>
      </c>
      <c r="F5" s="23">
        <v>7.13</v>
      </c>
      <c r="G5" s="26">
        <v>3.2594999999999992</v>
      </c>
      <c r="H5" s="27">
        <v>7.3412162162162148E-2</v>
      </c>
    </row>
    <row r="6" spans="1:11" x14ac:dyDescent="0.25">
      <c r="A6" s="23">
        <v>51</v>
      </c>
      <c r="B6" s="24" t="s">
        <v>28</v>
      </c>
      <c r="C6" s="25">
        <v>13.14</v>
      </c>
      <c r="D6" s="23">
        <v>5.4249999999999998</v>
      </c>
      <c r="E6" s="23">
        <v>4.4000000000000004</v>
      </c>
      <c r="F6" s="23">
        <v>1.9</v>
      </c>
      <c r="G6" s="26">
        <v>0.87500000000000089</v>
      </c>
      <c r="H6" s="27">
        <v>6.6590563165905697E-2</v>
      </c>
    </row>
    <row r="7" spans="1:11" x14ac:dyDescent="0.25">
      <c r="A7" s="23">
        <v>59</v>
      </c>
      <c r="B7" s="24" t="s">
        <v>55</v>
      </c>
      <c r="C7" s="25">
        <v>3.2299999999999995</v>
      </c>
      <c r="D7" s="23">
        <v>3.23</v>
      </c>
      <c r="E7" s="23">
        <v>2</v>
      </c>
      <c r="F7" s="23">
        <v>1.35</v>
      </c>
      <c r="G7" s="26">
        <v>0.12000000000000011</v>
      </c>
      <c r="H7" s="27">
        <v>3.7151702786377749E-2</v>
      </c>
    </row>
    <row r="8" spans="1:11" x14ac:dyDescent="0.25">
      <c r="A8" s="23">
        <v>80</v>
      </c>
      <c r="B8" s="24" t="s">
        <v>89</v>
      </c>
      <c r="C8" s="25">
        <v>2.2000000000000002</v>
      </c>
      <c r="D8" s="23">
        <v>1.3049999999999999</v>
      </c>
      <c r="E8" s="23">
        <v>1.4</v>
      </c>
      <c r="F8" s="23">
        <v>0</v>
      </c>
      <c r="G8" s="26">
        <v>9.4999999999999973E-2</v>
      </c>
      <c r="H8" s="27">
        <v>4.3181818181818168E-2</v>
      </c>
    </row>
    <row r="9" spans="1:11" x14ac:dyDescent="0.25">
      <c r="A9" s="23">
        <v>2079</v>
      </c>
      <c r="B9" s="24" t="s">
        <v>98</v>
      </c>
      <c r="C9" s="25">
        <v>4.1400000000000006</v>
      </c>
      <c r="D9" s="23">
        <v>2.71</v>
      </c>
      <c r="E9" s="23">
        <v>2.2000000000000002</v>
      </c>
      <c r="F9" s="23">
        <v>0.54</v>
      </c>
      <c r="G9" s="26">
        <v>3.0000000000000249E-2</v>
      </c>
      <c r="H9" s="27">
        <v>7.246376811594262E-3</v>
      </c>
    </row>
    <row r="10" spans="1:11" x14ac:dyDescent="0.25">
      <c r="A10" s="23">
        <v>2105</v>
      </c>
      <c r="B10" s="24" t="s">
        <v>56</v>
      </c>
      <c r="C10" s="25">
        <v>13</v>
      </c>
      <c r="D10" s="23">
        <v>8.4649999999999999</v>
      </c>
      <c r="E10" s="23">
        <v>11</v>
      </c>
      <c r="F10" s="23">
        <v>0</v>
      </c>
      <c r="G10" s="26">
        <v>2.5350000000000001</v>
      </c>
      <c r="H10" s="27">
        <v>0.19500000000000001</v>
      </c>
    </row>
    <row r="11" spans="1:11" x14ac:dyDescent="0.25">
      <c r="A11" s="23">
        <v>2763</v>
      </c>
      <c r="B11" s="24" t="s">
        <v>102</v>
      </c>
      <c r="C11" s="25">
        <v>1.39</v>
      </c>
      <c r="D11" s="23">
        <v>1.39</v>
      </c>
      <c r="E11" s="23">
        <v>1.4</v>
      </c>
      <c r="F11" s="23">
        <v>0</v>
      </c>
      <c r="G11" s="26">
        <v>1.0000000000000009E-2</v>
      </c>
      <c r="H11" s="27">
        <v>7.1942446043165541E-3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2022-05-18T16:53:39Z</cp:lastPrinted>
  <dcterms:created xsi:type="dcterms:W3CDTF">2022-05-18T14:41:45Z</dcterms:created>
  <dcterms:modified xsi:type="dcterms:W3CDTF">2022-05-18T17:13:52Z</dcterms:modified>
</cp:coreProperties>
</file>