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120" yWindow="60" windowWidth="18915" windowHeight="8505" activeTab="3"/>
  </bookViews>
  <sheets>
    <sheet name="FALTANTE CARNICERIA" sheetId="1" r:id="rId1"/>
    <sheet name="SOBRANTE CARNICERIA" sheetId="2" r:id="rId2"/>
    <sheet name="FALTANTE FRUTERIA" sheetId="3" r:id="rId3"/>
    <sheet name="SOBRANTE FRUTERIA" sheetId="4" r:id="rId4"/>
  </sheets>
  <calcPr calcId="162913"/>
</workbook>
</file>

<file path=xl/calcChain.xml><?xml version="1.0" encoding="utf-8"?>
<calcChain xmlns="http://schemas.openxmlformats.org/spreadsheetml/2006/main">
  <c r="G109" i="3" l="1"/>
  <c r="G194" i="3"/>
  <c r="H194" i="3" s="1"/>
  <c r="G193" i="3"/>
  <c r="J193" i="3" s="1"/>
  <c r="G192" i="3"/>
  <c r="J192" i="3" s="1"/>
  <c r="G191" i="3"/>
  <c r="J191" i="3" s="1"/>
  <c r="G190" i="3"/>
  <c r="J190" i="3" s="1"/>
  <c r="G189" i="3"/>
  <c r="J189" i="3" s="1"/>
  <c r="G188" i="3"/>
  <c r="H188" i="3" s="1"/>
  <c r="G187" i="3"/>
  <c r="J187" i="3" s="1"/>
  <c r="G186" i="3"/>
  <c r="J186" i="3" s="1"/>
  <c r="G185" i="3"/>
  <c r="H185" i="3" s="1"/>
  <c r="G184" i="3"/>
  <c r="J184" i="3" s="1"/>
  <c r="G183" i="3"/>
  <c r="H183" i="3" s="1"/>
  <c r="G182" i="3"/>
  <c r="J182" i="3" s="1"/>
  <c r="G181" i="3"/>
  <c r="J181" i="3" s="1"/>
  <c r="G180" i="3"/>
  <c r="J180" i="3" s="1"/>
  <c r="G179" i="3"/>
  <c r="J179" i="3" s="1"/>
  <c r="G178" i="3"/>
  <c r="J178" i="3" s="1"/>
  <c r="G177" i="3"/>
  <c r="J177" i="3" s="1"/>
  <c r="G176" i="3"/>
  <c r="J176" i="3" s="1"/>
  <c r="G175" i="3"/>
  <c r="J175" i="3" s="1"/>
  <c r="G174" i="3"/>
  <c r="J174" i="3" s="1"/>
  <c r="G173" i="3"/>
  <c r="J173" i="3" s="1"/>
  <c r="G172" i="3"/>
  <c r="J172" i="3" s="1"/>
  <c r="G171" i="3"/>
  <c r="J171" i="3" s="1"/>
  <c r="G170" i="3"/>
  <c r="J170" i="3" s="1"/>
  <c r="G169" i="3"/>
  <c r="J169" i="3" s="1"/>
  <c r="G168" i="3"/>
  <c r="J168" i="3" s="1"/>
  <c r="G167" i="3"/>
  <c r="J167" i="3" s="1"/>
  <c r="G166" i="3"/>
  <c r="G165" i="3"/>
  <c r="J165" i="3" s="1"/>
  <c r="G164" i="3"/>
  <c r="J164" i="3" s="1"/>
  <c r="G163" i="3"/>
  <c r="J163" i="3" s="1"/>
  <c r="G162" i="3"/>
  <c r="J162" i="3" s="1"/>
  <c r="G161" i="3"/>
  <c r="J161" i="3" s="1"/>
  <c r="G160" i="3"/>
  <c r="J160" i="3" s="1"/>
  <c r="G159" i="3"/>
  <c r="J159" i="3" s="1"/>
  <c r="G158" i="3"/>
  <c r="J158" i="3" s="1"/>
  <c r="G157" i="3"/>
  <c r="J157" i="3" s="1"/>
  <c r="G156" i="3"/>
  <c r="J156" i="3" s="1"/>
  <c r="G155" i="3"/>
  <c r="J155" i="3" s="1"/>
  <c r="G154" i="3"/>
  <c r="J154" i="3" s="1"/>
  <c r="G153" i="3"/>
  <c r="J153" i="3" s="1"/>
  <c r="G152" i="3"/>
  <c r="J152" i="3" s="1"/>
  <c r="G151" i="3"/>
  <c r="J151" i="3" s="1"/>
  <c r="G150" i="3"/>
  <c r="J150" i="3" s="1"/>
  <c r="G149" i="3"/>
  <c r="J149" i="3" s="1"/>
  <c r="G148" i="3"/>
  <c r="J148" i="3" s="1"/>
  <c r="G147" i="3"/>
  <c r="G146" i="3"/>
  <c r="G145" i="3"/>
  <c r="G144" i="3"/>
  <c r="J144" i="3" s="1"/>
  <c r="G143" i="3"/>
  <c r="J143" i="3" s="1"/>
  <c r="G142" i="3"/>
  <c r="J142" i="3" s="1"/>
  <c r="G141" i="3"/>
  <c r="J141" i="3" s="1"/>
  <c r="G140" i="3"/>
  <c r="J140" i="3" s="1"/>
  <c r="G139" i="3"/>
  <c r="J139" i="3" s="1"/>
  <c r="G138" i="3"/>
  <c r="J138" i="3" s="1"/>
  <c r="G137" i="3"/>
  <c r="J137" i="3" s="1"/>
  <c r="G136" i="3"/>
  <c r="J136" i="3" s="1"/>
  <c r="G135" i="3"/>
  <c r="J135" i="3" s="1"/>
  <c r="G134" i="3"/>
  <c r="J134" i="3" s="1"/>
  <c r="G133" i="3"/>
  <c r="J133" i="3" s="1"/>
  <c r="G132" i="3"/>
  <c r="J132" i="3" s="1"/>
  <c r="G131" i="3"/>
  <c r="J131" i="3" s="1"/>
  <c r="G130" i="3"/>
  <c r="J130" i="3" s="1"/>
  <c r="G129" i="3"/>
  <c r="J129" i="3" s="1"/>
  <c r="G128" i="3"/>
  <c r="G127" i="3"/>
  <c r="J127" i="3" s="1"/>
  <c r="G126" i="3"/>
  <c r="J126" i="3" s="1"/>
  <c r="G125" i="3"/>
  <c r="G124" i="3"/>
  <c r="J124" i="3" s="1"/>
  <c r="G123" i="3"/>
  <c r="J123" i="3" s="1"/>
  <c r="G122" i="3"/>
  <c r="J122" i="3" s="1"/>
  <c r="G121" i="3"/>
  <c r="J121" i="3" s="1"/>
  <c r="G120" i="3"/>
  <c r="J120" i="3" s="1"/>
  <c r="G119" i="3"/>
  <c r="G118" i="3"/>
  <c r="J118" i="3" s="1"/>
  <c r="G117" i="3"/>
  <c r="J117" i="3" s="1"/>
  <c r="G116" i="3"/>
  <c r="J116" i="3" s="1"/>
  <c r="G115" i="3"/>
  <c r="J115" i="3" s="1"/>
  <c r="G114" i="3"/>
  <c r="G113" i="3"/>
  <c r="G112" i="3"/>
  <c r="G111" i="3"/>
  <c r="G110" i="3"/>
  <c r="J110" i="3" s="1"/>
  <c r="G108" i="3"/>
  <c r="J108" i="3" s="1"/>
  <c r="G107" i="3"/>
  <c r="J107" i="3" s="1"/>
  <c r="G106" i="3"/>
  <c r="J106" i="3" s="1"/>
  <c r="G105" i="3"/>
  <c r="J105" i="3" s="1"/>
  <c r="G104" i="3"/>
  <c r="G103" i="3"/>
  <c r="J103" i="3" s="1"/>
  <c r="G102" i="3"/>
  <c r="G101" i="3"/>
  <c r="J101" i="3" s="1"/>
  <c r="G100" i="3"/>
  <c r="J100" i="3" s="1"/>
  <c r="G99" i="3"/>
  <c r="J99" i="3" s="1"/>
  <c r="G98" i="3"/>
  <c r="G97" i="3"/>
  <c r="J97" i="3" s="1"/>
  <c r="G96" i="3"/>
  <c r="J96" i="3" s="1"/>
  <c r="G95" i="3"/>
  <c r="J95" i="3" s="1"/>
  <c r="G94" i="3"/>
  <c r="J94" i="3" s="1"/>
  <c r="G93" i="3"/>
  <c r="G92" i="3"/>
  <c r="J92" i="3" s="1"/>
  <c r="G91" i="3"/>
  <c r="J91" i="3" s="1"/>
  <c r="G90" i="3"/>
  <c r="J90" i="3" s="1"/>
  <c r="G89" i="3"/>
  <c r="G88" i="3"/>
  <c r="G87" i="3"/>
  <c r="G86" i="3"/>
  <c r="J86" i="3" s="1"/>
  <c r="E85" i="3"/>
  <c r="G85" i="3" s="1"/>
  <c r="G84" i="3"/>
  <c r="G83" i="3"/>
  <c r="J83" i="3" s="1"/>
  <c r="G82" i="3"/>
  <c r="J82" i="3" s="1"/>
  <c r="G81" i="3"/>
  <c r="J81" i="3" s="1"/>
  <c r="G80" i="3"/>
  <c r="J80" i="3" s="1"/>
  <c r="G79" i="3"/>
  <c r="J79" i="3" s="1"/>
  <c r="G78" i="3"/>
  <c r="J78" i="3" s="1"/>
  <c r="G77" i="3"/>
  <c r="J77" i="3" s="1"/>
  <c r="G76" i="3"/>
  <c r="J76" i="3" s="1"/>
  <c r="G75" i="3"/>
  <c r="J75" i="3" s="1"/>
  <c r="G74" i="3"/>
  <c r="J74" i="3" s="1"/>
  <c r="G73" i="3"/>
  <c r="J73" i="3" s="1"/>
  <c r="G72" i="3"/>
  <c r="J72" i="3" s="1"/>
  <c r="G71" i="3"/>
  <c r="J71" i="3" s="1"/>
  <c r="G70" i="3"/>
  <c r="J70" i="3" s="1"/>
  <c r="G69" i="3"/>
  <c r="G68" i="3"/>
  <c r="G67" i="3"/>
  <c r="G66" i="3"/>
  <c r="G65" i="3"/>
  <c r="G64" i="3"/>
  <c r="J64" i="3" s="1"/>
  <c r="G63" i="3"/>
  <c r="J63" i="3" s="1"/>
  <c r="E62" i="3"/>
  <c r="G62" i="3" s="1"/>
  <c r="G61" i="3"/>
  <c r="G60" i="3"/>
  <c r="J60" i="3" s="1"/>
  <c r="E59" i="3"/>
  <c r="G59" i="3" s="1"/>
  <c r="E58" i="3"/>
  <c r="G58" i="3" s="1"/>
  <c r="G57" i="3"/>
  <c r="J57" i="3" s="1"/>
  <c r="G56" i="3"/>
  <c r="E55" i="3"/>
  <c r="G55" i="3" s="1"/>
  <c r="E54" i="3"/>
  <c r="G54" i="3" s="1"/>
  <c r="G53" i="3"/>
  <c r="J53" i="3" s="1"/>
  <c r="E52" i="3"/>
  <c r="G52" i="3" s="1"/>
  <c r="G51" i="3"/>
  <c r="J51" i="3" s="1"/>
  <c r="G50" i="3"/>
  <c r="G49" i="3"/>
  <c r="E48" i="3"/>
  <c r="G48" i="3" s="1"/>
  <c r="G47" i="3"/>
  <c r="G46" i="3"/>
  <c r="G45" i="3"/>
  <c r="G44" i="3"/>
  <c r="J44" i="3" s="1"/>
  <c r="G43" i="3"/>
  <c r="G42" i="3"/>
  <c r="G41" i="3"/>
  <c r="G40" i="3"/>
  <c r="J40" i="3" s="1"/>
  <c r="G39" i="3"/>
  <c r="J39" i="3" s="1"/>
  <c r="G38" i="3"/>
  <c r="J38" i="3" s="1"/>
  <c r="G37" i="3"/>
  <c r="G36" i="3"/>
  <c r="G35" i="3"/>
  <c r="J35" i="3" s="1"/>
  <c r="G34" i="3"/>
  <c r="G33" i="3"/>
  <c r="G32" i="3"/>
  <c r="G31" i="3"/>
  <c r="J31" i="3" s="1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H4" i="3" s="1"/>
  <c r="H7" i="3" l="1"/>
  <c r="J7" i="3"/>
  <c r="H6" i="3"/>
  <c r="J6" i="3"/>
  <c r="H8" i="3"/>
  <c r="J8" i="3"/>
  <c r="H10" i="3"/>
  <c r="J10" i="3"/>
  <c r="H12" i="3"/>
  <c r="J12" i="3"/>
  <c r="H14" i="3"/>
  <c r="J14" i="3"/>
  <c r="H16" i="3"/>
  <c r="J16" i="3"/>
  <c r="H18" i="3"/>
  <c r="J18" i="3"/>
  <c r="H20" i="3"/>
  <c r="J20" i="3"/>
  <c r="H22" i="3"/>
  <c r="J22" i="3"/>
  <c r="H24" i="3"/>
  <c r="J24" i="3"/>
  <c r="H26" i="3"/>
  <c r="J26" i="3"/>
  <c r="H28" i="3"/>
  <c r="J28" i="3"/>
  <c r="H30" i="3"/>
  <c r="J30" i="3"/>
  <c r="H32" i="3"/>
  <c r="J32" i="3"/>
  <c r="H34" i="3"/>
  <c r="J34" i="3"/>
  <c r="H36" i="3"/>
  <c r="J36" i="3"/>
  <c r="H42" i="3"/>
  <c r="J42" i="3"/>
  <c r="H46" i="3"/>
  <c r="J46" i="3"/>
  <c r="H48" i="3"/>
  <c r="J48" i="3"/>
  <c r="H50" i="3"/>
  <c r="J50" i="3"/>
  <c r="H52" i="3"/>
  <c r="J52" i="3"/>
  <c r="H54" i="3"/>
  <c r="J54" i="3"/>
  <c r="H56" i="3"/>
  <c r="J56" i="3"/>
  <c r="H58" i="3"/>
  <c r="J58" i="3"/>
  <c r="H62" i="3"/>
  <c r="J62" i="3"/>
  <c r="H66" i="3"/>
  <c r="J66" i="3"/>
  <c r="H68" i="3"/>
  <c r="J68" i="3"/>
  <c r="H84" i="3"/>
  <c r="J84" i="3"/>
  <c r="H88" i="3"/>
  <c r="J88" i="3"/>
  <c r="H98" i="3"/>
  <c r="J98" i="3"/>
  <c r="H102" i="3"/>
  <c r="J102" i="3"/>
  <c r="H104" i="3"/>
  <c r="J104" i="3"/>
  <c r="H112" i="3"/>
  <c r="J112" i="3"/>
  <c r="H114" i="3"/>
  <c r="J114" i="3"/>
  <c r="H128" i="3"/>
  <c r="J128" i="3"/>
  <c r="H146" i="3"/>
  <c r="J146" i="3"/>
  <c r="H166" i="3"/>
  <c r="J166" i="3"/>
  <c r="J194" i="3"/>
  <c r="J188" i="3"/>
  <c r="H5" i="3"/>
  <c r="J5" i="3"/>
  <c r="H9" i="3"/>
  <c r="J9" i="3"/>
  <c r="H11" i="3"/>
  <c r="J11" i="3"/>
  <c r="H13" i="3"/>
  <c r="J13" i="3"/>
  <c r="H15" i="3"/>
  <c r="J15" i="3"/>
  <c r="H17" i="3"/>
  <c r="J17" i="3"/>
  <c r="H19" i="3"/>
  <c r="J19" i="3"/>
  <c r="H21" i="3"/>
  <c r="J21" i="3"/>
  <c r="H23" i="3"/>
  <c r="J23" i="3"/>
  <c r="H25" i="3"/>
  <c r="J25" i="3"/>
  <c r="H27" i="3"/>
  <c r="J27" i="3"/>
  <c r="H29" i="3"/>
  <c r="J29" i="3"/>
  <c r="H33" i="3"/>
  <c r="J33" i="3"/>
  <c r="H37" i="3"/>
  <c r="J37" i="3"/>
  <c r="H41" i="3"/>
  <c r="J41" i="3"/>
  <c r="H43" i="3"/>
  <c r="J43" i="3"/>
  <c r="H45" i="3"/>
  <c r="J45" i="3"/>
  <c r="H47" i="3"/>
  <c r="J47" i="3"/>
  <c r="H49" i="3"/>
  <c r="J49" i="3"/>
  <c r="H55" i="3"/>
  <c r="J55" i="3"/>
  <c r="H59" i="3"/>
  <c r="J59" i="3"/>
  <c r="H61" i="3"/>
  <c r="J61" i="3"/>
  <c r="H65" i="3"/>
  <c r="J65" i="3"/>
  <c r="H67" i="3"/>
  <c r="J67" i="3"/>
  <c r="H69" i="3"/>
  <c r="J69" i="3"/>
  <c r="H85" i="3"/>
  <c r="J85" i="3"/>
  <c r="H87" i="3"/>
  <c r="J87" i="3"/>
  <c r="H89" i="3"/>
  <c r="J89" i="3"/>
  <c r="H93" i="3"/>
  <c r="J93" i="3"/>
  <c r="H109" i="3"/>
  <c r="J109" i="3"/>
  <c r="H111" i="3"/>
  <c r="J111" i="3"/>
  <c r="H113" i="3"/>
  <c r="J113" i="3"/>
  <c r="H119" i="3"/>
  <c r="J119" i="3"/>
  <c r="H125" i="3"/>
  <c r="J125" i="3"/>
  <c r="H145" i="3"/>
  <c r="J145" i="3"/>
  <c r="H147" i="3"/>
  <c r="J147" i="3"/>
  <c r="J4" i="3"/>
  <c r="J185" i="3"/>
  <c r="J183" i="3"/>
  <c r="G111" i="1"/>
  <c r="J111" i="1" s="1"/>
  <c r="G112" i="1"/>
  <c r="J112" i="1" s="1"/>
  <c r="G110" i="1"/>
  <c r="J110" i="1" s="1"/>
  <c r="G92" i="1"/>
  <c r="J92" i="1" s="1"/>
  <c r="E90" i="1"/>
  <c r="G90" i="1" s="1"/>
  <c r="H90" i="1" s="1"/>
  <c r="E89" i="1"/>
  <c r="E82" i="1"/>
  <c r="G82" i="1" s="1"/>
  <c r="H82" i="1" s="1"/>
  <c r="E50" i="1"/>
  <c r="G67" i="1"/>
  <c r="J67" i="1" s="1"/>
  <c r="G7" i="1"/>
  <c r="J7" i="1" s="1"/>
  <c r="G36" i="1"/>
  <c r="H36" i="1" s="1"/>
  <c r="G35" i="1"/>
  <c r="H35" i="1" s="1"/>
  <c r="G4" i="1"/>
  <c r="J4" i="1" s="1"/>
  <c r="G50" i="1"/>
  <c r="H50" i="1" s="1"/>
  <c r="G68" i="1"/>
  <c r="H68" i="1" s="1"/>
  <c r="G96" i="1"/>
  <c r="J96" i="1" s="1"/>
  <c r="G53" i="1"/>
  <c r="H53" i="1" s="1"/>
  <c r="G10" i="1"/>
  <c r="J10" i="1" s="1"/>
  <c r="G5" i="1"/>
  <c r="J5" i="1" s="1"/>
  <c r="G13" i="1"/>
  <c r="H13" i="1" s="1"/>
  <c r="G26" i="1"/>
  <c r="H26" i="1" s="1"/>
  <c r="G16" i="1"/>
  <c r="H16" i="1" s="1"/>
  <c r="G20" i="1"/>
  <c r="H20" i="1" s="1"/>
  <c r="G23" i="1"/>
  <c r="H23" i="1" s="1"/>
  <c r="G25" i="1"/>
  <c r="H25" i="1" s="1"/>
  <c r="G62" i="1"/>
  <c r="H62" i="1" s="1"/>
  <c r="G71" i="1"/>
  <c r="J71" i="1" s="1"/>
  <c r="G70" i="1"/>
  <c r="J70" i="1" s="1"/>
  <c r="G72" i="1"/>
  <c r="J72" i="1" s="1"/>
  <c r="G87" i="1"/>
  <c r="H87" i="1" s="1"/>
  <c r="G94" i="1"/>
  <c r="J94" i="1" s="1"/>
  <c r="G91" i="1"/>
  <c r="J91" i="1" s="1"/>
  <c r="G21" i="1"/>
  <c r="H21" i="1" s="1"/>
  <c r="G39" i="1"/>
  <c r="H39" i="1" s="1"/>
  <c r="G18" i="1"/>
  <c r="H18" i="1" s="1"/>
  <c r="G95" i="1"/>
  <c r="H95" i="1" s="1"/>
  <c r="G97" i="1"/>
  <c r="J97" i="1" s="1"/>
  <c r="G34" i="1"/>
  <c r="H34" i="1" s="1"/>
  <c r="G44" i="1"/>
  <c r="H44" i="1" s="1"/>
  <c r="G12" i="1"/>
  <c r="J12" i="1" s="1"/>
  <c r="G66" i="1"/>
  <c r="H66" i="1" s="1"/>
  <c r="G22" i="1"/>
  <c r="H22" i="1" s="1"/>
  <c r="G11" i="1"/>
  <c r="J11" i="1" s="1"/>
  <c r="G45" i="1"/>
  <c r="H45" i="1" s="1"/>
  <c r="G41" i="1"/>
  <c r="H41" i="1" s="1"/>
  <c r="G57" i="1"/>
  <c r="J57" i="1" s="1"/>
  <c r="G59" i="1"/>
  <c r="J59" i="1" s="1"/>
  <c r="G17" i="1"/>
  <c r="H17" i="1" s="1"/>
  <c r="G56" i="1"/>
  <c r="H56" i="1" s="1"/>
  <c r="G32" i="1"/>
  <c r="J32" i="1" s="1"/>
  <c r="G38" i="1"/>
  <c r="J38" i="1" s="1"/>
  <c r="G43" i="1"/>
  <c r="H43" i="1" s="1"/>
  <c r="G98" i="1"/>
  <c r="J98" i="1" s="1"/>
  <c r="G78" i="1"/>
  <c r="J78" i="1" s="1"/>
  <c r="G49" i="1"/>
  <c r="H49" i="1" s="1"/>
  <c r="G40" i="1"/>
  <c r="J40" i="1" s="1"/>
  <c r="G42" i="1"/>
  <c r="H42" i="1" s="1"/>
  <c r="G75" i="1"/>
  <c r="H75" i="1" s="1"/>
  <c r="G88" i="1"/>
  <c r="J88" i="1" s="1"/>
  <c r="G81" i="1"/>
  <c r="J81" i="1" s="1"/>
  <c r="G51" i="1"/>
  <c r="H51" i="1" s="1"/>
  <c r="G15" i="1"/>
  <c r="H15" i="1" s="1"/>
  <c r="G85" i="1"/>
  <c r="H85" i="1" s="1"/>
  <c r="G77" i="1"/>
  <c r="J77" i="1" s="1"/>
  <c r="G46" i="1"/>
  <c r="H46" i="1" s="1"/>
  <c r="G30" i="1"/>
  <c r="J30" i="1" s="1"/>
  <c r="G54" i="1"/>
  <c r="J54" i="1" s="1"/>
  <c r="G14" i="1"/>
  <c r="H14" i="1" s="1"/>
  <c r="G93" i="1"/>
  <c r="J93" i="1" s="1"/>
  <c r="G60" i="1"/>
  <c r="J60" i="1" s="1"/>
  <c r="G33" i="1"/>
  <c r="J33" i="1" s="1"/>
  <c r="G108" i="1"/>
  <c r="J108" i="1" s="1"/>
  <c r="G109" i="1"/>
  <c r="J109" i="1" s="1"/>
  <c r="G83" i="1"/>
  <c r="H83" i="1" s="1"/>
  <c r="G64" i="1"/>
  <c r="H64" i="1" s="1"/>
  <c r="G84" i="1"/>
  <c r="J84" i="1" s="1"/>
  <c r="G47" i="1"/>
  <c r="J47" i="1" s="1"/>
  <c r="G61" i="1"/>
  <c r="H61" i="1" s="1"/>
  <c r="G63" i="1"/>
  <c r="J63" i="1" s="1"/>
  <c r="G74" i="1"/>
  <c r="J74" i="1" s="1"/>
  <c r="G73" i="1"/>
  <c r="H73" i="1" s="1"/>
  <c r="G79" i="1"/>
  <c r="J79" i="1" s="1"/>
  <c r="G55" i="1"/>
  <c r="H55" i="1" s="1"/>
  <c r="G99" i="1"/>
  <c r="J99" i="1" s="1"/>
  <c r="G31" i="1"/>
  <c r="J31" i="1" s="1"/>
  <c r="G86" i="1"/>
  <c r="J86" i="1" s="1"/>
  <c r="G19" i="1"/>
  <c r="J19" i="1" s="1"/>
  <c r="G6" i="1"/>
  <c r="J6" i="1" s="1"/>
  <c r="G37" i="1"/>
  <c r="H37" i="1" s="1"/>
  <c r="G69" i="1"/>
  <c r="H69" i="1" s="1"/>
  <c r="G48" i="1"/>
  <c r="H48" i="1" s="1"/>
  <c r="G9" i="1"/>
  <c r="J9" i="1" s="1"/>
  <c r="G76" i="1"/>
  <c r="J76" i="1" s="1"/>
  <c r="G8" i="1"/>
  <c r="H8" i="1" s="1"/>
  <c r="G29" i="1"/>
  <c r="J29" i="1" s="1"/>
  <c r="G28" i="1"/>
  <c r="J28" i="1" s="1"/>
  <c r="G27" i="1"/>
  <c r="J27" i="1" s="1"/>
  <c r="G52" i="1"/>
  <c r="J52" i="1" s="1"/>
  <c r="G80" i="1"/>
  <c r="H80" i="1" s="1"/>
  <c r="G100" i="1"/>
  <c r="J100" i="1" s="1"/>
  <c r="G65" i="1"/>
  <c r="H65" i="1" s="1"/>
  <c r="G24" i="1"/>
  <c r="J24" i="1" s="1"/>
  <c r="G103" i="1"/>
  <c r="H103" i="1" s="1"/>
  <c r="G104" i="1"/>
  <c r="J104" i="1" s="1"/>
  <c r="G58" i="1"/>
  <c r="J58" i="1" s="1"/>
  <c r="G105" i="1"/>
  <c r="H105" i="1" s="1"/>
  <c r="G107" i="1"/>
  <c r="H107" i="1" s="1"/>
  <c r="G106" i="1"/>
  <c r="H106" i="1" s="1"/>
  <c r="G101" i="1"/>
  <c r="H101" i="1" s="1"/>
  <c r="G102" i="1"/>
  <c r="H102" i="1" s="1"/>
  <c r="G89" i="1"/>
  <c r="H89" i="1" s="1"/>
  <c r="J195" i="3" l="1"/>
  <c r="J95" i="1"/>
  <c r="J89" i="1"/>
  <c r="J82" i="1"/>
  <c r="J66" i="1"/>
  <c r="J62" i="1"/>
  <c r="J50" i="1"/>
  <c r="J46" i="1"/>
  <c r="J36" i="1"/>
  <c r="J34" i="1"/>
  <c r="J25" i="1"/>
  <c r="J21" i="1"/>
  <c r="J17" i="1"/>
  <c r="J15" i="1"/>
  <c r="J13" i="1"/>
  <c r="J90" i="1"/>
  <c r="J85" i="1"/>
  <c r="J73" i="1"/>
  <c r="J68" i="1"/>
  <c r="J64" i="1"/>
  <c r="J55" i="1"/>
  <c r="J51" i="1"/>
  <c r="J48" i="1"/>
  <c r="J39" i="1"/>
  <c r="J35" i="1"/>
  <c r="J23" i="1"/>
  <c r="J20" i="1"/>
  <c r="J16" i="1"/>
  <c r="J14" i="1"/>
  <c r="J106" i="1"/>
  <c r="J102" i="1"/>
  <c r="J87" i="1"/>
  <c r="J75" i="1"/>
  <c r="J56" i="1"/>
  <c r="J53" i="1"/>
  <c r="J49" i="1"/>
  <c r="J45" i="1"/>
  <c r="J43" i="1"/>
  <c r="J41" i="1"/>
  <c r="J26" i="1"/>
  <c r="J22" i="1"/>
  <c r="J18" i="1"/>
  <c r="J8" i="1"/>
  <c r="J107" i="1"/>
  <c r="J105" i="1"/>
  <c r="J103" i="1"/>
  <c r="J101" i="1"/>
  <c r="J83" i="1"/>
  <c r="J80" i="1"/>
  <c r="J69" i="1"/>
  <c r="J65" i="1"/>
  <c r="J61" i="1"/>
  <c r="J44" i="1"/>
  <c r="J42" i="1"/>
  <c r="J37" i="1"/>
</calcChain>
</file>

<file path=xl/connections.xml><?xml version="1.0" encoding="utf-8"?>
<connections xmlns="http://schemas.openxmlformats.org/spreadsheetml/2006/main">
  <connection id="1" name="65" type="4" refreshedVersion="0" background="1">
    <webPr xml="1" sourceData="1" url="C:\Users\LAPTOP-INV\Documents\65.xml" htmlTables="1" htmlFormat="all"/>
  </connection>
</connections>
</file>

<file path=xl/sharedStrings.xml><?xml version="1.0" encoding="utf-8"?>
<sst xmlns="http://schemas.openxmlformats.org/spreadsheetml/2006/main" count="350" uniqueCount="314">
  <si>
    <t>Codigo</t>
  </si>
  <si>
    <t>Producto</t>
  </si>
  <si>
    <t>Comprometida</t>
  </si>
  <si>
    <t>TOCINETA PRAINT KG</t>
  </si>
  <si>
    <t>MILANESA DE POLLO EMPANIZADA LA GRANJA KG</t>
  </si>
  <si>
    <t>POLLO ENTERO KG</t>
  </si>
  <si>
    <t>NUGGETS DE POLLO LA GRANJA KG.</t>
  </si>
  <si>
    <t>CHORIZO DE AJO CARVEN KG</t>
  </si>
  <si>
    <t>MILANESA DE POLLO KG.</t>
  </si>
  <si>
    <t>KIPPER CARNE KG</t>
  </si>
  <si>
    <t>COSTILLA DE RES ALIÑADA KG</t>
  </si>
  <si>
    <t>TOCINO SIN PIEL KG</t>
  </si>
  <si>
    <t>CHULETA DE PERNIL KG</t>
  </si>
  <si>
    <t>POLLO PICADO KG</t>
  </si>
  <si>
    <t>CARNE PARA GUISAR KG</t>
  </si>
  <si>
    <t>CARNE TRONCHADA PARA HALLACAS</t>
  </si>
  <si>
    <t>COSTILLA DE RES KG</t>
  </si>
  <si>
    <t>SOLOMO DE CUERITO KG</t>
  </si>
  <si>
    <t>MUCHACHO REDONDO KG</t>
  </si>
  <si>
    <t>BISTEK DE PUNTA KG</t>
  </si>
  <si>
    <t>CHORIZO MIXTO AJO Y AHUM (CARNICO)</t>
  </si>
  <si>
    <t>CHINCHURRIA KG</t>
  </si>
  <si>
    <t>PASTA DE CHORIZO CRIOLLO KG</t>
  </si>
  <si>
    <t>GALLINA PICADA KG DESABILITADO</t>
  </si>
  <si>
    <t>POLLO MOLIDO KG.</t>
  </si>
  <si>
    <t>CHULETA PALETA COCHINO KG</t>
  </si>
  <si>
    <t>PIEZAS CARNE HALLACAS KG</t>
  </si>
  <si>
    <t>PUNTA TRASERA KG</t>
  </si>
  <si>
    <t>HIGADO DE RES KG</t>
  </si>
  <si>
    <t>LAGARTO CON HUESO KG</t>
  </si>
  <si>
    <t>BISTEK DE SOLOMO KG</t>
  </si>
  <si>
    <t>SOLOMO PARA GUISAR KG</t>
  </si>
  <si>
    <t>HUESO AHUMADO KG</t>
  </si>
  <si>
    <t>PATA DE RES UND</t>
  </si>
  <si>
    <t>CARNE PREPARADA KG.</t>
  </si>
  <si>
    <t>COSTILLA DE COCHINO EXPRESS KG</t>
  </si>
  <si>
    <t>LOMITO KG</t>
  </si>
  <si>
    <t>MEDALLONES DE POLLO KG.</t>
  </si>
  <si>
    <t>PERNIL CON HUESO SADIA KG.</t>
  </si>
  <si>
    <t>PANZA KG</t>
  </si>
  <si>
    <t>HUESO COCHINO FRESCO KG</t>
  </si>
  <si>
    <t>GALLINA KG</t>
  </si>
  <si>
    <t>HUESO ROJO KG</t>
  </si>
  <si>
    <t>COCHINO TRONCHADO HALLACAS KG</t>
  </si>
  <si>
    <t>PERNIL KG. CON HUESO</t>
  </si>
  <si>
    <t>RABO DE RES KG</t>
  </si>
  <si>
    <t>LENGUA DE RES KG</t>
  </si>
  <si>
    <t>CHORIZO AHUMADO CARVEN KG</t>
  </si>
  <si>
    <t>TRASTE DE RES</t>
  </si>
  <si>
    <t>RIÑONADA DE RES KG</t>
  </si>
  <si>
    <t>CORAZON DE RES KG</t>
  </si>
  <si>
    <t>BOFE KG</t>
  </si>
  <si>
    <t>SOLOMO MOLIDO KG</t>
  </si>
  <si>
    <t>CHULETON AHUMADO KG</t>
  </si>
  <si>
    <t>PULPA DE GUISAR DE CERDO KG.</t>
  </si>
  <si>
    <t>PULPA DE COCHINO KG</t>
  </si>
  <si>
    <t>MOLIDA ECONOMICA KG</t>
  </si>
  <si>
    <t>CHULETA AHUMADA PRAINT KG</t>
  </si>
  <si>
    <t>RES EN CANAL KG</t>
  </si>
  <si>
    <t>CHULETA FRESCA KG</t>
  </si>
  <si>
    <t>MOLLEJA DE POLLO KG</t>
  </si>
  <si>
    <t>JAMON AHUMADO ITALSALUMI KG</t>
  </si>
  <si>
    <t>CARNE PARA MECHAR KG</t>
  </si>
  <si>
    <t>MILANESA DE RES KG</t>
  </si>
  <si>
    <t>CHORIZO AHUMADO PRAIM KG</t>
  </si>
  <si>
    <t>PATAS DE COCHINO KG</t>
  </si>
  <si>
    <t>NUGGETS DE POLLO 350 GR PLUMROSE</t>
  </si>
  <si>
    <t>MUSLO DE POLLO DESHUESADO KG</t>
  </si>
  <si>
    <t>TOCINO CON CUERO KG</t>
  </si>
  <si>
    <t>ASADURA KG</t>
  </si>
  <si>
    <t>COMIDA PARA ANIMALES KG</t>
  </si>
  <si>
    <t>PALETA DE CERDO KG CON HUESO</t>
  </si>
  <si>
    <t>PATAS DE POLLO KG</t>
  </si>
  <si>
    <t>MANTEQUILLA DETALLADA EXPRESS  KG</t>
  </si>
  <si>
    <t>CHORIZO CRUDO PARRILLERO KG LA MONTSERRATINA</t>
  </si>
  <si>
    <t>CHISTORRA MONTSERRATINA KG</t>
  </si>
  <si>
    <t>BISTEK DE PULPA DE CERDO KG</t>
  </si>
  <si>
    <t>BISTEK CARNE PRIMERA KG</t>
  </si>
  <si>
    <t>MILANESA DE CARNE DE RES 500 GR PLUMROSE</t>
  </si>
  <si>
    <t>ALAS PARRILLERAS KG.</t>
  </si>
  <si>
    <t>COCHINO EN CANAL KG</t>
  </si>
  <si>
    <t>LAGARTO SIN HUESO KG</t>
  </si>
  <si>
    <t>HIGADO DE RES MINIST KG</t>
  </si>
  <si>
    <t>CHORIZO DE AJO CARNICO KG</t>
  </si>
  <si>
    <t>PIEZAS DE PULPA NEGRA KG</t>
  </si>
  <si>
    <t>MORCILLA KG (CARNICO)</t>
  </si>
  <si>
    <t>PECHUGA DE POLLO CON PIEL KG</t>
  </si>
  <si>
    <t>HUESOS BLANCOS Y CEBO KG</t>
  </si>
  <si>
    <t>PERNIL HORNEADO MODELO KG</t>
  </si>
  <si>
    <t>CARPACHO DE MUCHACHO KG</t>
  </si>
  <si>
    <t>JULIANA DE LOMITO KG</t>
  </si>
  <si>
    <t>SOLOMO PARRILLERO KG</t>
  </si>
  <si>
    <t>CHORIZO PICANTE KG</t>
  </si>
  <si>
    <t>LOMO DE CERDO KG</t>
  </si>
  <si>
    <t>ATUN FRESCO KG</t>
  </si>
  <si>
    <t>BISTEK DE LOMITO KG</t>
  </si>
  <si>
    <t>COSTILLAS COCHINO PLUMROSE KG</t>
  </si>
  <si>
    <t>SOLOMO SIN HUESO USDA PRIME KG</t>
  </si>
  <si>
    <t>ENTRAÑA/VACIO PRIME KG</t>
  </si>
  <si>
    <t>NUGGETS DE RES KG</t>
  </si>
  <si>
    <t>CHURRASCO DE SOLOMO KG</t>
  </si>
  <si>
    <t>HAMB POLLO EMP LA GRANJA KG</t>
  </si>
  <si>
    <t>PUNTA TRASERA CAB EXCEL ANGUS</t>
  </si>
  <si>
    <t>ASADO DE TIRAS USDA PRIME KG</t>
  </si>
  <si>
    <t>TOMAHAWK USDA PRIME KG</t>
  </si>
  <si>
    <t>sistema</t>
  </si>
  <si>
    <t>fisico</t>
  </si>
  <si>
    <t>ventas</t>
  </si>
  <si>
    <t>CHORIZO CARUPANERO MONTSERRATINA KG</t>
  </si>
  <si>
    <t>MUSLO DE POLLO KG</t>
  </si>
  <si>
    <t>ALAS DE POLLO KG</t>
  </si>
  <si>
    <t>MASA FACIL # 5 1K LA BOTANA</t>
  </si>
  <si>
    <t>MASA FACIL 500 GR NRO 4 LA BOTANA</t>
  </si>
  <si>
    <t>MINI EMPANADITAS 250 GR UNDER WOOD</t>
  </si>
  <si>
    <t>TEQUEÑOS FIESTEROS 25UND LA BOTANA</t>
  </si>
  <si>
    <t>recepciones</t>
  </si>
  <si>
    <t>mermas%</t>
  </si>
  <si>
    <t>costo</t>
  </si>
  <si>
    <t>total$</t>
  </si>
  <si>
    <t>$1,660.48</t>
  </si>
  <si>
    <t>TOTAL$</t>
  </si>
  <si>
    <t>AUYAMA KG</t>
  </si>
  <si>
    <t>AJO EN CONCHA KG</t>
  </si>
  <si>
    <t>AJO PELADO KG</t>
  </si>
  <si>
    <t>AJI DULCE KG</t>
  </si>
  <si>
    <t>AJI PICANTE KG</t>
  </si>
  <si>
    <t>AJO PORRO KG</t>
  </si>
  <si>
    <t>CEBOLLIN KG</t>
  </si>
  <si>
    <t>APIO ESPAÑA/ CELERY KG</t>
  </si>
  <si>
    <t>CEBOLLA BLANCA KG</t>
  </si>
  <si>
    <t>CEBOLLA MORADA KG</t>
  </si>
  <si>
    <t>PAPA KG</t>
  </si>
  <si>
    <t>APIO DE RAIZ KG</t>
  </si>
  <si>
    <t>OCUMO CRIOLLO KG</t>
  </si>
  <si>
    <t>OCUMO CHINO KG</t>
  </si>
  <si>
    <t>BATATA KG</t>
  </si>
  <si>
    <t>YUCA KG</t>
  </si>
  <si>
    <t>AGUACATE CHOQUETTE KG</t>
  </si>
  <si>
    <t>LIMON KG</t>
  </si>
  <si>
    <t>PLATANO KG (EXPRESS 2707,MODELO,EXQUISITECES)</t>
  </si>
  <si>
    <t>ALBAHACA KG</t>
  </si>
  <si>
    <t>BERENJENA KG</t>
  </si>
  <si>
    <t>BROCOLI KG</t>
  </si>
  <si>
    <t>CAMBUR GUINEO KG</t>
  </si>
  <si>
    <t>CALABACIN KG</t>
  </si>
  <si>
    <t>CILANTRO KG</t>
  </si>
  <si>
    <t>COCO KG</t>
  </si>
  <si>
    <t>COLIFLOR KG</t>
  </si>
  <si>
    <t>ESPARRAGOS UND</t>
  </si>
  <si>
    <t>ESPINACA KG</t>
  </si>
  <si>
    <t>GUANABANA KG</t>
  </si>
  <si>
    <t>GUAYABA KG</t>
  </si>
  <si>
    <t>VERDURA KG.</t>
  </si>
  <si>
    <t>LECHOZA O PAPAYA KG</t>
  </si>
  <si>
    <t>LECHUGA AMERICANA KG</t>
  </si>
  <si>
    <t>LECHUGA CRIOLLA KG</t>
  </si>
  <si>
    <t>LECHUGA ROMANA KG</t>
  </si>
  <si>
    <t>MANDARINA KG</t>
  </si>
  <si>
    <t>MANGA KG</t>
  </si>
  <si>
    <t>MELON KG</t>
  </si>
  <si>
    <t>NARANJA CRIOLLA KG</t>
  </si>
  <si>
    <t>NISPERO KG</t>
  </si>
  <si>
    <t>ÑAME KG</t>
  </si>
  <si>
    <t>PAPA COLOMBIANA KG</t>
  </si>
  <si>
    <t>PARCHITA KG</t>
  </si>
  <si>
    <t>PATILLA KG</t>
  </si>
  <si>
    <t>PEPINO KG</t>
  </si>
  <si>
    <t>PEREJIL LISO KG</t>
  </si>
  <si>
    <t>PEREJIL RIZADO KG</t>
  </si>
  <si>
    <t>PIMENTON KG</t>
  </si>
  <si>
    <t>OCUMO CRIOLLO AL VACIO KG</t>
  </si>
  <si>
    <t>REMOLACHA KG</t>
  </si>
  <si>
    <t>REPOLLO BLANCO KG</t>
  </si>
  <si>
    <t>REPOLLO MORADO KG</t>
  </si>
  <si>
    <t>UVA VERDE THOMPSON KG</t>
  </si>
  <si>
    <t>TOMATE KG.</t>
  </si>
  <si>
    <t>TOMATE DE ARBOL  KG</t>
  </si>
  <si>
    <t>UVAS PASAS KG (PASITAS).</t>
  </si>
  <si>
    <t>VAINITA CRIOLLA KG</t>
  </si>
  <si>
    <t>ZANAHORIA  KG</t>
  </si>
  <si>
    <t>ZAPOTE  KG</t>
  </si>
  <si>
    <t>YERBABUENA KG</t>
  </si>
  <si>
    <t>ALIÑO SURTIDO KG EXPRESS</t>
  </si>
  <si>
    <t>VERDURA SURTIDA CONGELADA</t>
  </si>
  <si>
    <t>DURAZNO JARILLAZO KG</t>
  </si>
  <si>
    <t>PIMENTON CONGELADO KG</t>
  </si>
  <si>
    <t>TOMATE CONGELADO KG</t>
  </si>
  <si>
    <t>TE NEGRO POR KG EXPRESS</t>
  </si>
  <si>
    <t>CURRY POR KG EXPRESS</t>
  </si>
  <si>
    <t>NUEZ MOSCADA ENTERA POR KG SABOR</t>
  </si>
  <si>
    <t>CURCUMA KG</t>
  </si>
  <si>
    <t>PIMIENTA NEGRA EN GRANO POR KG EXPRESS</t>
  </si>
  <si>
    <t>CHAYOTA KG</t>
  </si>
  <si>
    <t>PICANTE MONGO KG</t>
  </si>
  <si>
    <t>CHIRIMOYA KG</t>
  </si>
  <si>
    <t>PERAS KG</t>
  </si>
  <si>
    <t>MANZANA CONGELADA</t>
  </si>
  <si>
    <t>ENSALADA RALLADA MIXTA KG</t>
  </si>
  <si>
    <t>JUGO DE NARANJA 1 LT EXPRESS UND</t>
  </si>
  <si>
    <t>MENESTRON UND</t>
  </si>
  <si>
    <t>CAJA DE CEREZAS UND</t>
  </si>
  <si>
    <t>PIÑA UND</t>
  </si>
  <si>
    <t>MANZANA ROJA/VERDE /PERA KG</t>
  </si>
  <si>
    <t>REMOLACHA AL VACIO KG.</t>
  </si>
  <si>
    <t>TAMARINDO DE 500 GR</t>
  </si>
  <si>
    <t>BANDEJA DE JOJOTO EXPRESS 3UND</t>
  </si>
  <si>
    <t>GUAYABA CONGELADA EXPRESS KG</t>
  </si>
  <si>
    <t>ALCACHOFA KG</t>
  </si>
  <si>
    <t>ACELGA KG</t>
  </si>
  <si>
    <t>UVA IMPORTADA KG</t>
  </si>
  <si>
    <t>GENJIBRE KG</t>
  </si>
  <si>
    <t>PULPA DE PARCHITA</t>
  </si>
  <si>
    <t>ENSALADA PICNIC 250GR KELLY"S</t>
  </si>
  <si>
    <t>ENSALADA SELECTA 350GR KELLY"S</t>
  </si>
  <si>
    <t>ENSALADA ITALIANA 250GR KELLY"S</t>
  </si>
  <si>
    <t>AJO PELADO 150 GR EL ANDINITO</t>
  </si>
  <si>
    <t>RUGULA 80 GR EL ANDINITO</t>
  </si>
  <si>
    <t>BOLSAS DE PRE CORTE FRUTERIA KG</t>
  </si>
  <si>
    <t>BERRO ATADO 400GR EL ANDINITO</t>
  </si>
  <si>
    <t>CEBOLLA CONGELADA</t>
  </si>
  <si>
    <t>MELON EXPRESS (R) KG</t>
  </si>
  <si>
    <t>AJI DULCE 150 GR EL ANDINITO</t>
  </si>
  <si>
    <t>CEBOLLA 3 KG EN MALLA</t>
  </si>
  <si>
    <t>CEBOLLA BLANCA (BOLSA) (R)</t>
  </si>
  <si>
    <t>FRUTA PICADA EXPRESS X PESO</t>
  </si>
  <si>
    <t>YUCA CONGELADA (PISO DE VENTA)</t>
  </si>
  <si>
    <t>VAINITA 400 GR CRIOLLA ANDINITO</t>
  </si>
  <si>
    <t>MANGA CONGELADA KG</t>
  </si>
  <si>
    <t>PIÑA CONGELADA EXPRESS</t>
  </si>
  <si>
    <t>PULPA PARCHI EXPRES KG</t>
  </si>
  <si>
    <t>MELON CONGELADO EXPRESS</t>
  </si>
  <si>
    <t>LECHOZA CONGELADA EXPRESS</t>
  </si>
  <si>
    <t>OCUMO  CONGELADO KG</t>
  </si>
  <si>
    <t>APIO DE RAIZ CONGELADO KG</t>
  </si>
  <si>
    <t>PAPA CONGELADA KG</t>
  </si>
  <si>
    <t>YUCA CONGELADA KG</t>
  </si>
  <si>
    <t>ZANAHORIA CONGELADA KG</t>
  </si>
  <si>
    <t>MANZANA VERDE/GALA KG</t>
  </si>
  <si>
    <t>ENCURTIDOS DON DANIEL 500GR</t>
  </si>
  <si>
    <t>MALLA D/ENVASADO MULTIPACK 27(FRUTERIA)</t>
  </si>
  <si>
    <t>ACEITUNA RELLENA DON DANIEL 500GR</t>
  </si>
  <si>
    <t>GUANABANA CONGELADA KG</t>
  </si>
  <si>
    <t>ALIÑOS SURTIDOS CONGELADOS KG</t>
  </si>
  <si>
    <t>AJO PORRO CONGELADO KG</t>
  </si>
  <si>
    <t>APIO ESPAÑA CONGELADO KG</t>
  </si>
  <si>
    <t>AGUACATE CONGELADO KG</t>
  </si>
  <si>
    <t>REMOLACHA POR PAQUETE</t>
  </si>
  <si>
    <t>PAPA EN MALLA 2 KG</t>
  </si>
  <si>
    <t>PATILLA CONGELADA KG</t>
  </si>
  <si>
    <t>PAPA COLOMBIANA CONGELADA KG</t>
  </si>
  <si>
    <t>BROCOLI CONGELADO KG</t>
  </si>
  <si>
    <t>COLIFLOR CONGELADO KG</t>
  </si>
  <si>
    <t>AUYAMA CONGELADA KG</t>
  </si>
  <si>
    <t>PEPINO CONGELADO KG</t>
  </si>
  <si>
    <t>BERENJENA CONGELADA KG</t>
  </si>
  <si>
    <t>CALABACIN CONGELADO KG</t>
  </si>
  <si>
    <t>ÑAME CONGELADO KG</t>
  </si>
  <si>
    <t>AJO CONGELADO KG</t>
  </si>
  <si>
    <t>JOJOTO CONGELADO KG</t>
  </si>
  <si>
    <t>LIMON CONGELADO KG</t>
  </si>
  <si>
    <t>CILANTRO CONGELADO KG</t>
  </si>
  <si>
    <t>AJI CONGELADO KG</t>
  </si>
  <si>
    <t>AJI DULCE CONGELADO KG</t>
  </si>
  <si>
    <t>PARCHITA CONGELADA KG</t>
  </si>
  <si>
    <t>PIMENTON LARGO KG</t>
  </si>
  <si>
    <t>ENSALADA 212 GR AMERICAN GREEN VALLEY</t>
  </si>
  <si>
    <t>ENSALADA 212 GR RANCH GREEN VALLEY</t>
  </si>
  <si>
    <t>ENSALADA CESAR 200 GR KELLYS</t>
  </si>
  <si>
    <t>ENSALADA 200 GR TEJANA KELLYS</t>
  </si>
  <si>
    <t>CEBOLLIN CONGELADO KG</t>
  </si>
  <si>
    <t>DURAZNO CONGELADO KG</t>
  </si>
  <si>
    <t>LECHUGA CONGELADA KG</t>
  </si>
  <si>
    <t>FICHA DE PRUEBA 08/07</t>
  </si>
  <si>
    <t>AJI PICANTE CONGELADO</t>
  </si>
  <si>
    <t>TOMATE CHERRY 300GR EL ANDINITO</t>
  </si>
  <si>
    <t>ALBAHACA RECUPERACION CONGELADO</t>
  </si>
  <si>
    <t>TAMARINDO 500 GR T.A</t>
  </si>
  <si>
    <t>JOJOTO UND</t>
  </si>
  <si>
    <t>PIÑA EN RODAJA (EXPREES)</t>
  </si>
  <si>
    <t>PASTA PARA LA VENTA 1KG</t>
  </si>
  <si>
    <t>CEBOLLIN 300 GR ATADO VELANDRIA</t>
  </si>
  <si>
    <t>CAJA DE 10 KG UVA PASA ALLEGRO</t>
  </si>
  <si>
    <t>COCO CONGELADO</t>
  </si>
  <si>
    <t>PLATANO EN MALLA</t>
  </si>
  <si>
    <t>MANZANA UND</t>
  </si>
  <si>
    <t>MANZANA 2 UNIDADES</t>
  </si>
  <si>
    <t>MANZANA 4 UNIDADES</t>
  </si>
  <si>
    <t>COCO PROCESADOR DE MODELO</t>
  </si>
  <si>
    <t>BOLSA DE CAMBUR</t>
  </si>
  <si>
    <t>disponible</t>
  </si>
  <si>
    <t>COMBO SOPERO 3 KG MALLA</t>
  </si>
  <si>
    <t>MORAS KG MODELO</t>
  </si>
  <si>
    <t>NECTARINA KG</t>
  </si>
  <si>
    <t>BOLSA DE TOMATES PARA SALSA</t>
  </si>
  <si>
    <t>VERDURA SURTIDA EN MALLA 3 KG</t>
  </si>
  <si>
    <t>PERA CONGELADA KG</t>
  </si>
  <si>
    <t>PAPA PELADA AL VACIO KG</t>
  </si>
  <si>
    <t>FRESAS CONGELADAS  KG</t>
  </si>
  <si>
    <t>MORA CONGELADA KG</t>
  </si>
  <si>
    <t>HOJA DE HALLACA 50 UND KATERYN YULIET</t>
  </si>
  <si>
    <t>PLATANO CONGELADO KG</t>
  </si>
  <si>
    <t>GERMINADO CHINO 100 GR BENATURAL</t>
  </si>
  <si>
    <t>JOJOTOS 4UND HACIENDA EL CAUJARAL</t>
  </si>
  <si>
    <t>ALFALFA 125 GR BENATURAL</t>
  </si>
  <si>
    <t>JOJOTOS HACIENDA EL CAUJARAL 3UND</t>
  </si>
  <si>
    <t>MAIZ DULCE 12 UND EL CAUJARAL</t>
  </si>
  <si>
    <t>AJO PORRO 300 GR VELANDRIA</t>
  </si>
  <si>
    <t>TOMATE CHERRY 300 GR BENATURAL</t>
  </si>
  <si>
    <t>VAINITA AMERICANA KG</t>
  </si>
  <si>
    <t>ALFALFA 125 GR EL ANDINITO</t>
  </si>
  <si>
    <t>AGUACATE CRIOLLO KG</t>
  </si>
  <si>
    <t>MAMON KG</t>
  </si>
  <si>
    <t>CUADRO DE FRUTERIA HIPER MODELO SE ESTIMA PERDIDA DESDE EL 27/07/2022 AL 17/08/2022</t>
  </si>
  <si>
    <t>CUADRO MERMAS DE CARNICERIA SE ESTIMA PERDIDA DESDE EL PERIODO 1/11/2021 AL 17/08/2022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</si>
</sst>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3" borderId="0" xfId="0" applyFill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9" fontId="0" fillId="0" borderId="0" xfId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9" fontId="4" fillId="4" borderId="1" xfId="1" applyFont="1" applyFill="1" applyBorder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NumberFormat="1" applyFont="1" applyFill="1" applyAlignment="1">
      <alignment horizontal="center" vertical="center"/>
    </xf>
    <xf numFmtId="9" fontId="4" fillId="4" borderId="0" xfId="1" applyFont="1" applyFill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9" fontId="3" fillId="4" borderId="1" xfId="1" applyFont="1" applyFill="1" applyBorder="1" applyAlignment="1">
      <alignment horizontal="center" vertical="center"/>
    </xf>
    <xf numFmtId="49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/>
    </xf>
    <xf numFmtId="9" fontId="3" fillId="4" borderId="0" xfId="1" applyFont="1" applyFill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/>
    </xf>
    <xf numFmtId="0" fontId="4" fillId="4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4" borderId="1" xfId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0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justify" wrapText="1"/>
    </xf>
    <xf numFmtId="0" fontId="7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/>
    </xf>
    <xf numFmtId="0" fontId="7" fillId="0" borderId="0" xfId="0" applyFont="1" applyAlignment="1">
      <alignment horizontal="center" vertical="justify"/>
    </xf>
    <xf numFmtId="0" fontId="6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3" fillId="5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9" fontId="3" fillId="5" borderId="1" xfId="1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/>
    </xf>
    <xf numFmtId="0" fontId="3" fillId="4" borderId="0" xfId="0" applyNumberFormat="1" applyFont="1" applyFill="1" applyBorder="1" applyAlignment="1">
      <alignment horizontal="center" vertical="center"/>
    </xf>
    <xf numFmtId="9" fontId="3" fillId="4" borderId="0" xfId="1" applyFont="1" applyFill="1" applyBorder="1" applyAlignment="1">
      <alignment horizontal="center" vertical="center"/>
    </xf>
    <xf numFmtId="0" fontId="0" fillId="4" borderId="0" xfId="0" applyFill="1"/>
  </cellXfs>
  <cellStyles count="2">
    <cellStyle name="Normal" xfId="0" builtinId="0"/>
    <cellStyle name="Porcentaje" xfId="1" builtinId="5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$-540A]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numFmt numFmtId="164" formatCode="[$$-540A]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a1" displayName="Tabla1" ref="A3:J112" tableType="xml" totalsRowShown="0" dataDxfId="31" connectionId="1">
  <autoFilter ref="A3:J112">
    <filterColumn colId="6">
      <filters>
        <filter val="-0.005"/>
        <filter val="-0.025"/>
        <filter val="-0.09"/>
        <filter val="-0.175"/>
        <filter val="-0.2"/>
        <filter val="-0.429"/>
        <filter val="-0.51"/>
        <filter val="-1.035"/>
        <filter val="-1.2"/>
        <filter val="-1.24"/>
        <filter val="-1.405"/>
        <filter val="-1.67"/>
        <filter val="-11.84"/>
        <filter val="-15.05"/>
        <filter val="-2.21"/>
        <filter val="-2.535"/>
        <filter val="-2.81"/>
        <filter val="-2.985"/>
        <filter val="-26.04"/>
        <filter val="-3.481"/>
        <filter val="-39.005"/>
        <filter val="-4.12"/>
        <filter val="-4.425"/>
        <filter val="-4.785"/>
        <filter val="-41.655"/>
        <filter val="-5.015"/>
        <filter val="-6.19"/>
        <filter val="-66.15"/>
        <filter val="-7.515"/>
        <filter val="-7.53"/>
        <filter val="-7.575"/>
        <filter val="-70.29"/>
        <filter val="-72.935"/>
      </filters>
    </filterColumn>
  </autoFilter>
  <sortState ref="A2:I114">
    <sortCondition ref="A2:A114"/>
  </sortState>
  <tableColumns count="10">
    <tableColumn id="5" uniqueName="Codigo_Producto" name="Codigo" dataDxfId="30">
      <xmlColumnPr mapId="1" xpath="/ReporteStellar/Registro/Madepartamentos/Maproductos/Codigo_Producto" xmlDataType="integer"/>
    </tableColumn>
    <tableColumn id="7" uniqueName="Producto" name="Producto" dataDxfId="29">
      <xmlColumnPr mapId="1" xpath="/ReporteStellar/Registro/Madepartamentos/Maproductos/Producto" xmlDataType="string"/>
    </tableColumn>
    <tableColumn id="13" uniqueName="13" name="recepciones" dataDxfId="28"/>
    <tableColumn id="8" uniqueName="Disponibles" name="sistema" dataDxfId="27">
      <xmlColumnPr mapId="1" xpath="/ReporteStellar/Registro/Madepartamentos/Maproductos/Disponibles" xmlDataType="double"/>
    </tableColumn>
    <tableColumn id="9" uniqueName="Existencia" name="fisico" dataDxfId="26">
      <xmlColumnPr mapId="1" xpath="/ReporteStellar/Registro/Madepartamentos/Maproductos/Existencia" xmlDataType="double"/>
    </tableColumn>
    <tableColumn id="10" uniqueName="Pedido" name="ventas" dataDxfId="25">
      <xmlColumnPr mapId="1" xpath="/ReporteStellar/Registro/Madepartamentos/Maproductos/Pedido" xmlDataType="integer"/>
    </tableColumn>
    <tableColumn id="11" uniqueName="Comprometida" name="Comprometida" dataDxfId="24">
      <calculatedColumnFormula>Tabla1[[#This Row],[ventas]]+Tabla1[[#This Row],[fisico]]-Tabla1[[#This Row],[sistema]]</calculatedColumnFormula>
      <xmlColumnPr mapId="1" xpath="/ReporteStellar/Registro/Madepartamentos/Maproductos/Comprometida" xmlDataType="integer"/>
    </tableColumn>
    <tableColumn id="12" uniqueName="12" name="mermas%" dataDxfId="23" dataCellStyle="Porcentaje">
      <calculatedColumnFormula>Tabla1[[#This Row],[Comprometida]]/Tabla1[[#This Row],[recepciones]]</calculatedColumnFormula>
    </tableColumn>
    <tableColumn id="15" uniqueName="15" name="costo" dataDxfId="22" dataCellStyle="Porcentaje"/>
    <tableColumn id="16" uniqueName="16" name="total$" dataDxfId="21" dataCellStyle="Porcentaje">
      <calculatedColumnFormula>Tabla1[[#This Row],[costo]]*Tabla1[[#This Row],[Comprometida]]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3:J195" totalsRowCount="1" dataDxfId="20">
  <autoFilter ref="A3:J194">
    <filterColumn colId="6">
      <filters>
        <filter val="-0.005"/>
        <filter val="-0.035"/>
        <filter val="-0.1"/>
        <filter val="-0.15"/>
        <filter val="-0.215"/>
        <filter val="-0.5"/>
        <filter val="-0.535"/>
        <filter val="-0.555"/>
        <filter val="-0.595"/>
        <filter val="-0.6"/>
        <filter val="-0.64"/>
        <filter val="-0.77"/>
        <filter val="-1"/>
        <filter val="-1.325"/>
        <filter val="-1.835"/>
        <filter val="-10"/>
        <filter val="-11.275"/>
        <filter val="-12.785"/>
        <filter val="-18.48"/>
        <filter val="-2"/>
        <filter val="-2.135"/>
        <filter val="-2.19"/>
        <filter val="-2.59"/>
        <filter val="-2.905"/>
        <filter val="-20.22"/>
        <filter val="-22.775"/>
        <filter val="-28.3"/>
        <filter val="-3.75"/>
        <filter val="-3.84"/>
        <filter val="-3.935"/>
        <filter val="-4"/>
        <filter val="-4.57"/>
        <filter val="-4.63"/>
        <filter val="-4.815"/>
        <filter val="-4.945"/>
        <filter val="-46.54"/>
        <filter val="-48.735"/>
        <filter val="-5.245"/>
        <filter val="-5.55"/>
        <filter val="-5.57"/>
        <filter val="-5.645"/>
        <filter val="-5.985"/>
        <filter val="-53.011"/>
        <filter val="-54.78"/>
        <filter val="-56.3"/>
        <filter val="-6.355"/>
        <filter val="-7.275"/>
        <filter val="-7.385"/>
        <filter val="-7.735"/>
        <filter val="-78.755"/>
        <filter val="-89.82"/>
        <filter val="-9.045"/>
        <filter val="-9.905"/>
      </filters>
    </filterColumn>
  </autoFilter>
  <sortState ref="A2:F197">
    <sortCondition ref="A2:A197"/>
  </sortState>
  <tableColumns count="10">
    <tableColumn id="5" name="Codigo" dataDxfId="19" totalsRowDxfId="18"/>
    <tableColumn id="7" name="Producto" dataDxfId="17" totalsRowDxfId="16"/>
    <tableColumn id="1" name="recepciones" dataDxfId="15" totalsRowDxfId="14"/>
    <tableColumn id="8" name="sistema" dataDxfId="13" totalsRowDxfId="12"/>
    <tableColumn id="9" name="fisico" dataDxfId="11" totalsRowDxfId="10"/>
    <tableColumn id="10" name="ventas" dataDxfId="9" totalsRowDxfId="8"/>
    <tableColumn id="11" name="Comprometida" dataDxfId="7" totalsRowDxfId="6">
      <calculatedColumnFormula>Tabla13[[#This Row],[ventas]]+Tabla13[[#This Row],[fisico]]-Tabla13[[#This Row],[sistema]]</calculatedColumnFormula>
    </tableColumn>
    <tableColumn id="2" name="mermas%" dataDxfId="5" totalsRowDxfId="4" dataCellStyle="Porcentaje">
      <calculatedColumnFormula>Tabla13[[#This Row],[Comprometida]]/Tabla13[[#This Row],[recepciones]]</calculatedColumnFormula>
    </tableColumn>
    <tableColumn id="6" name="costo" totalsRowLabel="TOTAL$" dataDxfId="3" totalsRowDxfId="2"/>
    <tableColumn id="12" name="total$" totalsRowFunction="custom" dataDxfId="1" totalsRowDxfId="0">
      <calculatedColumnFormula>Tabla13[[#This Row],[costo]]*Tabla13[[#This Row],[Comprometida]]</calculatedColumnFormula>
      <totalsRowFormula>SUBTOTAL(9,J4:J194)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opLeftCell="A3" workbookViewId="0">
      <selection activeCell="K16" sqref="K16"/>
    </sheetView>
  </sheetViews>
  <sheetFormatPr baseColWidth="10" defaultRowHeight="15" x14ac:dyDescent="0.25"/>
  <cols>
    <col min="1" max="1" width="9.42578125" bestFit="1" customWidth="1"/>
    <col min="2" max="2" width="44.42578125" customWidth="1"/>
    <col min="3" max="3" width="14" bestFit="1" customWidth="1"/>
    <col min="4" max="4" width="10.140625" bestFit="1" customWidth="1"/>
    <col min="5" max="5" width="8" bestFit="1" customWidth="1"/>
    <col min="6" max="6" width="9.5703125" bestFit="1" customWidth="1"/>
    <col min="7" max="7" width="16.5703125" bestFit="1" customWidth="1"/>
    <col min="8" max="8" width="12" bestFit="1" customWidth="1"/>
    <col min="9" max="9" width="8.85546875" customWidth="1"/>
    <col min="10" max="10" width="11" customWidth="1"/>
  </cols>
  <sheetData>
    <row r="1" spans="1:10" ht="56.25" x14ac:dyDescent="0.25">
      <c r="B1" s="37" t="s">
        <v>313</v>
      </c>
      <c r="C1" s="36"/>
      <c r="D1" s="36"/>
      <c r="E1" s="36"/>
    </row>
    <row r="3" spans="1:10" x14ac:dyDescent="0.25">
      <c r="A3" t="s">
        <v>0</v>
      </c>
      <c r="B3" t="s">
        <v>1</v>
      </c>
      <c r="C3" t="s">
        <v>115</v>
      </c>
      <c r="D3" t="s">
        <v>105</v>
      </c>
      <c r="E3" t="s">
        <v>106</v>
      </c>
      <c r="F3" t="s">
        <v>107</v>
      </c>
      <c r="G3" t="s">
        <v>2</v>
      </c>
      <c r="H3" t="s">
        <v>116</v>
      </c>
      <c r="I3" t="s">
        <v>117</v>
      </c>
      <c r="J3" t="s">
        <v>118</v>
      </c>
    </row>
    <row r="4" spans="1:10" hidden="1" x14ac:dyDescent="0.25">
      <c r="A4" s="3">
        <v>36</v>
      </c>
      <c r="B4" s="2" t="s">
        <v>7</v>
      </c>
      <c r="C4" s="4">
        <v>0</v>
      </c>
      <c r="D4" s="3">
        <v>0</v>
      </c>
      <c r="E4" s="3">
        <v>0</v>
      </c>
      <c r="F4" s="3"/>
      <c r="G4" s="3">
        <f>Tabla1[[#This Row],[ventas]]+Tabla1[[#This Row],[fisico]]-Tabla1[[#This Row],[sistema]]</f>
        <v>0</v>
      </c>
      <c r="H4" s="5">
        <v>0</v>
      </c>
      <c r="I4" s="5"/>
      <c r="J4" s="5">
        <f>Tabla1[[#This Row],[costo]]*Tabla1[[#This Row],[Comprometida]]</f>
        <v>0</v>
      </c>
    </row>
    <row r="5" spans="1:10" hidden="1" x14ac:dyDescent="0.25">
      <c r="A5" s="3">
        <v>88</v>
      </c>
      <c r="B5" s="2" t="s">
        <v>13</v>
      </c>
      <c r="C5" s="4">
        <v>0</v>
      </c>
      <c r="D5" s="3">
        <v>0</v>
      </c>
      <c r="E5" s="3">
        <v>0</v>
      </c>
      <c r="F5" s="3"/>
      <c r="G5" s="3">
        <f>Tabla1[[#This Row],[ventas]]+Tabla1[[#This Row],[fisico]]-Tabla1[[#This Row],[sistema]]</f>
        <v>0</v>
      </c>
      <c r="H5" s="5">
        <v>0</v>
      </c>
      <c r="I5" s="5"/>
      <c r="J5" s="5">
        <f>Tabla1[[#This Row],[costo]]*Tabla1[[#This Row],[Comprometida]]</f>
        <v>0</v>
      </c>
    </row>
    <row r="6" spans="1:10" hidden="1" x14ac:dyDescent="0.25">
      <c r="A6" s="3">
        <v>940</v>
      </c>
      <c r="B6" s="2" t="s">
        <v>82</v>
      </c>
      <c r="C6" s="4">
        <v>0</v>
      </c>
      <c r="D6" s="3">
        <v>0</v>
      </c>
      <c r="E6" s="3">
        <v>0</v>
      </c>
      <c r="F6" s="3"/>
      <c r="G6" s="3">
        <f>Tabla1[[#This Row],[ventas]]+Tabla1[[#This Row],[fisico]]-Tabla1[[#This Row],[sistema]]</f>
        <v>0</v>
      </c>
      <c r="H6" s="5">
        <v>0</v>
      </c>
      <c r="I6" s="5"/>
      <c r="J6" s="5">
        <f>Tabla1[[#This Row],[costo]]*Tabla1[[#This Row],[Comprometida]]</f>
        <v>0</v>
      </c>
    </row>
    <row r="7" spans="1:10" hidden="1" x14ac:dyDescent="0.25">
      <c r="A7" s="3">
        <v>1678</v>
      </c>
      <c r="B7" s="2" t="s">
        <v>3</v>
      </c>
      <c r="C7" s="4">
        <v>0</v>
      </c>
      <c r="D7" s="3">
        <v>0</v>
      </c>
      <c r="E7" s="3">
        <v>0</v>
      </c>
      <c r="F7" s="3"/>
      <c r="G7" s="3">
        <f>Tabla1[[#This Row],[ventas]]+Tabla1[[#This Row],[fisico]]-Tabla1[[#This Row],[sistema]]</f>
        <v>0</v>
      </c>
      <c r="H7" s="5">
        <v>0</v>
      </c>
      <c r="I7" s="5"/>
      <c r="J7" s="5">
        <f>Tabla1[[#This Row],[costo]]*Tabla1[[#This Row],[Comprometida]]</f>
        <v>0</v>
      </c>
    </row>
    <row r="8" spans="1:10" hidden="1" x14ac:dyDescent="0.25">
      <c r="A8" s="3">
        <v>1703</v>
      </c>
      <c r="B8" s="2" t="s">
        <v>88</v>
      </c>
      <c r="C8" s="4">
        <v>3.6</v>
      </c>
      <c r="D8" s="3">
        <v>0</v>
      </c>
      <c r="E8" s="3">
        <v>0</v>
      </c>
      <c r="F8" s="3"/>
      <c r="G8" s="3">
        <f>Tabla1[[#This Row],[ventas]]+Tabla1[[#This Row],[fisico]]-Tabla1[[#This Row],[sistema]]</f>
        <v>0</v>
      </c>
      <c r="H8" s="5">
        <f>Tabla1[[#This Row],[Comprometida]]/Tabla1[[#This Row],[recepciones]]</f>
        <v>0</v>
      </c>
      <c r="I8" s="5"/>
      <c r="J8" s="5">
        <f>Tabla1[[#This Row],[costo]]*Tabla1[[#This Row],[Comprometida]]</f>
        <v>0</v>
      </c>
    </row>
    <row r="9" spans="1:10" hidden="1" x14ac:dyDescent="0.25">
      <c r="A9" s="3">
        <v>1714</v>
      </c>
      <c r="B9" s="2" t="s">
        <v>86</v>
      </c>
      <c r="C9" s="4">
        <v>0</v>
      </c>
      <c r="D9" s="3">
        <v>0</v>
      </c>
      <c r="E9" s="3">
        <v>0</v>
      </c>
      <c r="F9" s="3"/>
      <c r="G9" s="3">
        <f>Tabla1[[#This Row],[ventas]]+Tabla1[[#This Row],[fisico]]-Tabla1[[#This Row],[sistema]]</f>
        <v>0</v>
      </c>
      <c r="H9" s="5">
        <v>0</v>
      </c>
      <c r="I9" s="5"/>
      <c r="J9" s="5">
        <f>Tabla1[[#This Row],[costo]]*Tabla1[[#This Row],[Comprometida]]</f>
        <v>0</v>
      </c>
    </row>
    <row r="10" spans="1:10" hidden="1" x14ac:dyDescent="0.25">
      <c r="A10" s="3">
        <v>1789</v>
      </c>
      <c r="B10" s="2" t="s">
        <v>12</v>
      </c>
      <c r="C10" s="4">
        <v>0</v>
      </c>
      <c r="D10" s="3">
        <v>0</v>
      </c>
      <c r="E10" s="3">
        <v>0</v>
      </c>
      <c r="F10" s="3"/>
      <c r="G10" s="3">
        <f>Tabla1[[#This Row],[ventas]]+Tabla1[[#This Row],[fisico]]-Tabla1[[#This Row],[sistema]]</f>
        <v>0</v>
      </c>
      <c r="H10" s="5">
        <v>0</v>
      </c>
      <c r="I10" s="5"/>
      <c r="J10" s="5">
        <f>Tabla1[[#This Row],[costo]]*Tabla1[[#This Row],[Comprometida]]</f>
        <v>0</v>
      </c>
    </row>
    <row r="11" spans="1:10" hidden="1" x14ac:dyDescent="0.25">
      <c r="A11" s="3">
        <v>1799</v>
      </c>
      <c r="B11" s="2" t="s">
        <v>37</v>
      </c>
      <c r="C11" s="4">
        <v>0</v>
      </c>
      <c r="D11" s="3">
        <v>0</v>
      </c>
      <c r="E11" s="3">
        <v>0</v>
      </c>
      <c r="F11" s="3"/>
      <c r="G11" s="3">
        <f>Tabla1[[#This Row],[ventas]]+Tabla1[[#This Row],[fisico]]-Tabla1[[#This Row],[sistema]]</f>
        <v>0</v>
      </c>
      <c r="H11" s="5">
        <v>0</v>
      </c>
      <c r="I11" s="5"/>
      <c r="J11" s="5">
        <f>Tabla1[[#This Row],[costo]]*Tabla1[[#This Row],[Comprometida]]</f>
        <v>0</v>
      </c>
    </row>
    <row r="12" spans="1:10" x14ac:dyDescent="0.25">
      <c r="A12" s="7">
        <v>1802</v>
      </c>
      <c r="B12" s="6" t="s">
        <v>34</v>
      </c>
      <c r="C12" s="8">
        <v>0</v>
      </c>
      <c r="D12" s="7">
        <v>0.09</v>
      </c>
      <c r="E12" s="7">
        <v>0</v>
      </c>
      <c r="F12" s="7"/>
      <c r="G12" s="7">
        <f>Tabla1[[#This Row],[ventas]]+Tabla1[[#This Row],[fisico]]-Tabla1[[#This Row],[sistema]]</f>
        <v>-0.09</v>
      </c>
      <c r="H12" s="9">
        <v>0</v>
      </c>
      <c r="I12" s="24">
        <v>6.71</v>
      </c>
      <c r="J12" s="22">
        <f>Tabla1[[#This Row],[costo]]*Tabla1[[#This Row],[Comprometida]]</f>
        <v>-0.60389999999999999</v>
      </c>
    </row>
    <row r="13" spans="1:10" x14ac:dyDescent="0.25">
      <c r="A13" s="7">
        <v>1850</v>
      </c>
      <c r="B13" s="6" t="s">
        <v>14</v>
      </c>
      <c r="C13" s="8">
        <v>104.49</v>
      </c>
      <c r="D13" s="7">
        <v>7.53</v>
      </c>
      <c r="E13" s="7">
        <v>0</v>
      </c>
      <c r="F13" s="7"/>
      <c r="G13" s="7">
        <f>Tabla1[[#This Row],[ventas]]+Tabla1[[#This Row],[fisico]]-Tabla1[[#This Row],[sistema]]</f>
        <v>-7.53</v>
      </c>
      <c r="H13" s="9">
        <f>Tabla1[[#This Row],[Comprometida]]/Tabla1[[#This Row],[recepciones]]</f>
        <v>-7.2064312374389899E-2</v>
      </c>
      <c r="I13" s="24">
        <v>4.33</v>
      </c>
      <c r="J13" s="22">
        <f>Tabla1[[#This Row],[costo]]*Tabla1[[#This Row],[Comprometida]]</f>
        <v>-32.604900000000001</v>
      </c>
    </row>
    <row r="14" spans="1:10" x14ac:dyDescent="0.25">
      <c r="A14" s="7">
        <v>1851</v>
      </c>
      <c r="B14" s="6" t="s">
        <v>62</v>
      </c>
      <c r="C14" s="8">
        <v>210.81</v>
      </c>
      <c r="D14" s="7">
        <v>2.81</v>
      </c>
      <c r="E14" s="7">
        <v>0</v>
      </c>
      <c r="F14" s="7"/>
      <c r="G14" s="7">
        <f>Tabla1[[#This Row],[ventas]]+Tabla1[[#This Row],[fisico]]-Tabla1[[#This Row],[sistema]]</f>
        <v>-2.81</v>
      </c>
      <c r="H14" s="9">
        <f>Tabla1[[#This Row],[Comprometida]]/Tabla1[[#This Row],[recepciones]]</f>
        <v>-1.3329538446942745E-2</v>
      </c>
      <c r="I14" s="24">
        <v>4.33</v>
      </c>
      <c r="J14" s="22">
        <f>Tabla1[[#This Row],[costo]]*Tabla1[[#This Row],[Comprometida]]</f>
        <v>-12.167300000000001</v>
      </c>
    </row>
    <row r="15" spans="1:10" x14ac:dyDescent="0.25">
      <c r="A15" s="7">
        <v>1852</v>
      </c>
      <c r="B15" s="6" t="s">
        <v>56</v>
      </c>
      <c r="C15" s="8">
        <v>2747.52</v>
      </c>
      <c r="D15" s="7">
        <v>66.150000000000006</v>
      </c>
      <c r="E15" s="7">
        <v>0</v>
      </c>
      <c r="F15" s="7"/>
      <c r="G15" s="7">
        <f>Tabla1[[#This Row],[ventas]]+Tabla1[[#This Row],[fisico]]-Tabla1[[#This Row],[sistema]]</f>
        <v>-66.150000000000006</v>
      </c>
      <c r="H15" s="9">
        <f>Tabla1[[#This Row],[Comprometida]]/Tabla1[[#This Row],[recepciones]]</f>
        <v>-2.4076257861635222E-2</v>
      </c>
      <c r="I15" s="24">
        <v>3.67</v>
      </c>
      <c r="J15" s="22">
        <f>Tabla1[[#This Row],[costo]]*Tabla1[[#This Row],[Comprometida]]</f>
        <v>-242.77050000000003</v>
      </c>
    </row>
    <row r="16" spans="1:10" x14ac:dyDescent="0.25">
      <c r="A16" s="7">
        <v>1853</v>
      </c>
      <c r="B16" s="6" t="s">
        <v>16</v>
      </c>
      <c r="C16" s="8">
        <v>647.91999999999996</v>
      </c>
      <c r="D16" s="7">
        <v>10.23</v>
      </c>
      <c r="E16" s="7">
        <v>5.8049999999999997</v>
      </c>
      <c r="F16" s="7"/>
      <c r="G16" s="7">
        <f>Tabla1[[#This Row],[ventas]]+Tabla1[[#This Row],[fisico]]-Tabla1[[#This Row],[sistema]]</f>
        <v>-4.4250000000000007</v>
      </c>
      <c r="H16" s="9">
        <f>Tabla1[[#This Row],[Comprometida]]/Tabla1[[#This Row],[recepciones]]</f>
        <v>-6.8295468576367469E-3</v>
      </c>
      <c r="I16" s="24">
        <v>3.39</v>
      </c>
      <c r="J16" s="22">
        <f>Tabla1[[#This Row],[costo]]*Tabla1[[#This Row],[Comprometida]]</f>
        <v>-15.000750000000004</v>
      </c>
    </row>
    <row r="17" spans="1:10" x14ac:dyDescent="0.25">
      <c r="A17" s="7">
        <v>1854</v>
      </c>
      <c r="B17" s="6" t="s">
        <v>42</v>
      </c>
      <c r="C17" s="8">
        <v>80.75</v>
      </c>
      <c r="D17" s="7">
        <v>5.0149999999999997</v>
      </c>
      <c r="E17" s="7">
        <v>0</v>
      </c>
      <c r="F17" s="7"/>
      <c r="G17" s="7">
        <f>Tabla1[[#This Row],[ventas]]+Tabla1[[#This Row],[fisico]]-Tabla1[[#This Row],[sistema]]</f>
        <v>-5.0149999999999997</v>
      </c>
      <c r="H17" s="9">
        <f>Tabla1[[#This Row],[Comprometida]]/Tabla1[[#This Row],[recepciones]]</f>
        <v>-6.2105263157894733E-2</v>
      </c>
      <c r="I17" s="24">
        <v>3</v>
      </c>
      <c r="J17" s="22">
        <f>Tabla1[[#This Row],[costo]]*Tabla1[[#This Row],[Comprometida]]</f>
        <v>-15.044999999999998</v>
      </c>
    </row>
    <row r="18" spans="1:10" hidden="1" x14ac:dyDescent="0.25">
      <c r="A18" s="11">
        <v>1855</v>
      </c>
      <c r="B18" s="10" t="s">
        <v>29</v>
      </c>
      <c r="C18" s="12">
        <v>8.6</v>
      </c>
      <c r="D18" s="11">
        <v>0</v>
      </c>
      <c r="E18" s="11">
        <v>0</v>
      </c>
      <c r="F18" s="11"/>
      <c r="G18" s="11">
        <f>Tabla1[[#This Row],[ventas]]+Tabla1[[#This Row],[fisico]]-Tabla1[[#This Row],[sistema]]</f>
        <v>0</v>
      </c>
      <c r="H18" s="13">
        <f>Tabla1[[#This Row],[Comprometida]]/Tabla1[[#This Row],[recepciones]]</f>
        <v>0</v>
      </c>
      <c r="I18" s="13"/>
      <c r="J18" s="13">
        <f>Tabla1[[#This Row],[costo]]*Tabla1[[#This Row],[Comprometida]]</f>
        <v>0</v>
      </c>
    </row>
    <row r="19" spans="1:10" hidden="1" x14ac:dyDescent="0.25">
      <c r="A19" s="11">
        <v>1856</v>
      </c>
      <c r="B19" s="10" t="s">
        <v>81</v>
      </c>
      <c r="C19" s="12">
        <v>0</v>
      </c>
      <c r="D19" s="11">
        <v>0</v>
      </c>
      <c r="E19" s="11">
        <v>0</v>
      </c>
      <c r="F19" s="11"/>
      <c r="G19" s="11">
        <f>Tabla1[[#This Row],[ventas]]+Tabla1[[#This Row],[fisico]]-Tabla1[[#This Row],[sistema]]</f>
        <v>0</v>
      </c>
      <c r="H19" s="13">
        <v>0</v>
      </c>
      <c r="I19" s="13"/>
      <c r="J19" s="13">
        <f>Tabla1[[#This Row],[costo]]*Tabla1[[#This Row],[Comprometida]]</f>
        <v>0</v>
      </c>
    </row>
    <row r="20" spans="1:10" x14ac:dyDescent="0.25">
      <c r="A20" s="7">
        <v>1857</v>
      </c>
      <c r="B20" s="6" t="s">
        <v>17</v>
      </c>
      <c r="C20" s="8">
        <v>129.41999999999999</v>
      </c>
      <c r="D20" s="7">
        <v>41.655000000000001</v>
      </c>
      <c r="E20" s="7">
        <v>0</v>
      </c>
      <c r="F20" s="7"/>
      <c r="G20" s="7">
        <f>Tabla1[[#This Row],[ventas]]+Tabla1[[#This Row],[fisico]]-Tabla1[[#This Row],[sistema]]</f>
        <v>-41.655000000000001</v>
      </c>
      <c r="H20" s="9">
        <f>Tabla1[[#This Row],[Comprometida]]/Tabla1[[#This Row],[recepciones]]</f>
        <v>-0.32185906351414006</v>
      </c>
      <c r="I20" s="24">
        <v>6.63</v>
      </c>
      <c r="J20" s="22">
        <f>Tabla1[[#This Row],[costo]]*Tabla1[[#This Row],[Comprometida]]</f>
        <v>-276.17264999999998</v>
      </c>
    </row>
    <row r="21" spans="1:10" s="48" customFormat="1" x14ac:dyDescent="0.25">
      <c r="A21" s="7">
        <v>1858</v>
      </c>
      <c r="B21" s="6" t="s">
        <v>27</v>
      </c>
      <c r="C21" s="8">
        <v>1.2</v>
      </c>
      <c r="D21" s="7">
        <v>1.2</v>
      </c>
      <c r="E21" s="7">
        <v>0</v>
      </c>
      <c r="F21" s="7"/>
      <c r="G21" s="7">
        <f>Tabla1[[#This Row],[ventas]]+Tabla1[[#This Row],[fisico]]-Tabla1[[#This Row],[sistema]]</f>
        <v>-1.2</v>
      </c>
      <c r="H21" s="9">
        <f>Tabla1[[#This Row],[Comprometida]]/Tabla1[[#This Row],[recepciones]]</f>
        <v>-1</v>
      </c>
      <c r="I21" s="24">
        <v>6.63</v>
      </c>
      <c r="J21" s="22">
        <f>Tabla1[[#This Row],[costo]]*Tabla1[[#This Row],[Comprometida]]</f>
        <v>-7.9559999999999995</v>
      </c>
    </row>
    <row r="22" spans="1:10" hidden="1" x14ac:dyDescent="0.25">
      <c r="A22" s="11">
        <v>1861</v>
      </c>
      <c r="B22" s="10" t="s">
        <v>36</v>
      </c>
      <c r="C22" s="12">
        <v>28.22</v>
      </c>
      <c r="D22" s="11">
        <v>0</v>
      </c>
      <c r="E22" s="11">
        <v>0</v>
      </c>
      <c r="F22" s="11"/>
      <c r="G22" s="11">
        <f>Tabla1[[#This Row],[ventas]]+Tabla1[[#This Row],[fisico]]-Tabla1[[#This Row],[sistema]]</f>
        <v>0</v>
      </c>
      <c r="H22" s="13">
        <f>Tabla1[[#This Row],[Comprometida]]/Tabla1[[#This Row],[recepciones]]</f>
        <v>0</v>
      </c>
      <c r="I22" s="13"/>
      <c r="J22" s="13">
        <f>Tabla1[[#This Row],[costo]]*Tabla1[[#This Row],[Comprometida]]</f>
        <v>0</v>
      </c>
    </row>
    <row r="23" spans="1:10" x14ac:dyDescent="0.25">
      <c r="A23" s="7">
        <v>1863</v>
      </c>
      <c r="B23" s="6" t="s">
        <v>18</v>
      </c>
      <c r="C23" s="8">
        <v>21.17</v>
      </c>
      <c r="D23" s="7">
        <v>0.2</v>
      </c>
      <c r="E23" s="7">
        <v>0</v>
      </c>
      <c r="F23" s="7"/>
      <c r="G23" s="7">
        <f>Tabla1[[#This Row],[ventas]]+Tabla1[[#This Row],[fisico]]-Tabla1[[#This Row],[sistema]]</f>
        <v>-0.2</v>
      </c>
      <c r="H23" s="9">
        <f>Tabla1[[#This Row],[Comprometida]]/Tabla1[[#This Row],[recepciones]]</f>
        <v>-9.4473311289560696E-3</v>
      </c>
      <c r="I23" s="24">
        <v>5.46</v>
      </c>
      <c r="J23" s="22">
        <f>Tabla1[[#This Row],[costo]]*Tabla1[[#This Row],[Comprometida]]</f>
        <v>-1.0920000000000001</v>
      </c>
    </row>
    <row r="24" spans="1:10" s="1" customFormat="1" hidden="1" x14ac:dyDescent="0.25">
      <c r="A24" s="11">
        <v>1865</v>
      </c>
      <c r="B24" s="10" t="s">
        <v>96</v>
      </c>
      <c r="C24" s="12">
        <v>0</v>
      </c>
      <c r="D24" s="11">
        <v>0</v>
      </c>
      <c r="E24" s="11">
        <v>0</v>
      </c>
      <c r="F24" s="11"/>
      <c r="G24" s="11">
        <f>Tabla1[[#This Row],[ventas]]+Tabla1[[#This Row],[fisico]]-Tabla1[[#This Row],[sistema]]</f>
        <v>0</v>
      </c>
      <c r="H24" s="13">
        <v>0</v>
      </c>
      <c r="I24" s="13"/>
      <c r="J24" s="13">
        <f>Tabla1[[#This Row],[costo]]*Tabla1[[#This Row],[Comprometida]]</f>
        <v>0</v>
      </c>
    </row>
    <row r="25" spans="1:10" x14ac:dyDescent="0.25">
      <c r="A25" s="7">
        <v>1870</v>
      </c>
      <c r="B25" s="6" t="s">
        <v>19</v>
      </c>
      <c r="C25" s="8">
        <v>8.81</v>
      </c>
      <c r="D25" s="7">
        <v>1.67</v>
      </c>
      <c r="E25" s="7">
        <v>0</v>
      </c>
      <c r="F25" s="7"/>
      <c r="G25" s="7">
        <f>Tabla1[[#This Row],[ventas]]+Tabla1[[#This Row],[fisico]]-Tabla1[[#This Row],[sistema]]</f>
        <v>-1.67</v>
      </c>
      <c r="H25" s="9">
        <f>Tabla1[[#This Row],[Comprometida]]/Tabla1[[#This Row],[recepciones]]</f>
        <v>-0.18955732122587968</v>
      </c>
      <c r="I25" s="24">
        <v>6.63</v>
      </c>
      <c r="J25" s="22">
        <f>Tabla1[[#This Row],[costo]]*Tabla1[[#This Row],[Comprometida]]</f>
        <v>-11.072099999999999</v>
      </c>
    </row>
    <row r="26" spans="1:10" hidden="1" x14ac:dyDescent="0.25">
      <c r="A26" s="11">
        <v>1873</v>
      </c>
      <c r="B26" s="10" t="s">
        <v>15</v>
      </c>
      <c r="C26" s="12">
        <v>6.2</v>
      </c>
      <c r="D26" s="11">
        <v>0</v>
      </c>
      <c r="E26" s="11">
        <v>0</v>
      </c>
      <c r="F26" s="11"/>
      <c r="G26" s="11">
        <f>Tabla1[[#This Row],[ventas]]+Tabla1[[#This Row],[fisico]]-Tabla1[[#This Row],[sistema]]</f>
        <v>0</v>
      </c>
      <c r="H26" s="13">
        <f>Tabla1[[#This Row],[Comprometida]]/Tabla1[[#This Row],[recepciones]]</f>
        <v>0</v>
      </c>
      <c r="I26" s="13"/>
      <c r="J26" s="13">
        <f>Tabla1[[#This Row],[costo]]*Tabla1[[#This Row],[Comprometida]]</f>
        <v>0</v>
      </c>
    </row>
    <row r="27" spans="1:10" hidden="1" x14ac:dyDescent="0.25">
      <c r="A27" s="11">
        <v>1874</v>
      </c>
      <c r="B27" s="10" t="s">
        <v>91</v>
      </c>
      <c r="C27" s="12">
        <v>0</v>
      </c>
      <c r="D27" s="11">
        <v>0</v>
      </c>
      <c r="E27" s="11">
        <v>0</v>
      </c>
      <c r="F27" s="11"/>
      <c r="G27" s="11">
        <f>Tabla1[[#This Row],[ventas]]+Tabla1[[#This Row],[fisico]]-Tabla1[[#This Row],[sistema]]</f>
        <v>0</v>
      </c>
      <c r="H27" s="13">
        <v>0</v>
      </c>
      <c r="I27" s="13"/>
      <c r="J27" s="13">
        <f>Tabla1[[#This Row],[costo]]*Tabla1[[#This Row],[Comprometida]]</f>
        <v>0</v>
      </c>
    </row>
    <row r="28" spans="1:10" x14ac:dyDescent="0.25">
      <c r="A28" s="7">
        <v>1877</v>
      </c>
      <c r="B28" s="6" t="s">
        <v>90</v>
      </c>
      <c r="C28" s="8">
        <v>0</v>
      </c>
      <c r="D28" s="7">
        <v>5.0000000000000001E-3</v>
      </c>
      <c r="E28" s="7">
        <v>0</v>
      </c>
      <c r="F28" s="7"/>
      <c r="G28" s="7">
        <f>Tabla1[[#This Row],[ventas]]+Tabla1[[#This Row],[fisico]]-Tabla1[[#This Row],[sistema]]</f>
        <v>-5.0000000000000001E-3</v>
      </c>
      <c r="H28" s="9">
        <v>0</v>
      </c>
      <c r="I28" s="24">
        <v>7.18</v>
      </c>
      <c r="J28" s="22">
        <f>Tabla1[[#This Row],[costo]]*Tabla1[[#This Row],[Comprometida]]</f>
        <v>-3.5900000000000001E-2</v>
      </c>
    </row>
    <row r="29" spans="1:10" hidden="1" x14ac:dyDescent="0.25">
      <c r="A29" s="11">
        <v>1880</v>
      </c>
      <c r="B29" s="10" t="s">
        <v>89</v>
      </c>
      <c r="C29" s="12">
        <v>0</v>
      </c>
      <c r="D29" s="11">
        <v>0</v>
      </c>
      <c r="E29" s="11">
        <v>0</v>
      </c>
      <c r="F29" s="11"/>
      <c r="G29" s="11">
        <f>Tabla1[[#This Row],[ventas]]+Tabla1[[#This Row],[fisico]]-Tabla1[[#This Row],[sistema]]</f>
        <v>0</v>
      </c>
      <c r="H29" s="13">
        <v>0</v>
      </c>
      <c r="I29" s="13"/>
      <c r="J29" s="13">
        <f>Tabla1[[#This Row],[costo]]*Tabla1[[#This Row],[Comprometida]]</f>
        <v>0</v>
      </c>
    </row>
    <row r="30" spans="1:10" hidden="1" x14ac:dyDescent="0.25">
      <c r="A30" s="11">
        <v>1887</v>
      </c>
      <c r="B30" s="10" t="s">
        <v>60</v>
      </c>
      <c r="C30" s="12">
        <v>0</v>
      </c>
      <c r="D30" s="11">
        <v>0</v>
      </c>
      <c r="E30" s="11">
        <v>0</v>
      </c>
      <c r="F30" s="11"/>
      <c r="G30" s="11">
        <f>Tabla1[[#This Row],[ventas]]+Tabla1[[#This Row],[fisico]]-Tabla1[[#This Row],[sistema]]</f>
        <v>0</v>
      </c>
      <c r="H30" s="13">
        <v>0</v>
      </c>
      <c r="I30" s="13"/>
      <c r="J30" s="13">
        <f>Tabla1[[#This Row],[costo]]*Tabla1[[#This Row],[Comprometida]]</f>
        <v>0</v>
      </c>
    </row>
    <row r="31" spans="1:10" hidden="1" x14ac:dyDescent="0.25">
      <c r="A31" s="11">
        <v>1893</v>
      </c>
      <c r="B31" s="10" t="s">
        <v>79</v>
      </c>
      <c r="C31" s="12">
        <v>0</v>
      </c>
      <c r="D31" s="11">
        <v>0</v>
      </c>
      <c r="E31" s="11">
        <v>0</v>
      </c>
      <c r="F31" s="11"/>
      <c r="G31" s="11">
        <f>Tabla1[[#This Row],[ventas]]+Tabla1[[#This Row],[fisico]]-Tabla1[[#This Row],[sistema]]</f>
        <v>0</v>
      </c>
      <c r="H31" s="13">
        <v>0</v>
      </c>
      <c r="I31" s="13"/>
      <c r="J31" s="13">
        <f>Tabla1[[#This Row],[costo]]*Tabla1[[#This Row],[Comprometida]]</f>
        <v>0</v>
      </c>
    </row>
    <row r="32" spans="1:10" hidden="1" x14ac:dyDescent="0.25">
      <c r="A32" s="11">
        <v>1898</v>
      </c>
      <c r="B32" s="10" t="s">
        <v>44</v>
      </c>
      <c r="C32" s="12">
        <v>0</v>
      </c>
      <c r="D32" s="11">
        <v>0</v>
      </c>
      <c r="E32" s="11">
        <v>0</v>
      </c>
      <c r="F32" s="11"/>
      <c r="G32" s="11">
        <f>Tabla1[[#This Row],[ventas]]+Tabla1[[#This Row],[fisico]]-Tabla1[[#This Row],[sistema]]</f>
        <v>0</v>
      </c>
      <c r="H32" s="13">
        <v>0</v>
      </c>
      <c r="I32" s="13"/>
      <c r="J32" s="13">
        <f>Tabla1[[#This Row],[costo]]*Tabla1[[#This Row],[Comprometida]]</f>
        <v>0</v>
      </c>
    </row>
    <row r="33" spans="1:10" hidden="1" x14ac:dyDescent="0.25">
      <c r="A33" s="11">
        <v>1902</v>
      </c>
      <c r="B33" s="10" t="s">
        <v>65</v>
      </c>
      <c r="C33" s="12">
        <v>0</v>
      </c>
      <c r="D33" s="11">
        <v>0</v>
      </c>
      <c r="E33" s="11">
        <v>0</v>
      </c>
      <c r="F33" s="11"/>
      <c r="G33" s="11">
        <f>Tabla1[[#This Row],[ventas]]+Tabla1[[#This Row],[fisico]]-Tabla1[[#This Row],[sistema]]</f>
        <v>0</v>
      </c>
      <c r="H33" s="13">
        <v>0</v>
      </c>
      <c r="I33" s="13"/>
      <c r="J33" s="13">
        <f>Tabla1[[#This Row],[costo]]*Tabla1[[#This Row],[Comprometida]]</f>
        <v>0</v>
      </c>
    </row>
    <row r="34" spans="1:10" x14ac:dyDescent="0.25">
      <c r="A34" s="7">
        <v>1904</v>
      </c>
      <c r="B34" s="6" t="s">
        <v>32</v>
      </c>
      <c r="C34" s="8">
        <v>53.965000000000003</v>
      </c>
      <c r="D34" s="7">
        <v>2.5350000000000001</v>
      </c>
      <c r="E34" s="7">
        <v>0</v>
      </c>
      <c r="F34" s="7"/>
      <c r="G34" s="7">
        <f>Tabla1[[#This Row],[ventas]]+Tabla1[[#This Row],[fisico]]-Tabla1[[#This Row],[sistema]]</f>
        <v>-2.5350000000000001</v>
      </c>
      <c r="H34" s="9">
        <f>Tabla1[[#This Row],[Comprometida]]/Tabla1[[#This Row],[recepciones]]</f>
        <v>-4.6974891133141849E-2</v>
      </c>
      <c r="I34" s="24">
        <v>4</v>
      </c>
      <c r="J34" s="22">
        <f>Tabla1[[#This Row],[costo]]*Tabla1[[#This Row],[Comprometida]]</f>
        <v>-10.14</v>
      </c>
    </row>
    <row r="35" spans="1:10" x14ac:dyDescent="0.25">
      <c r="A35" s="7">
        <v>1906</v>
      </c>
      <c r="B35" s="6" t="s">
        <v>6</v>
      </c>
      <c r="C35" s="8">
        <v>224.875</v>
      </c>
      <c r="D35" s="7">
        <v>4.2249999999999996</v>
      </c>
      <c r="E35" s="7">
        <v>2.0150000000000001</v>
      </c>
      <c r="F35" s="7"/>
      <c r="G35" s="7">
        <f>Tabla1[[#This Row],[ventas]]+Tabla1[[#This Row],[fisico]]-Tabla1[[#This Row],[sistema]]</f>
        <v>-2.2099999999999995</v>
      </c>
      <c r="H35" s="9">
        <f>Tabla1[[#This Row],[Comprometida]]/Tabla1[[#This Row],[recepciones]]</f>
        <v>-9.8276820455808767E-3</v>
      </c>
      <c r="I35" s="24">
        <v>5.96</v>
      </c>
      <c r="J35" s="22">
        <f>Tabla1[[#This Row],[costo]]*Tabla1[[#This Row],[Comprometida]]</f>
        <v>-13.171599999999996</v>
      </c>
    </row>
    <row r="36" spans="1:10" x14ac:dyDescent="0.25">
      <c r="A36" s="7">
        <v>1910</v>
      </c>
      <c r="B36" s="6" t="s">
        <v>4</v>
      </c>
      <c r="C36" s="8">
        <v>203.11500000000001</v>
      </c>
      <c r="D36" s="7">
        <v>6.0149999999999997</v>
      </c>
      <c r="E36" s="7">
        <v>1.895</v>
      </c>
      <c r="F36" s="7"/>
      <c r="G36" s="7">
        <f>Tabla1[[#This Row],[ventas]]+Tabla1[[#This Row],[fisico]]-Tabla1[[#This Row],[sistema]]</f>
        <v>-4.1199999999999992</v>
      </c>
      <c r="H36" s="9">
        <f>Tabla1[[#This Row],[Comprometida]]/Tabla1[[#This Row],[recepciones]]</f>
        <v>-2.0284075523718085E-2</v>
      </c>
      <c r="I36" s="24">
        <v>5.45</v>
      </c>
      <c r="J36" s="22">
        <f>Tabla1[[#This Row],[costo]]*Tabla1[[#This Row],[Comprometida]]</f>
        <v>-22.453999999999997</v>
      </c>
    </row>
    <row r="37" spans="1:10" hidden="1" x14ac:dyDescent="0.25">
      <c r="A37" s="11">
        <v>1918</v>
      </c>
      <c r="B37" s="10" t="s">
        <v>83</v>
      </c>
      <c r="C37" s="12">
        <v>55.094999999999999</v>
      </c>
      <c r="D37" s="11">
        <v>0</v>
      </c>
      <c r="E37" s="11">
        <v>0</v>
      </c>
      <c r="F37" s="11"/>
      <c r="G37" s="11">
        <f>Tabla1[[#This Row],[ventas]]+Tabla1[[#This Row],[fisico]]-Tabla1[[#This Row],[sistema]]</f>
        <v>0</v>
      </c>
      <c r="H37" s="13">
        <f>Tabla1[[#This Row],[Comprometida]]/Tabla1[[#This Row],[recepciones]]</f>
        <v>0</v>
      </c>
      <c r="I37" s="13"/>
      <c r="J37" s="13">
        <f>Tabla1[[#This Row],[costo]]*Tabla1[[#This Row],[Comprometida]]</f>
        <v>0</v>
      </c>
    </row>
    <row r="38" spans="1:10" hidden="1" x14ac:dyDescent="0.25">
      <c r="A38" s="11">
        <v>1920</v>
      </c>
      <c r="B38" s="10" t="s">
        <v>45</v>
      </c>
      <c r="C38" s="12">
        <v>0</v>
      </c>
      <c r="D38" s="11">
        <v>0</v>
      </c>
      <c r="E38" s="11">
        <v>0</v>
      </c>
      <c r="F38" s="11"/>
      <c r="G38" s="11">
        <f>Tabla1[[#This Row],[ventas]]+Tabla1[[#This Row],[fisico]]-Tabla1[[#This Row],[sistema]]</f>
        <v>0</v>
      </c>
      <c r="H38" s="13">
        <v>0</v>
      </c>
      <c r="I38" s="13"/>
      <c r="J38" s="13">
        <f>Tabla1[[#This Row],[costo]]*Tabla1[[#This Row],[Comprometida]]</f>
        <v>0</v>
      </c>
    </row>
    <row r="39" spans="1:10" x14ac:dyDescent="0.25">
      <c r="A39" s="7">
        <v>1921</v>
      </c>
      <c r="B39" s="6" t="s">
        <v>28</v>
      </c>
      <c r="C39" s="8">
        <v>9.81</v>
      </c>
      <c r="D39" s="7">
        <v>2.5000000000000001E-2</v>
      </c>
      <c r="E39" s="7">
        <v>0</v>
      </c>
      <c r="F39" s="7"/>
      <c r="G39" s="7">
        <f>Tabla1[[#This Row],[ventas]]+Tabla1[[#This Row],[fisico]]-Tabla1[[#This Row],[sistema]]</f>
        <v>-2.5000000000000001E-2</v>
      </c>
      <c r="H39" s="9">
        <f>Tabla1[[#This Row],[Comprometida]]/Tabla1[[#This Row],[recepciones]]</f>
        <v>-2.5484199796126403E-3</v>
      </c>
      <c r="I39" s="24">
        <v>3.75</v>
      </c>
      <c r="J39" s="22">
        <f>Tabla1[[#This Row],[costo]]*Tabla1[[#This Row],[Comprometida]]</f>
        <v>-9.375E-2</v>
      </c>
    </row>
    <row r="40" spans="1:10" hidden="1" x14ac:dyDescent="0.25">
      <c r="A40" s="11">
        <v>1922</v>
      </c>
      <c r="B40" s="10" t="s">
        <v>50</v>
      </c>
      <c r="C40" s="12">
        <v>0</v>
      </c>
      <c r="D40" s="11">
        <v>0</v>
      </c>
      <c r="E40" s="11">
        <v>0</v>
      </c>
      <c r="F40" s="11"/>
      <c r="G40" s="11">
        <f>Tabla1[[#This Row],[ventas]]+Tabla1[[#This Row],[fisico]]-Tabla1[[#This Row],[sistema]]</f>
        <v>0</v>
      </c>
      <c r="H40" s="13">
        <v>0</v>
      </c>
      <c r="I40" s="13"/>
      <c r="J40" s="13">
        <f>Tabla1[[#This Row],[costo]]*Tabla1[[#This Row],[Comprometida]]</f>
        <v>0</v>
      </c>
    </row>
    <row r="41" spans="1:10" hidden="1" x14ac:dyDescent="0.25">
      <c r="A41" s="11">
        <v>1923</v>
      </c>
      <c r="B41" s="10" t="s">
        <v>39</v>
      </c>
      <c r="C41" s="12">
        <v>354</v>
      </c>
      <c r="D41" s="11">
        <v>0</v>
      </c>
      <c r="E41" s="11">
        <v>0</v>
      </c>
      <c r="F41" s="11"/>
      <c r="G41" s="11">
        <f>Tabla1[[#This Row],[ventas]]+Tabla1[[#This Row],[fisico]]-Tabla1[[#This Row],[sistema]]</f>
        <v>0</v>
      </c>
      <c r="H41" s="13">
        <f>Tabla1[[#This Row],[Comprometida]]/Tabla1[[#This Row],[recepciones]]</f>
        <v>0</v>
      </c>
      <c r="I41" s="13"/>
      <c r="J41" s="13">
        <f>Tabla1[[#This Row],[costo]]*Tabla1[[#This Row],[Comprometida]]</f>
        <v>0</v>
      </c>
    </row>
    <row r="42" spans="1:10" hidden="1" x14ac:dyDescent="0.25">
      <c r="A42" s="11">
        <v>1926</v>
      </c>
      <c r="B42" s="10" t="s">
        <v>51</v>
      </c>
      <c r="C42" s="12">
        <v>73</v>
      </c>
      <c r="D42" s="11">
        <v>0</v>
      </c>
      <c r="E42" s="11">
        <v>0</v>
      </c>
      <c r="F42" s="11"/>
      <c r="G42" s="11">
        <f>Tabla1[[#This Row],[ventas]]+Tabla1[[#This Row],[fisico]]-Tabla1[[#This Row],[sistema]]</f>
        <v>0</v>
      </c>
      <c r="H42" s="13">
        <f>Tabla1[[#This Row],[Comprometida]]/Tabla1[[#This Row],[recepciones]]</f>
        <v>0</v>
      </c>
      <c r="I42" s="13"/>
      <c r="J42" s="13">
        <f>Tabla1[[#This Row],[costo]]*Tabla1[[#This Row],[Comprometida]]</f>
        <v>0</v>
      </c>
    </row>
    <row r="43" spans="1:10" hidden="1" x14ac:dyDescent="0.25">
      <c r="A43" s="11">
        <v>1927</v>
      </c>
      <c r="B43" s="10" t="s">
        <v>46</v>
      </c>
      <c r="C43" s="12">
        <v>2.2000000000000002</v>
      </c>
      <c r="D43" s="11">
        <v>0</v>
      </c>
      <c r="E43" s="11">
        <v>0</v>
      </c>
      <c r="F43" s="11"/>
      <c r="G43" s="11">
        <f>Tabla1[[#This Row],[ventas]]+Tabla1[[#This Row],[fisico]]-Tabla1[[#This Row],[sistema]]</f>
        <v>0</v>
      </c>
      <c r="H43" s="13">
        <f>Tabla1[[#This Row],[Comprometida]]/Tabla1[[#This Row],[recepciones]]</f>
        <v>0</v>
      </c>
      <c r="I43" s="13"/>
      <c r="J43" s="13">
        <f>Tabla1[[#This Row],[costo]]*Tabla1[[#This Row],[Comprometida]]</f>
        <v>0</v>
      </c>
    </row>
    <row r="44" spans="1:10" hidden="1" x14ac:dyDescent="0.25">
      <c r="A44" s="11">
        <v>1928</v>
      </c>
      <c r="B44" s="10" t="s">
        <v>33</v>
      </c>
      <c r="C44" s="12">
        <v>70</v>
      </c>
      <c r="D44" s="11">
        <v>0</v>
      </c>
      <c r="E44" s="11">
        <v>0</v>
      </c>
      <c r="F44" s="11"/>
      <c r="G44" s="11">
        <f>Tabla1[[#This Row],[ventas]]+Tabla1[[#This Row],[fisico]]-Tabla1[[#This Row],[sistema]]</f>
        <v>0</v>
      </c>
      <c r="H44" s="13">
        <f>Tabla1[[#This Row],[Comprometida]]/Tabla1[[#This Row],[recepciones]]</f>
        <v>0</v>
      </c>
      <c r="I44" s="13"/>
      <c r="J44" s="13">
        <f>Tabla1[[#This Row],[costo]]*Tabla1[[#This Row],[Comprometida]]</f>
        <v>0</v>
      </c>
    </row>
    <row r="45" spans="1:10" hidden="1" x14ac:dyDescent="0.25">
      <c r="A45" s="11">
        <v>1930</v>
      </c>
      <c r="B45" s="10" t="s">
        <v>38</v>
      </c>
      <c r="C45" s="12">
        <v>173.9</v>
      </c>
      <c r="D45" s="11">
        <v>0</v>
      </c>
      <c r="E45" s="11">
        <v>0</v>
      </c>
      <c r="F45" s="11"/>
      <c r="G45" s="11">
        <f>Tabla1[[#This Row],[ventas]]+Tabla1[[#This Row],[fisico]]-Tabla1[[#This Row],[sistema]]</f>
        <v>0</v>
      </c>
      <c r="H45" s="13">
        <f>Tabla1[[#This Row],[Comprometida]]/Tabla1[[#This Row],[recepciones]]</f>
        <v>0</v>
      </c>
      <c r="I45" s="13"/>
      <c r="J45" s="13">
        <f>Tabla1[[#This Row],[costo]]*Tabla1[[#This Row],[Comprometida]]</f>
        <v>0</v>
      </c>
    </row>
    <row r="46" spans="1:10" x14ac:dyDescent="0.25">
      <c r="A46" s="7">
        <v>1931</v>
      </c>
      <c r="B46" s="6" t="s">
        <v>59</v>
      </c>
      <c r="C46" s="8">
        <v>115.6</v>
      </c>
      <c r="D46" s="7">
        <v>5.4249999999999998</v>
      </c>
      <c r="E46" s="7">
        <v>2.44</v>
      </c>
      <c r="F46" s="7"/>
      <c r="G46" s="7">
        <f>Tabla1[[#This Row],[ventas]]+Tabla1[[#This Row],[fisico]]-Tabla1[[#This Row],[sistema]]</f>
        <v>-2.9849999999999999</v>
      </c>
      <c r="H46" s="9">
        <f>Tabla1[[#This Row],[Comprometida]]/Tabla1[[#This Row],[recepciones]]</f>
        <v>-2.5821799307958478E-2</v>
      </c>
      <c r="I46" s="24">
        <v>6.53</v>
      </c>
      <c r="J46" s="22">
        <f>Tabla1[[#This Row],[costo]]*Tabla1[[#This Row],[Comprometida]]</f>
        <v>-19.492049999999999</v>
      </c>
    </row>
    <row r="47" spans="1:10" hidden="1" x14ac:dyDescent="0.25">
      <c r="A47" s="11">
        <v>1933</v>
      </c>
      <c r="B47" s="10" t="s">
        <v>71</v>
      </c>
      <c r="C47" s="12">
        <v>0</v>
      </c>
      <c r="D47" s="11">
        <v>0</v>
      </c>
      <c r="E47" s="11">
        <v>0</v>
      </c>
      <c r="F47" s="11"/>
      <c r="G47" s="11">
        <f>Tabla1[[#This Row],[ventas]]+Tabla1[[#This Row],[fisico]]-Tabla1[[#This Row],[sistema]]</f>
        <v>0</v>
      </c>
      <c r="H47" s="13">
        <v>0</v>
      </c>
      <c r="I47" s="13"/>
      <c r="J47" s="13">
        <f>Tabla1[[#This Row],[costo]]*Tabla1[[#This Row],[Comprometida]]</f>
        <v>0</v>
      </c>
    </row>
    <row r="48" spans="1:10" x14ac:dyDescent="0.25">
      <c r="A48" s="7">
        <v>1934</v>
      </c>
      <c r="B48" s="6" t="s">
        <v>85</v>
      </c>
      <c r="C48" s="8">
        <v>30.77</v>
      </c>
      <c r="D48" s="7">
        <v>3.4</v>
      </c>
      <c r="E48" s="7">
        <v>1.9950000000000001</v>
      </c>
      <c r="F48" s="7"/>
      <c r="G48" s="7">
        <f>Tabla1[[#This Row],[ventas]]+Tabla1[[#This Row],[fisico]]-Tabla1[[#This Row],[sistema]]</f>
        <v>-1.4049999999999998</v>
      </c>
      <c r="H48" s="9">
        <f>Tabla1[[#This Row],[Comprometida]]/Tabla1[[#This Row],[recepciones]]</f>
        <v>-4.5661358466038346E-2</v>
      </c>
      <c r="I48" s="24">
        <v>3.1</v>
      </c>
      <c r="J48" s="22">
        <f>Tabla1[[#This Row],[costo]]*Tabla1[[#This Row],[Comprometida]]</f>
        <v>-4.3554999999999993</v>
      </c>
    </row>
    <row r="49" spans="1:10" hidden="1" x14ac:dyDescent="0.25">
      <c r="A49" s="11">
        <v>1936</v>
      </c>
      <c r="B49" s="10" t="s">
        <v>49</v>
      </c>
      <c r="C49" s="12">
        <v>38.1</v>
      </c>
      <c r="D49" s="11">
        <v>0</v>
      </c>
      <c r="E49" s="11">
        <v>0</v>
      </c>
      <c r="F49" s="11"/>
      <c r="G49" s="11">
        <f>Tabla1[[#This Row],[ventas]]+Tabla1[[#This Row],[fisico]]-Tabla1[[#This Row],[sistema]]</f>
        <v>0</v>
      </c>
      <c r="H49" s="13">
        <f>Tabla1[[#This Row],[Comprometida]]/Tabla1[[#This Row],[recepciones]]</f>
        <v>0</v>
      </c>
      <c r="I49" s="13"/>
      <c r="J49" s="13">
        <f>Tabla1[[#This Row],[costo]]*Tabla1[[#This Row],[Comprometida]]</f>
        <v>0</v>
      </c>
    </row>
    <row r="50" spans="1:10" x14ac:dyDescent="0.25">
      <c r="A50" s="7">
        <v>1937</v>
      </c>
      <c r="B50" s="6" t="s">
        <v>8</v>
      </c>
      <c r="C50" s="8">
        <v>2578.3649999999998</v>
      </c>
      <c r="D50" s="7">
        <v>81.39</v>
      </c>
      <c r="E50" s="7">
        <f>4.525+4.48+2.095</f>
        <v>11.100000000000001</v>
      </c>
      <c r="F50" s="7"/>
      <c r="G50" s="7">
        <f>Tabla1[[#This Row],[ventas]]+Tabla1[[#This Row],[fisico]]-Tabla1[[#This Row],[sistema]]</f>
        <v>-70.289999999999992</v>
      </c>
      <c r="H50" s="9">
        <f>Tabla1[[#This Row],[Comprometida]]/Tabla1[[#This Row],[recepciones]]</f>
        <v>-2.7261462205700124E-2</v>
      </c>
      <c r="I50" s="24">
        <v>4.25</v>
      </c>
      <c r="J50" s="22">
        <f>Tabla1[[#This Row],[costo]]*Tabla1[[#This Row],[Comprometida]]</f>
        <v>-298.73249999999996</v>
      </c>
    </row>
    <row r="51" spans="1:10" x14ac:dyDescent="0.25">
      <c r="A51" s="7">
        <v>1941</v>
      </c>
      <c r="B51" s="6" t="s">
        <v>55</v>
      </c>
      <c r="C51" s="8">
        <v>162.27000000000001</v>
      </c>
      <c r="D51" s="7">
        <v>1.24</v>
      </c>
      <c r="E51" s="7">
        <v>0</v>
      </c>
      <c r="F51" s="7"/>
      <c r="G51" s="7">
        <f>Tabla1[[#This Row],[ventas]]+Tabla1[[#This Row],[fisico]]-Tabla1[[#This Row],[sistema]]</f>
        <v>-1.24</v>
      </c>
      <c r="H51" s="9">
        <f>Tabla1[[#This Row],[Comprometida]]/Tabla1[[#This Row],[recepciones]]</f>
        <v>-7.6415850126332653E-3</v>
      </c>
      <c r="I51" s="24">
        <v>6.3</v>
      </c>
      <c r="J51" s="22">
        <f>Tabla1[[#This Row],[costo]]*Tabla1[[#This Row],[Comprometida]]</f>
        <v>-7.8119999999999994</v>
      </c>
    </row>
    <row r="52" spans="1:10" hidden="1" x14ac:dyDescent="0.25">
      <c r="A52" s="3">
        <v>1951</v>
      </c>
      <c r="B52" s="2" t="s">
        <v>92</v>
      </c>
      <c r="C52" s="4">
        <v>0</v>
      </c>
      <c r="D52" s="3">
        <v>0</v>
      </c>
      <c r="E52" s="3">
        <v>0</v>
      </c>
      <c r="F52" s="3"/>
      <c r="G52" s="3">
        <f>Tabla1[[#This Row],[ventas]]+Tabla1[[#This Row],[fisico]]-Tabla1[[#This Row],[sistema]]</f>
        <v>0</v>
      </c>
      <c r="H52" s="5">
        <v>0</v>
      </c>
      <c r="I52" s="5"/>
      <c r="J52" s="5">
        <f>Tabla1[[#This Row],[costo]]*Tabla1[[#This Row],[Comprometida]]</f>
        <v>0</v>
      </c>
    </row>
    <row r="53" spans="1:10" hidden="1" x14ac:dyDescent="0.25">
      <c r="A53" s="3">
        <v>1969</v>
      </c>
      <c r="B53" s="2" t="s">
        <v>11</v>
      </c>
      <c r="C53" s="4">
        <v>66.2</v>
      </c>
      <c r="D53" s="3">
        <v>0</v>
      </c>
      <c r="E53" s="3">
        <v>0</v>
      </c>
      <c r="F53" s="3"/>
      <c r="G53" s="3">
        <f>Tabla1[[#This Row],[ventas]]+Tabla1[[#This Row],[fisico]]-Tabla1[[#This Row],[sistema]]</f>
        <v>0</v>
      </c>
      <c r="H53" s="5">
        <f>Tabla1[[#This Row],[Comprometida]]/Tabla1[[#This Row],[recepciones]]</f>
        <v>0</v>
      </c>
      <c r="I53" s="5"/>
      <c r="J53" s="5">
        <f>Tabla1[[#This Row],[costo]]*Tabla1[[#This Row],[Comprometida]]</f>
        <v>0</v>
      </c>
    </row>
    <row r="54" spans="1:10" hidden="1" x14ac:dyDescent="0.25">
      <c r="A54" s="3">
        <v>1972</v>
      </c>
      <c r="B54" s="2" t="s">
        <v>61</v>
      </c>
      <c r="C54" s="4">
        <v>0</v>
      </c>
      <c r="D54" s="3">
        <v>0</v>
      </c>
      <c r="E54" s="3">
        <v>0</v>
      </c>
      <c r="F54" s="3"/>
      <c r="G54" s="3">
        <f>Tabla1[[#This Row],[ventas]]+Tabla1[[#This Row],[fisico]]-Tabla1[[#This Row],[sistema]]</f>
        <v>0</v>
      </c>
      <c r="H54" s="5">
        <v>0</v>
      </c>
      <c r="I54" s="5"/>
      <c r="J54" s="5">
        <f>Tabla1[[#This Row],[costo]]*Tabla1[[#This Row],[Comprometida]]</f>
        <v>0</v>
      </c>
    </row>
    <row r="55" spans="1:10" x14ac:dyDescent="0.25">
      <c r="A55" s="15">
        <v>1973</v>
      </c>
      <c r="B55" s="14" t="s">
        <v>77</v>
      </c>
      <c r="C55" s="16">
        <v>1114.2739999999999</v>
      </c>
      <c r="D55" s="15">
        <v>7.3949999999999996</v>
      </c>
      <c r="E55" s="15">
        <v>2.61</v>
      </c>
      <c r="F55" s="15"/>
      <c r="G55" s="15">
        <f>Tabla1[[#This Row],[ventas]]+Tabla1[[#This Row],[fisico]]-Tabla1[[#This Row],[sistema]]</f>
        <v>-4.7850000000000001</v>
      </c>
      <c r="H55" s="17">
        <f>Tabla1[[#This Row],[Comprometida]]/Tabla1[[#This Row],[recepciones]]</f>
        <v>-4.2942759141826881E-3</v>
      </c>
      <c r="I55" s="24">
        <v>5.46</v>
      </c>
      <c r="J55" s="23">
        <f>Tabla1[[#This Row],[costo]]*Tabla1[[#This Row],[Comprometida]]</f>
        <v>-26.126100000000001</v>
      </c>
    </row>
    <row r="56" spans="1:10" hidden="1" x14ac:dyDescent="0.25">
      <c r="A56" s="19">
        <v>1975</v>
      </c>
      <c r="B56" s="18" t="s">
        <v>43</v>
      </c>
      <c r="C56" s="20">
        <v>5.59</v>
      </c>
      <c r="D56" s="19">
        <v>0</v>
      </c>
      <c r="E56" s="19">
        <v>0</v>
      </c>
      <c r="F56" s="19"/>
      <c r="G56" s="19">
        <f>Tabla1[[#This Row],[ventas]]+Tabla1[[#This Row],[fisico]]-Tabla1[[#This Row],[sistema]]</f>
        <v>0</v>
      </c>
      <c r="H56" s="21">
        <f>Tabla1[[#This Row],[Comprometida]]/Tabla1[[#This Row],[recepciones]]</f>
        <v>0</v>
      </c>
      <c r="I56" s="21"/>
      <c r="J56" s="21">
        <f>Tabla1[[#This Row],[costo]]*Tabla1[[#This Row],[Comprometida]]</f>
        <v>0</v>
      </c>
    </row>
    <row r="57" spans="1:10" hidden="1" x14ac:dyDescent="0.25">
      <c r="A57" s="19">
        <v>1976</v>
      </c>
      <c r="B57" s="18" t="s">
        <v>40</v>
      </c>
      <c r="C57" s="20">
        <v>0</v>
      </c>
      <c r="D57" s="19">
        <v>0</v>
      </c>
      <c r="E57" s="19">
        <v>0</v>
      </c>
      <c r="F57" s="19"/>
      <c r="G57" s="19">
        <f>Tabla1[[#This Row],[ventas]]+Tabla1[[#This Row],[fisico]]-Tabla1[[#This Row],[sistema]]</f>
        <v>0</v>
      </c>
      <c r="H57" s="21">
        <v>0</v>
      </c>
      <c r="I57" s="21"/>
      <c r="J57" s="21">
        <f>Tabla1[[#This Row],[costo]]*Tabla1[[#This Row],[Comprometida]]</f>
        <v>0</v>
      </c>
    </row>
    <row r="58" spans="1:10" hidden="1" x14ac:dyDescent="0.25">
      <c r="A58" s="19">
        <v>1978</v>
      </c>
      <c r="B58" s="18" t="s">
        <v>99</v>
      </c>
      <c r="C58" s="20">
        <v>0</v>
      </c>
      <c r="D58" s="19">
        <v>0</v>
      </c>
      <c r="E58" s="19">
        <v>0</v>
      </c>
      <c r="F58" s="19"/>
      <c r="G58" s="19">
        <f>Tabla1[[#This Row],[ventas]]+Tabla1[[#This Row],[fisico]]-Tabla1[[#This Row],[sistema]]</f>
        <v>0</v>
      </c>
      <c r="H58" s="21">
        <v>0</v>
      </c>
      <c r="I58" s="21"/>
      <c r="J58" s="21">
        <f>Tabla1[[#This Row],[costo]]*Tabla1[[#This Row],[Comprometida]]</f>
        <v>0</v>
      </c>
    </row>
    <row r="59" spans="1:10" hidden="1" x14ac:dyDescent="0.25">
      <c r="A59" s="19">
        <v>1979</v>
      </c>
      <c r="B59" s="18" t="s">
        <v>41</v>
      </c>
      <c r="C59" s="20">
        <v>0</v>
      </c>
      <c r="D59" s="19">
        <v>0</v>
      </c>
      <c r="E59" s="19">
        <v>0</v>
      </c>
      <c r="F59" s="19"/>
      <c r="G59" s="19">
        <f>Tabla1[[#This Row],[ventas]]+Tabla1[[#This Row],[fisico]]-Tabla1[[#This Row],[sistema]]</f>
        <v>0</v>
      </c>
      <c r="H59" s="21">
        <v>0</v>
      </c>
      <c r="I59" s="21"/>
      <c r="J59" s="21">
        <f>Tabla1[[#This Row],[costo]]*Tabla1[[#This Row],[Comprometida]]</f>
        <v>0</v>
      </c>
    </row>
    <row r="60" spans="1:10" hidden="1" x14ac:dyDescent="0.25">
      <c r="A60" s="19">
        <v>1983</v>
      </c>
      <c r="B60" s="18" t="s">
        <v>64</v>
      </c>
      <c r="C60" s="20">
        <v>0</v>
      </c>
      <c r="D60" s="19">
        <v>0</v>
      </c>
      <c r="E60" s="19">
        <v>0</v>
      </c>
      <c r="F60" s="19"/>
      <c r="G60" s="19">
        <f>Tabla1[[#This Row],[ventas]]+Tabla1[[#This Row],[fisico]]-Tabla1[[#This Row],[sistema]]</f>
        <v>0</v>
      </c>
      <c r="H60" s="21">
        <v>0</v>
      </c>
      <c r="I60" s="21"/>
      <c r="J60" s="21">
        <f>Tabla1[[#This Row],[costo]]*Tabla1[[#This Row],[Comprometida]]</f>
        <v>0</v>
      </c>
    </row>
    <row r="61" spans="1:10" hidden="1" x14ac:dyDescent="0.25">
      <c r="A61" s="19">
        <v>1986</v>
      </c>
      <c r="B61" s="18" t="s">
        <v>72</v>
      </c>
      <c r="C61" s="20">
        <v>1</v>
      </c>
      <c r="D61" s="19">
        <v>0</v>
      </c>
      <c r="E61" s="19">
        <v>0</v>
      </c>
      <c r="F61" s="19"/>
      <c r="G61" s="19">
        <f>Tabla1[[#This Row],[ventas]]+Tabla1[[#This Row],[fisico]]-Tabla1[[#This Row],[sistema]]</f>
        <v>0</v>
      </c>
      <c r="H61" s="21">
        <f>Tabla1[[#This Row],[Comprometida]]/Tabla1[[#This Row],[recepciones]]</f>
        <v>0</v>
      </c>
      <c r="I61" s="21"/>
      <c r="J61" s="21">
        <f>Tabla1[[#This Row],[costo]]*Tabla1[[#This Row],[Comprometida]]</f>
        <v>0</v>
      </c>
    </row>
    <row r="62" spans="1:10" x14ac:dyDescent="0.25">
      <c r="A62" s="15">
        <v>1987</v>
      </c>
      <c r="B62" s="14" t="s">
        <v>20</v>
      </c>
      <c r="C62" s="16">
        <v>370.66500000000002</v>
      </c>
      <c r="D62" s="15">
        <v>22.805</v>
      </c>
      <c r="E62" s="15">
        <v>7.7549999999999999</v>
      </c>
      <c r="F62" s="15"/>
      <c r="G62" s="15">
        <f>Tabla1[[#This Row],[ventas]]+Tabla1[[#This Row],[fisico]]-Tabla1[[#This Row],[sistema]]</f>
        <v>-15.05</v>
      </c>
      <c r="H62" s="17">
        <f>Tabla1[[#This Row],[Comprometida]]/Tabla1[[#This Row],[recepciones]]</f>
        <v>-4.0602700551711113E-2</v>
      </c>
      <c r="I62" s="24">
        <v>3.7</v>
      </c>
      <c r="J62" s="23">
        <f>Tabla1[[#This Row],[costo]]*Tabla1[[#This Row],[Comprometida]]</f>
        <v>-55.685000000000002</v>
      </c>
    </row>
    <row r="63" spans="1:10" hidden="1" x14ac:dyDescent="0.25">
      <c r="A63" s="19">
        <v>1989</v>
      </c>
      <c r="B63" s="18" t="s">
        <v>73</v>
      </c>
      <c r="C63" s="20">
        <v>0</v>
      </c>
      <c r="D63" s="19">
        <v>0</v>
      </c>
      <c r="E63" s="19">
        <v>0</v>
      </c>
      <c r="F63" s="19"/>
      <c r="G63" s="19">
        <f>Tabla1[[#This Row],[ventas]]+Tabla1[[#This Row],[fisico]]-Tabla1[[#This Row],[sistema]]</f>
        <v>0</v>
      </c>
      <c r="H63" s="21">
        <v>0</v>
      </c>
      <c r="I63" s="21"/>
      <c r="J63" s="21">
        <f>Tabla1[[#This Row],[costo]]*Tabla1[[#This Row],[Comprometida]]</f>
        <v>0</v>
      </c>
    </row>
    <row r="64" spans="1:10" x14ac:dyDescent="0.25">
      <c r="A64" s="15">
        <v>1991</v>
      </c>
      <c r="B64" s="14" t="s">
        <v>69</v>
      </c>
      <c r="C64" s="16">
        <v>0.74</v>
      </c>
      <c r="D64" s="15">
        <v>5.0000000000000001E-3</v>
      </c>
      <c r="E64" s="15">
        <v>0</v>
      </c>
      <c r="F64" s="15"/>
      <c r="G64" s="15">
        <f>Tabla1[[#This Row],[ventas]]+Tabla1[[#This Row],[fisico]]-Tabla1[[#This Row],[sistema]]</f>
        <v>-5.0000000000000001E-3</v>
      </c>
      <c r="H64" s="17">
        <f>Tabla1[[#This Row],[Comprometida]]/Tabla1[[#This Row],[recepciones]]</f>
        <v>-6.7567567567567571E-3</v>
      </c>
      <c r="I64" s="24">
        <v>1.55</v>
      </c>
      <c r="J64" s="23">
        <f>Tabla1[[#This Row],[costo]]*Tabla1[[#This Row],[Comprometida]]</f>
        <v>-7.7500000000000008E-3</v>
      </c>
    </row>
    <row r="65" spans="1:10" hidden="1" x14ac:dyDescent="0.25">
      <c r="A65" s="19">
        <v>1994</v>
      </c>
      <c r="B65" s="18" t="s">
        <v>95</v>
      </c>
      <c r="C65" s="20">
        <v>3.15</v>
      </c>
      <c r="D65" s="19">
        <v>0</v>
      </c>
      <c r="E65" s="19">
        <v>0</v>
      </c>
      <c r="F65" s="19"/>
      <c r="G65" s="19">
        <f>Tabla1[[#This Row],[ventas]]+Tabla1[[#This Row],[fisico]]-Tabla1[[#This Row],[sistema]]</f>
        <v>0</v>
      </c>
      <c r="H65" s="21">
        <f>Tabla1[[#This Row],[Comprometida]]/Tabla1[[#This Row],[recepciones]]</f>
        <v>0</v>
      </c>
      <c r="I65" s="21"/>
      <c r="J65" s="21">
        <f>Tabla1[[#This Row],[costo]]*Tabla1[[#This Row],[Comprometida]]</f>
        <v>0</v>
      </c>
    </row>
    <row r="66" spans="1:10" x14ac:dyDescent="0.25">
      <c r="A66" s="15">
        <v>2013</v>
      </c>
      <c r="B66" s="14" t="s">
        <v>35</v>
      </c>
      <c r="C66" s="16">
        <v>65.17</v>
      </c>
      <c r="D66" s="15">
        <v>0.17499999999999999</v>
      </c>
      <c r="E66" s="15">
        <v>0</v>
      </c>
      <c r="F66" s="15"/>
      <c r="G66" s="15">
        <f>Tabla1[[#This Row],[ventas]]+Tabla1[[#This Row],[fisico]]-Tabla1[[#This Row],[sistema]]</f>
        <v>-0.17499999999999999</v>
      </c>
      <c r="H66" s="17">
        <f>Tabla1[[#This Row],[Comprometida]]/Tabla1[[#This Row],[recepciones]]</f>
        <v>-2.6852846401718578E-3</v>
      </c>
      <c r="I66" s="24">
        <v>6.55</v>
      </c>
      <c r="J66" s="23">
        <f>Tabla1[[#This Row],[costo]]*Tabla1[[#This Row],[Comprometida]]</f>
        <v>-1.14625</v>
      </c>
    </row>
    <row r="67" spans="1:10" hidden="1" x14ac:dyDescent="0.25">
      <c r="A67" s="19">
        <v>2014</v>
      </c>
      <c r="B67" s="18" t="s">
        <v>108</v>
      </c>
      <c r="C67" s="20">
        <v>0</v>
      </c>
      <c r="D67" s="19">
        <v>0.22</v>
      </c>
      <c r="E67" s="19">
        <v>0.69</v>
      </c>
      <c r="F67" s="19"/>
      <c r="G67" s="20">
        <f>Tabla1[[#This Row],[ventas]]+Tabla1[[#This Row],[fisico]]-Tabla1[[#This Row],[sistema]]</f>
        <v>0.47</v>
      </c>
      <c r="H67" s="21">
        <v>0</v>
      </c>
      <c r="I67" s="21"/>
      <c r="J67" s="21">
        <f>Tabla1[[#This Row],[costo]]*Tabla1[[#This Row],[Comprometida]]</f>
        <v>0</v>
      </c>
    </row>
    <row r="68" spans="1:10" x14ac:dyDescent="0.25">
      <c r="A68" s="15">
        <v>2015</v>
      </c>
      <c r="B68" s="14" t="s">
        <v>9</v>
      </c>
      <c r="C68" s="16">
        <v>2255.4749999999999</v>
      </c>
      <c r="D68" s="15">
        <v>27.84</v>
      </c>
      <c r="E68" s="15">
        <v>1.8</v>
      </c>
      <c r="F68" s="15"/>
      <c r="G68" s="15">
        <f>Tabla1[[#This Row],[ventas]]+Tabla1[[#This Row],[fisico]]-Tabla1[[#This Row],[sistema]]</f>
        <v>-26.04</v>
      </c>
      <c r="H68" s="17">
        <f>Tabla1[[#This Row],[Comprometida]]/Tabla1[[#This Row],[recepciones]]</f>
        <v>-1.1545239916203903E-2</v>
      </c>
      <c r="I68" s="24">
        <v>5.46</v>
      </c>
      <c r="J68" s="23">
        <f>Tabla1[[#This Row],[costo]]*Tabla1[[#This Row],[Comprometida]]</f>
        <v>-142.17839999999998</v>
      </c>
    </row>
    <row r="69" spans="1:10" hidden="1" x14ac:dyDescent="0.25">
      <c r="A69" s="3">
        <v>2016</v>
      </c>
      <c r="B69" s="2" t="s">
        <v>84</v>
      </c>
      <c r="C69" s="4">
        <v>3.8</v>
      </c>
      <c r="D69" s="3">
        <v>0</v>
      </c>
      <c r="E69" s="3">
        <v>0</v>
      </c>
      <c r="F69" s="3"/>
      <c r="G69" s="3">
        <f>Tabla1[[#This Row],[ventas]]+Tabla1[[#This Row],[fisico]]-Tabla1[[#This Row],[sistema]]</f>
        <v>0</v>
      </c>
      <c r="H69" s="5">
        <f>Tabla1[[#This Row],[Comprometida]]/Tabla1[[#This Row],[recepciones]]</f>
        <v>0</v>
      </c>
      <c r="I69" s="5"/>
      <c r="J69" s="5">
        <f>Tabla1[[#This Row],[costo]]*Tabla1[[#This Row],[Comprometida]]</f>
        <v>0</v>
      </c>
    </row>
    <row r="70" spans="1:10" s="1" customFormat="1" hidden="1" x14ac:dyDescent="0.25">
      <c r="A70" s="3">
        <v>2025</v>
      </c>
      <c r="B70" s="2" t="s">
        <v>22</v>
      </c>
      <c r="C70" s="4">
        <v>0</v>
      </c>
      <c r="D70" s="3">
        <v>0</v>
      </c>
      <c r="E70" s="3">
        <v>0</v>
      </c>
      <c r="F70" s="3"/>
      <c r="G70" s="3">
        <f>Tabla1[[#This Row],[ventas]]+Tabla1[[#This Row],[fisico]]-Tabla1[[#This Row],[sistema]]</f>
        <v>0</v>
      </c>
      <c r="H70" s="5">
        <v>0</v>
      </c>
      <c r="I70" s="5"/>
      <c r="J70" s="5">
        <f>Tabla1[[#This Row],[costo]]*Tabla1[[#This Row],[Comprometida]]</f>
        <v>0</v>
      </c>
    </row>
    <row r="71" spans="1:10" s="1" customFormat="1" hidden="1" x14ac:dyDescent="0.25">
      <c r="A71" s="3">
        <v>2058</v>
      </c>
      <c r="B71" s="2" t="s">
        <v>21</v>
      </c>
      <c r="C71" s="4">
        <v>0</v>
      </c>
      <c r="D71" s="3">
        <v>0</v>
      </c>
      <c r="E71" s="3">
        <v>0</v>
      </c>
      <c r="F71" s="3"/>
      <c r="G71" s="3">
        <f>Tabla1[[#This Row],[ventas]]+Tabla1[[#This Row],[fisico]]-Tabla1[[#This Row],[sistema]]</f>
        <v>0</v>
      </c>
      <c r="H71" s="5">
        <v>0</v>
      </c>
      <c r="I71" s="5"/>
      <c r="J71" s="5">
        <f>Tabla1[[#This Row],[costo]]*Tabla1[[#This Row],[Comprometida]]</f>
        <v>0</v>
      </c>
    </row>
    <row r="72" spans="1:10" hidden="1" x14ac:dyDescent="0.25">
      <c r="A72" s="3">
        <v>2081</v>
      </c>
      <c r="B72" s="2" t="s">
        <v>23</v>
      </c>
      <c r="C72" s="4">
        <v>0</v>
      </c>
      <c r="D72" s="3">
        <v>0</v>
      </c>
      <c r="E72" s="3">
        <v>0</v>
      </c>
      <c r="F72" s="3"/>
      <c r="G72" s="3">
        <f>Tabla1[[#This Row],[ventas]]+Tabla1[[#This Row],[fisico]]-Tabla1[[#This Row],[sistema]]</f>
        <v>0</v>
      </c>
      <c r="H72" s="5">
        <v>0</v>
      </c>
      <c r="I72" s="5"/>
      <c r="J72" s="5">
        <f>Tabla1[[#This Row],[costo]]*Tabla1[[#This Row],[Comprometida]]</f>
        <v>0</v>
      </c>
    </row>
    <row r="73" spans="1:10" x14ac:dyDescent="0.25">
      <c r="A73" s="15">
        <v>2096</v>
      </c>
      <c r="B73" s="14" t="s">
        <v>75</v>
      </c>
      <c r="C73" s="16">
        <v>32.57</v>
      </c>
      <c r="D73" s="15">
        <v>1.2849999999999999</v>
      </c>
      <c r="E73" s="15">
        <v>0.25</v>
      </c>
      <c r="F73" s="15"/>
      <c r="G73" s="15">
        <f>Tabla1[[#This Row],[ventas]]+Tabla1[[#This Row],[fisico]]-Tabla1[[#This Row],[sistema]]</f>
        <v>-1.0349999999999999</v>
      </c>
      <c r="H73" s="17">
        <f>Tabla1[[#This Row],[Comprometida]]/Tabla1[[#This Row],[recepciones]]</f>
        <v>-3.1777709548664414E-2</v>
      </c>
      <c r="I73" s="24">
        <v>13.18</v>
      </c>
      <c r="J73" s="23">
        <f>Tabla1[[#This Row],[costo]]*Tabla1[[#This Row],[Comprometida]]</f>
        <v>-13.641299999999999</v>
      </c>
    </row>
    <row r="74" spans="1:10" hidden="1" x14ac:dyDescent="0.25">
      <c r="A74" s="19">
        <v>2097</v>
      </c>
      <c r="B74" s="18" t="s">
        <v>74</v>
      </c>
      <c r="C74" s="20">
        <v>0</v>
      </c>
      <c r="D74" s="19">
        <v>0</v>
      </c>
      <c r="E74" s="19">
        <v>0</v>
      </c>
      <c r="F74" s="19"/>
      <c r="G74" s="19">
        <f>Tabla1[[#This Row],[ventas]]+Tabla1[[#This Row],[fisico]]-Tabla1[[#This Row],[sistema]]</f>
        <v>0</v>
      </c>
      <c r="H74" s="21">
        <v>0</v>
      </c>
      <c r="I74" s="21"/>
      <c r="J74" s="21">
        <f>Tabla1[[#This Row],[costo]]*Tabla1[[#This Row],[Comprometida]]</f>
        <v>0</v>
      </c>
    </row>
    <row r="75" spans="1:10" hidden="1" x14ac:dyDescent="0.25">
      <c r="A75" s="19">
        <v>2116</v>
      </c>
      <c r="B75" s="18" t="s">
        <v>52</v>
      </c>
      <c r="C75" s="20">
        <v>0.5</v>
      </c>
      <c r="D75" s="19">
        <v>0</v>
      </c>
      <c r="E75" s="19">
        <v>0</v>
      </c>
      <c r="F75" s="19"/>
      <c r="G75" s="19">
        <f>Tabla1[[#This Row],[ventas]]+Tabla1[[#This Row],[fisico]]-Tabla1[[#This Row],[sistema]]</f>
        <v>0</v>
      </c>
      <c r="H75" s="21">
        <f>Tabla1[[#This Row],[Comprometida]]/Tabla1[[#This Row],[recepciones]]</f>
        <v>0</v>
      </c>
      <c r="I75" s="21"/>
      <c r="J75" s="21">
        <f>Tabla1[[#This Row],[costo]]*Tabla1[[#This Row],[Comprometida]]</f>
        <v>0</v>
      </c>
    </row>
    <row r="76" spans="1:10" hidden="1" x14ac:dyDescent="0.25">
      <c r="A76" s="19">
        <v>2121</v>
      </c>
      <c r="B76" s="18" t="s">
        <v>87</v>
      </c>
      <c r="C76" s="20">
        <v>0</v>
      </c>
      <c r="D76" s="19">
        <v>0</v>
      </c>
      <c r="E76" s="19">
        <v>0</v>
      </c>
      <c r="F76" s="19"/>
      <c r="G76" s="19">
        <f>Tabla1[[#This Row],[ventas]]+Tabla1[[#This Row],[fisico]]-Tabla1[[#This Row],[sistema]]</f>
        <v>0</v>
      </c>
      <c r="H76" s="21">
        <v>0</v>
      </c>
      <c r="I76" s="21"/>
      <c r="J76" s="21">
        <f>Tabla1[[#This Row],[costo]]*Tabla1[[#This Row],[Comprometida]]</f>
        <v>0</v>
      </c>
    </row>
    <row r="77" spans="1:10" hidden="1" x14ac:dyDescent="0.25">
      <c r="A77" s="19">
        <v>2443</v>
      </c>
      <c r="B77" s="18" t="s">
        <v>58</v>
      </c>
      <c r="C77" s="20">
        <v>0</v>
      </c>
      <c r="D77" s="19">
        <v>0</v>
      </c>
      <c r="E77" s="19">
        <v>0</v>
      </c>
      <c r="F77" s="19"/>
      <c r="G77" s="19">
        <f>Tabla1[[#This Row],[ventas]]+Tabla1[[#This Row],[fisico]]-Tabla1[[#This Row],[sistema]]</f>
        <v>0</v>
      </c>
      <c r="H77" s="21">
        <v>0</v>
      </c>
      <c r="I77" s="21"/>
      <c r="J77" s="21">
        <f>Tabla1[[#This Row],[costo]]*Tabla1[[#This Row],[Comprometida]]</f>
        <v>0</v>
      </c>
    </row>
    <row r="78" spans="1:10" hidden="1" x14ac:dyDescent="0.25">
      <c r="A78" s="19">
        <v>2444</v>
      </c>
      <c r="B78" s="18" t="s">
        <v>48</v>
      </c>
      <c r="C78" s="20">
        <v>0</v>
      </c>
      <c r="D78" s="19">
        <v>0</v>
      </c>
      <c r="E78" s="19">
        <v>0</v>
      </c>
      <c r="F78" s="19"/>
      <c r="G78" s="19">
        <f>Tabla1[[#This Row],[ventas]]+Tabla1[[#This Row],[fisico]]-Tabla1[[#This Row],[sistema]]</f>
        <v>0</v>
      </c>
      <c r="H78" s="21">
        <v>0</v>
      </c>
      <c r="I78" s="21"/>
      <c r="J78" s="21">
        <f>Tabla1[[#This Row],[costo]]*Tabla1[[#This Row],[Comprometida]]</f>
        <v>0</v>
      </c>
    </row>
    <row r="79" spans="1:10" hidden="1" x14ac:dyDescent="0.25">
      <c r="A79" s="19">
        <v>2656</v>
      </c>
      <c r="B79" s="18" t="s">
        <v>76</v>
      </c>
      <c r="C79" s="20">
        <v>0</v>
      </c>
      <c r="D79" s="19">
        <v>0</v>
      </c>
      <c r="E79" s="19">
        <v>0</v>
      </c>
      <c r="F79" s="19"/>
      <c r="G79" s="19">
        <f>Tabla1[[#This Row],[ventas]]+Tabla1[[#This Row],[fisico]]-Tabla1[[#This Row],[sistema]]</f>
        <v>0</v>
      </c>
      <c r="H79" s="21">
        <v>0</v>
      </c>
      <c r="I79" s="21"/>
      <c r="J79" s="21">
        <f>Tabla1[[#This Row],[costo]]*Tabla1[[#This Row],[Comprometida]]</f>
        <v>0</v>
      </c>
    </row>
    <row r="80" spans="1:10" hidden="1" x14ac:dyDescent="0.25">
      <c r="A80" s="19">
        <v>2657</v>
      </c>
      <c r="B80" s="18" t="s">
        <v>93</v>
      </c>
      <c r="C80" s="20">
        <v>5.96</v>
      </c>
      <c r="D80" s="19">
        <v>0</v>
      </c>
      <c r="E80" s="19">
        <v>0</v>
      </c>
      <c r="F80" s="19"/>
      <c r="G80" s="19">
        <f>Tabla1[[#This Row],[ventas]]+Tabla1[[#This Row],[fisico]]-Tabla1[[#This Row],[sistema]]</f>
        <v>0</v>
      </c>
      <c r="H80" s="21">
        <f>Tabla1[[#This Row],[Comprometida]]/Tabla1[[#This Row],[recepciones]]</f>
        <v>0</v>
      </c>
      <c r="I80" s="21"/>
      <c r="J80" s="21">
        <f>Tabla1[[#This Row],[costo]]*Tabla1[[#This Row],[Comprometida]]</f>
        <v>0</v>
      </c>
    </row>
    <row r="81" spans="1:10" hidden="1" x14ac:dyDescent="0.25">
      <c r="A81" s="19">
        <v>2660</v>
      </c>
      <c r="B81" s="18" t="s">
        <v>54</v>
      </c>
      <c r="C81" s="20">
        <v>0</v>
      </c>
      <c r="D81" s="19">
        <v>0</v>
      </c>
      <c r="E81" s="19">
        <v>0</v>
      </c>
      <c r="F81" s="19"/>
      <c r="G81" s="19">
        <f>Tabla1[[#This Row],[ventas]]+Tabla1[[#This Row],[fisico]]-Tabla1[[#This Row],[sistema]]</f>
        <v>0</v>
      </c>
      <c r="H81" s="21">
        <v>0</v>
      </c>
      <c r="I81" s="21"/>
      <c r="J81" s="21">
        <f>Tabla1[[#This Row],[costo]]*Tabla1[[#This Row],[Comprometida]]</f>
        <v>0</v>
      </c>
    </row>
    <row r="82" spans="1:10" x14ac:dyDescent="0.25">
      <c r="A82" s="15">
        <v>3120</v>
      </c>
      <c r="B82" s="14" t="s">
        <v>5</v>
      </c>
      <c r="C82" s="16">
        <v>3340.1350000000002</v>
      </c>
      <c r="D82" s="15">
        <v>64.715000000000003</v>
      </c>
      <c r="E82" s="15">
        <f>7.825+7.16+5.56+5.165</f>
        <v>25.709999999999997</v>
      </c>
      <c r="F82" s="15"/>
      <c r="G82" s="15">
        <f>Tabla1[[#This Row],[ventas]]+Tabla1[[#This Row],[fisico]]-Tabla1[[#This Row],[sistema]]</f>
        <v>-39.00500000000001</v>
      </c>
      <c r="H82" s="17">
        <f>Tabla1[[#This Row],[Comprometida]]/Tabla1[[#This Row],[recepciones]]</f>
        <v>-1.1677671710873964E-2</v>
      </c>
      <c r="I82" s="24">
        <v>2.2999999999999998</v>
      </c>
      <c r="J82" s="23">
        <f>Tabla1[[#This Row],[costo]]*Tabla1[[#This Row],[Comprometida]]</f>
        <v>-89.711500000000015</v>
      </c>
    </row>
    <row r="83" spans="1:10" hidden="1" x14ac:dyDescent="0.25">
      <c r="A83" s="19">
        <v>3242</v>
      </c>
      <c r="B83" s="18" t="s">
        <v>68</v>
      </c>
      <c r="C83" s="20">
        <v>2.6</v>
      </c>
      <c r="D83" s="19">
        <v>0</v>
      </c>
      <c r="E83" s="19">
        <v>0</v>
      </c>
      <c r="F83" s="19"/>
      <c r="G83" s="19">
        <f>Tabla1[[#This Row],[ventas]]+Tabla1[[#This Row],[fisico]]-Tabla1[[#This Row],[sistema]]</f>
        <v>0</v>
      </c>
      <c r="H83" s="21">
        <f>Tabla1[[#This Row],[Comprometida]]/Tabla1[[#This Row],[recepciones]]</f>
        <v>0</v>
      </c>
      <c r="I83" s="21"/>
      <c r="J83" s="21">
        <f>Tabla1[[#This Row],[costo]]*Tabla1[[#This Row],[Comprometida]]</f>
        <v>0</v>
      </c>
    </row>
    <row r="84" spans="1:10" hidden="1" x14ac:dyDescent="0.25">
      <c r="A84" s="19">
        <v>3397</v>
      </c>
      <c r="B84" s="18" t="s">
        <v>70</v>
      </c>
      <c r="C84" s="20">
        <v>0</v>
      </c>
      <c r="D84" s="19">
        <v>0</v>
      </c>
      <c r="E84" s="19">
        <v>0</v>
      </c>
      <c r="F84" s="19"/>
      <c r="G84" s="19">
        <f>Tabla1[[#This Row],[ventas]]+Tabla1[[#This Row],[fisico]]-Tabla1[[#This Row],[sistema]]</f>
        <v>0</v>
      </c>
      <c r="H84" s="21">
        <v>0</v>
      </c>
      <c r="I84" s="21"/>
      <c r="J84" s="21">
        <f>Tabla1[[#This Row],[costo]]*Tabla1[[#This Row],[Comprometida]]</f>
        <v>0</v>
      </c>
    </row>
    <row r="85" spans="1:10" x14ac:dyDescent="0.25">
      <c r="A85" s="15">
        <v>3509</v>
      </c>
      <c r="B85" s="14" t="s">
        <v>57</v>
      </c>
      <c r="C85" s="16">
        <v>434.09</v>
      </c>
      <c r="D85" s="15">
        <v>9.3109999999999999</v>
      </c>
      <c r="E85" s="15">
        <v>5.83</v>
      </c>
      <c r="F85" s="15"/>
      <c r="G85" s="15">
        <f>Tabla1[[#This Row],[ventas]]+Tabla1[[#This Row],[fisico]]-Tabla1[[#This Row],[sistema]]</f>
        <v>-3.4809999999999999</v>
      </c>
      <c r="H85" s="17">
        <f>Tabla1[[#This Row],[Comprometida]]/Tabla1[[#This Row],[recepciones]]</f>
        <v>-8.0190743854960961E-3</v>
      </c>
      <c r="I85" s="24">
        <v>5.8</v>
      </c>
      <c r="J85" s="23">
        <f>Tabla1[[#This Row],[costo]]*Tabla1[[#This Row],[Comprometida]]</f>
        <v>-20.189799999999998</v>
      </c>
    </row>
    <row r="86" spans="1:10" hidden="1" x14ac:dyDescent="0.25">
      <c r="A86" s="19">
        <v>3619</v>
      </c>
      <c r="B86" s="18" t="s">
        <v>80</v>
      </c>
      <c r="C86" s="20">
        <v>0</v>
      </c>
      <c r="D86" s="19">
        <v>0</v>
      </c>
      <c r="E86" s="19">
        <v>0</v>
      </c>
      <c r="F86" s="19"/>
      <c r="G86" s="19">
        <f>Tabla1[[#This Row],[ventas]]+Tabla1[[#This Row],[fisico]]-Tabla1[[#This Row],[sistema]]</f>
        <v>0</v>
      </c>
      <c r="H86" s="21">
        <v>0</v>
      </c>
      <c r="I86" s="21"/>
      <c r="J86" s="21">
        <f>Tabla1[[#This Row],[costo]]*Tabla1[[#This Row],[Comprometida]]</f>
        <v>0</v>
      </c>
    </row>
    <row r="87" spans="1:10" hidden="1" x14ac:dyDescent="0.25">
      <c r="A87" s="19">
        <v>3879</v>
      </c>
      <c r="B87" s="18" t="s">
        <v>24</v>
      </c>
      <c r="C87" s="20">
        <v>43.7</v>
      </c>
      <c r="D87" s="19">
        <v>0</v>
      </c>
      <c r="E87" s="19">
        <v>0</v>
      </c>
      <c r="F87" s="19"/>
      <c r="G87" s="19">
        <f>Tabla1[[#This Row],[ventas]]+Tabla1[[#This Row],[fisico]]-Tabla1[[#This Row],[sistema]]</f>
        <v>0</v>
      </c>
      <c r="H87" s="21">
        <f>Tabla1[[#This Row],[Comprometida]]/Tabla1[[#This Row],[recepciones]]</f>
        <v>0</v>
      </c>
      <c r="I87" s="21"/>
      <c r="J87" s="21">
        <f>Tabla1[[#This Row],[costo]]*Tabla1[[#This Row],[Comprometida]]</f>
        <v>0</v>
      </c>
    </row>
    <row r="88" spans="1:10" hidden="1" x14ac:dyDescent="0.25">
      <c r="A88" s="19">
        <v>4958</v>
      </c>
      <c r="B88" s="18" t="s">
        <v>53</v>
      </c>
      <c r="C88" s="20">
        <v>0</v>
      </c>
      <c r="D88" s="19">
        <v>0</v>
      </c>
      <c r="E88" s="19">
        <v>0</v>
      </c>
      <c r="F88" s="19"/>
      <c r="G88" s="19">
        <f>Tabla1[[#This Row],[ventas]]+Tabla1[[#This Row],[fisico]]-Tabla1[[#This Row],[sistema]]</f>
        <v>0</v>
      </c>
      <c r="H88" s="21">
        <v>0</v>
      </c>
      <c r="I88" s="21"/>
      <c r="J88" s="21">
        <f>Tabla1[[#This Row],[costo]]*Tabla1[[#This Row],[Comprometida]]</f>
        <v>0</v>
      </c>
    </row>
    <row r="89" spans="1:10" x14ac:dyDescent="0.25">
      <c r="A89" s="15">
        <v>5148</v>
      </c>
      <c r="B89" s="14" t="s">
        <v>109</v>
      </c>
      <c r="C89" s="16">
        <v>714.73</v>
      </c>
      <c r="D89" s="15">
        <v>84.204999999999998</v>
      </c>
      <c r="E89" s="15">
        <f>7.07+4.2</f>
        <v>11.27</v>
      </c>
      <c r="F89" s="15"/>
      <c r="G89" s="15">
        <f>Tabla1[[#This Row],[ventas]]+Tabla1[[#This Row],[fisico]]-Tabla1[[#This Row],[sistema]]</f>
        <v>-72.935000000000002</v>
      </c>
      <c r="H89" s="17">
        <f>Tabla1[[#This Row],[Comprometida]]/Tabla1[[#This Row],[recepciones]]</f>
        <v>-0.10204552768178193</v>
      </c>
      <c r="I89" s="24">
        <v>2.4</v>
      </c>
      <c r="J89" s="23">
        <f>Tabla1[[#This Row],[costo]]*Tabla1[[#This Row],[Comprometida]]</f>
        <v>-175.04400000000001</v>
      </c>
    </row>
    <row r="90" spans="1:10" x14ac:dyDescent="0.25">
      <c r="A90" s="15">
        <v>5149</v>
      </c>
      <c r="B90" s="15" t="s">
        <v>110</v>
      </c>
      <c r="C90" s="15">
        <v>328.13</v>
      </c>
      <c r="D90" s="15">
        <v>7.7190000000000003</v>
      </c>
      <c r="E90" s="15">
        <f>3.29+4</f>
        <v>7.29</v>
      </c>
      <c r="F90" s="15"/>
      <c r="G90" s="16">
        <f>Tabla1[[#This Row],[ventas]]+Tabla1[[#This Row],[fisico]]-Tabla1[[#This Row],[sistema]]</f>
        <v>-0.42900000000000027</v>
      </c>
      <c r="H90" s="17">
        <f>Tabla1[[#This Row],[Comprometida]]/Tabla1[[#This Row],[recepciones]]</f>
        <v>-1.3074086490110636E-3</v>
      </c>
      <c r="I90" s="24">
        <v>2.95</v>
      </c>
      <c r="J90" s="23">
        <f>Tabla1[[#This Row],[costo]]*Tabla1[[#This Row],[Comprometida]]</f>
        <v>-1.2655500000000008</v>
      </c>
    </row>
    <row r="91" spans="1:10" hidden="1" x14ac:dyDescent="0.25">
      <c r="A91" s="19">
        <v>5245</v>
      </c>
      <c r="B91" s="18" t="s">
        <v>26</v>
      </c>
      <c r="C91" s="20">
        <v>0</v>
      </c>
      <c r="D91" s="19">
        <v>0</v>
      </c>
      <c r="E91" s="19">
        <v>0</v>
      </c>
      <c r="F91" s="19"/>
      <c r="G91" s="19">
        <f>Tabla1[[#This Row],[ventas]]+Tabla1[[#This Row],[fisico]]-Tabla1[[#This Row],[sistema]]</f>
        <v>0</v>
      </c>
      <c r="H91" s="21">
        <v>0</v>
      </c>
      <c r="I91" s="21"/>
      <c r="J91" s="21">
        <f>Tabla1[[#This Row],[costo]]*Tabla1[[#This Row],[Comprometida]]</f>
        <v>0</v>
      </c>
    </row>
    <row r="92" spans="1:10" hidden="1" x14ac:dyDescent="0.25">
      <c r="A92" s="19">
        <v>5778</v>
      </c>
      <c r="B92" s="19" t="s">
        <v>111</v>
      </c>
      <c r="C92" s="19">
        <v>0</v>
      </c>
      <c r="D92" s="19">
        <v>11</v>
      </c>
      <c r="E92" s="19">
        <v>11</v>
      </c>
      <c r="F92" s="19"/>
      <c r="G92" s="20">
        <f>Tabla1[[#This Row],[ventas]]+Tabla1[[#This Row],[fisico]]-Tabla1[[#This Row],[sistema]]</f>
        <v>0</v>
      </c>
      <c r="H92" s="21">
        <v>0</v>
      </c>
      <c r="I92" s="21"/>
      <c r="J92" s="21">
        <f>Tabla1[[#This Row],[costo]]*Tabla1[[#This Row],[Comprometida]]</f>
        <v>0</v>
      </c>
    </row>
    <row r="93" spans="1:10" hidden="1" x14ac:dyDescent="0.25">
      <c r="A93" s="19">
        <v>5797</v>
      </c>
      <c r="B93" s="18" t="s">
        <v>63</v>
      </c>
      <c r="C93" s="20">
        <v>0</v>
      </c>
      <c r="D93" s="19">
        <v>0</v>
      </c>
      <c r="E93" s="19">
        <v>0</v>
      </c>
      <c r="F93" s="19"/>
      <c r="G93" s="19">
        <f>Tabla1[[#This Row],[ventas]]+Tabla1[[#This Row],[fisico]]-Tabla1[[#This Row],[sistema]]</f>
        <v>0</v>
      </c>
      <c r="H93" s="21">
        <v>0</v>
      </c>
      <c r="I93" s="21"/>
      <c r="J93" s="21">
        <f>Tabla1[[#This Row],[costo]]*Tabla1[[#This Row],[Comprometida]]</f>
        <v>0</v>
      </c>
    </row>
    <row r="94" spans="1:10" hidden="1" x14ac:dyDescent="0.25">
      <c r="A94" s="19">
        <v>5826</v>
      </c>
      <c r="B94" s="18" t="s">
        <v>25</v>
      </c>
      <c r="C94" s="20">
        <v>0</v>
      </c>
      <c r="D94" s="19">
        <v>0</v>
      </c>
      <c r="E94" s="19">
        <v>0</v>
      </c>
      <c r="F94" s="19"/>
      <c r="G94" s="19">
        <f>Tabla1[[#This Row],[ventas]]+Tabla1[[#This Row],[fisico]]-Tabla1[[#This Row],[sistema]]</f>
        <v>0</v>
      </c>
      <c r="H94" s="21">
        <v>0</v>
      </c>
      <c r="I94" s="21"/>
      <c r="J94" s="21">
        <f>Tabla1[[#This Row],[costo]]*Tabla1[[#This Row],[Comprometida]]</f>
        <v>0</v>
      </c>
    </row>
    <row r="95" spans="1:10" x14ac:dyDescent="0.25">
      <c r="A95" s="15">
        <v>5918</v>
      </c>
      <c r="B95" s="14" t="s">
        <v>30</v>
      </c>
      <c r="C95" s="16">
        <v>163.83000000000001</v>
      </c>
      <c r="D95" s="15">
        <v>0.51</v>
      </c>
      <c r="E95" s="15">
        <v>0</v>
      </c>
      <c r="F95" s="15"/>
      <c r="G95" s="15">
        <f>Tabla1[[#This Row],[ventas]]+Tabla1[[#This Row],[fisico]]-Tabla1[[#This Row],[sistema]]</f>
        <v>-0.51</v>
      </c>
      <c r="H95" s="17">
        <f>Tabla1[[#This Row],[Comprometida]]/Tabla1[[#This Row],[recepciones]]</f>
        <v>-3.1129829701519868E-3</v>
      </c>
      <c r="I95" s="24">
        <v>6.63</v>
      </c>
      <c r="J95" s="23">
        <f>Tabla1[[#This Row],[costo]]*Tabla1[[#This Row],[Comprometida]]</f>
        <v>-3.3813</v>
      </c>
    </row>
    <row r="96" spans="1:10" hidden="1" x14ac:dyDescent="0.25">
      <c r="A96" s="3">
        <v>5934</v>
      </c>
      <c r="B96" s="2" t="s">
        <v>10</v>
      </c>
      <c r="C96" s="4">
        <v>0</v>
      </c>
      <c r="D96" s="3">
        <v>0</v>
      </c>
      <c r="E96" s="3">
        <v>0</v>
      </c>
      <c r="F96" s="3"/>
      <c r="G96" s="3">
        <f>Tabla1[[#This Row],[ventas]]+Tabla1[[#This Row],[fisico]]-Tabla1[[#This Row],[sistema]]</f>
        <v>0</v>
      </c>
      <c r="H96" s="5">
        <v>0</v>
      </c>
      <c r="I96" s="5"/>
      <c r="J96" s="5">
        <f>Tabla1[[#This Row],[costo]]*Tabla1[[#This Row],[Comprometida]]</f>
        <v>0</v>
      </c>
    </row>
    <row r="97" spans="1:10" hidden="1" x14ac:dyDescent="0.25">
      <c r="A97" s="3">
        <v>6000</v>
      </c>
      <c r="B97" s="2" t="s">
        <v>31</v>
      </c>
      <c r="C97" s="4">
        <v>0</v>
      </c>
      <c r="D97" s="3">
        <v>0</v>
      </c>
      <c r="E97" s="3">
        <v>0</v>
      </c>
      <c r="F97" s="3"/>
      <c r="G97" s="3">
        <f>Tabla1[[#This Row],[ventas]]+Tabla1[[#This Row],[fisico]]-Tabla1[[#This Row],[sistema]]</f>
        <v>0</v>
      </c>
      <c r="H97" s="5">
        <v>0</v>
      </c>
      <c r="I97" s="5"/>
      <c r="J97" s="5">
        <f>Tabla1[[#This Row],[costo]]*Tabla1[[#This Row],[Comprometida]]</f>
        <v>0</v>
      </c>
    </row>
    <row r="98" spans="1:10" hidden="1" x14ac:dyDescent="0.25">
      <c r="A98" s="3">
        <v>6032</v>
      </c>
      <c r="B98" s="2" t="s">
        <v>47</v>
      </c>
      <c r="C98" s="4">
        <v>0</v>
      </c>
      <c r="D98" s="3">
        <v>0</v>
      </c>
      <c r="E98" s="3">
        <v>0</v>
      </c>
      <c r="F98" s="3"/>
      <c r="G98" s="3">
        <f>Tabla1[[#This Row],[ventas]]+Tabla1[[#This Row],[fisico]]-Tabla1[[#This Row],[sistema]]</f>
        <v>0</v>
      </c>
      <c r="H98" s="5">
        <v>0</v>
      </c>
      <c r="I98" s="5"/>
      <c r="J98" s="5">
        <f>Tabla1[[#This Row],[costo]]*Tabla1[[#This Row],[Comprometida]]</f>
        <v>0</v>
      </c>
    </row>
    <row r="99" spans="1:10" hidden="1" x14ac:dyDescent="0.25">
      <c r="A99" s="3">
        <v>7497</v>
      </c>
      <c r="B99" s="2" t="s">
        <v>78</v>
      </c>
      <c r="C99" s="4">
        <v>0</v>
      </c>
      <c r="D99" s="3">
        <v>0</v>
      </c>
      <c r="E99" s="3">
        <v>0</v>
      </c>
      <c r="F99" s="3"/>
      <c r="G99" s="3">
        <f>Tabla1[[#This Row],[ventas]]+Tabla1[[#This Row],[fisico]]-Tabla1[[#This Row],[sistema]]</f>
        <v>0</v>
      </c>
      <c r="H99" s="5">
        <v>0</v>
      </c>
      <c r="I99" s="5"/>
      <c r="J99" s="5">
        <f>Tabla1[[#This Row],[costo]]*Tabla1[[#This Row],[Comprometida]]</f>
        <v>0</v>
      </c>
    </row>
    <row r="100" spans="1:10" hidden="1" x14ac:dyDescent="0.25">
      <c r="A100" s="3">
        <v>10622</v>
      </c>
      <c r="B100" s="2" t="s">
        <v>94</v>
      </c>
      <c r="C100" s="4">
        <v>0</v>
      </c>
      <c r="D100" s="3">
        <v>0</v>
      </c>
      <c r="E100" s="3">
        <v>0</v>
      </c>
      <c r="F100" s="3"/>
      <c r="G100" s="3">
        <f>Tabla1[[#This Row],[ventas]]+Tabla1[[#This Row],[fisico]]-Tabla1[[#This Row],[sistema]]</f>
        <v>0</v>
      </c>
      <c r="H100" s="5">
        <v>0</v>
      </c>
      <c r="I100" s="5"/>
      <c r="J100" s="5">
        <f>Tabla1[[#This Row],[costo]]*Tabla1[[#This Row],[Comprometida]]</f>
        <v>0</v>
      </c>
    </row>
    <row r="101" spans="1:10" hidden="1" x14ac:dyDescent="0.25">
      <c r="A101" s="3">
        <v>12446</v>
      </c>
      <c r="B101" s="2" t="s">
        <v>103</v>
      </c>
      <c r="C101" s="4">
        <v>6.4</v>
      </c>
      <c r="D101" s="3">
        <v>0</v>
      </c>
      <c r="E101" s="3">
        <v>0</v>
      </c>
      <c r="F101" s="3"/>
      <c r="G101" s="3">
        <f>Tabla1[[#This Row],[ventas]]+Tabla1[[#This Row],[fisico]]-Tabla1[[#This Row],[sistema]]</f>
        <v>0</v>
      </c>
      <c r="H101" s="5">
        <f>Tabla1[[#This Row],[Comprometida]]/Tabla1[[#This Row],[recepciones]]</f>
        <v>0</v>
      </c>
      <c r="I101" s="5"/>
      <c r="J101" s="5">
        <f>Tabla1[[#This Row],[costo]]*Tabla1[[#This Row],[Comprometida]]</f>
        <v>0</v>
      </c>
    </row>
    <row r="102" spans="1:10" hidden="1" x14ac:dyDescent="0.25">
      <c r="A102" s="3">
        <v>12448</v>
      </c>
      <c r="B102" s="2" t="s">
        <v>104</v>
      </c>
      <c r="C102" s="4">
        <v>3.6</v>
      </c>
      <c r="D102" s="3">
        <v>0</v>
      </c>
      <c r="E102" s="3">
        <v>0</v>
      </c>
      <c r="F102" s="3"/>
      <c r="G102" s="3">
        <f>Tabla1[[#This Row],[ventas]]+Tabla1[[#This Row],[fisico]]-Tabla1[[#This Row],[sistema]]</f>
        <v>0</v>
      </c>
      <c r="H102" s="5">
        <f>Tabla1[[#This Row],[Comprometida]]/Tabla1[[#This Row],[recepciones]]</f>
        <v>0</v>
      </c>
      <c r="I102" s="5"/>
      <c r="J102" s="5">
        <f>Tabla1[[#This Row],[costo]]*Tabla1[[#This Row],[Comprometida]]</f>
        <v>0</v>
      </c>
    </row>
    <row r="103" spans="1:10" hidden="1" x14ac:dyDescent="0.25">
      <c r="A103" s="3">
        <v>12449</v>
      </c>
      <c r="B103" s="2" t="s">
        <v>97</v>
      </c>
      <c r="C103" s="4">
        <v>19.8</v>
      </c>
      <c r="D103" s="3">
        <v>0</v>
      </c>
      <c r="E103" s="3">
        <v>0</v>
      </c>
      <c r="F103" s="3"/>
      <c r="G103" s="3">
        <f>Tabla1[[#This Row],[ventas]]+Tabla1[[#This Row],[fisico]]-Tabla1[[#This Row],[sistema]]</f>
        <v>0</v>
      </c>
      <c r="H103" s="5">
        <f>Tabla1[[#This Row],[Comprometida]]/Tabla1[[#This Row],[recepciones]]</f>
        <v>0</v>
      </c>
      <c r="I103" s="5"/>
      <c r="J103" s="5">
        <f>Tabla1[[#This Row],[costo]]*Tabla1[[#This Row],[Comprometida]]</f>
        <v>0</v>
      </c>
    </row>
    <row r="104" spans="1:10" hidden="1" x14ac:dyDescent="0.25">
      <c r="A104" s="3">
        <v>12450</v>
      </c>
      <c r="B104" s="2" t="s">
        <v>98</v>
      </c>
      <c r="C104" s="4">
        <v>0</v>
      </c>
      <c r="D104" s="3">
        <v>0</v>
      </c>
      <c r="E104" s="3">
        <v>0</v>
      </c>
      <c r="F104" s="3"/>
      <c r="G104" s="3">
        <f>Tabla1[[#This Row],[ventas]]+Tabla1[[#This Row],[fisico]]-Tabla1[[#This Row],[sistema]]</f>
        <v>0</v>
      </c>
      <c r="H104" s="5">
        <v>0</v>
      </c>
      <c r="I104" s="5"/>
      <c r="J104" s="5">
        <f>Tabla1[[#This Row],[costo]]*Tabla1[[#This Row],[Comprometida]]</f>
        <v>0</v>
      </c>
    </row>
    <row r="105" spans="1:10" hidden="1" x14ac:dyDescent="0.25">
      <c r="A105" s="3">
        <v>14906</v>
      </c>
      <c r="B105" s="2" t="s">
        <v>100</v>
      </c>
      <c r="C105" s="4">
        <v>4.4000000000000004</v>
      </c>
      <c r="D105" s="3">
        <v>0</v>
      </c>
      <c r="E105" s="3">
        <v>0</v>
      </c>
      <c r="F105" s="3"/>
      <c r="G105" s="3">
        <f>Tabla1[[#This Row],[ventas]]+Tabla1[[#This Row],[fisico]]-Tabla1[[#This Row],[sistema]]</f>
        <v>0</v>
      </c>
      <c r="H105" s="5">
        <f>Tabla1[[#This Row],[Comprometida]]/Tabla1[[#This Row],[recepciones]]</f>
        <v>0</v>
      </c>
      <c r="I105" s="5"/>
      <c r="J105" s="5">
        <f>Tabla1[[#This Row],[costo]]*Tabla1[[#This Row],[Comprometida]]</f>
        <v>0</v>
      </c>
    </row>
    <row r="106" spans="1:10" hidden="1" x14ac:dyDescent="0.25">
      <c r="A106" s="3">
        <v>15028</v>
      </c>
      <c r="B106" s="2" t="s">
        <v>102</v>
      </c>
      <c r="C106" s="4">
        <v>14.2</v>
      </c>
      <c r="D106" s="3">
        <v>0</v>
      </c>
      <c r="E106" s="3">
        <v>0</v>
      </c>
      <c r="F106" s="3"/>
      <c r="G106" s="3">
        <f>Tabla1[[#This Row],[ventas]]+Tabla1[[#This Row],[fisico]]-Tabla1[[#This Row],[sistema]]</f>
        <v>0</v>
      </c>
      <c r="H106" s="5">
        <f>Tabla1[[#This Row],[Comprometida]]/Tabla1[[#This Row],[recepciones]]</f>
        <v>0</v>
      </c>
      <c r="I106" s="5"/>
      <c r="J106" s="5">
        <f>Tabla1[[#This Row],[costo]]*Tabla1[[#This Row],[Comprometida]]</f>
        <v>0</v>
      </c>
    </row>
    <row r="107" spans="1:10" hidden="1" x14ac:dyDescent="0.25">
      <c r="A107" s="3">
        <v>15587</v>
      </c>
      <c r="B107" s="2" t="s">
        <v>101</v>
      </c>
      <c r="C107" s="4">
        <v>87.12</v>
      </c>
      <c r="D107" s="3">
        <v>3.07</v>
      </c>
      <c r="E107" s="3">
        <v>3.105</v>
      </c>
      <c r="F107" s="3"/>
      <c r="G107" s="3">
        <f>Tabla1[[#This Row],[ventas]]+Tabla1[[#This Row],[fisico]]-Tabla1[[#This Row],[sistema]]</f>
        <v>3.5000000000000142E-2</v>
      </c>
      <c r="H107" s="5">
        <f>Tabla1[[#This Row],[Comprometida]]/Tabla1[[#This Row],[recepciones]]</f>
        <v>4.0174471992653971E-4</v>
      </c>
      <c r="I107" s="5"/>
      <c r="J107" s="5">
        <f>Tabla1[[#This Row],[costo]]*Tabla1[[#This Row],[Comprometida]]</f>
        <v>0</v>
      </c>
    </row>
    <row r="108" spans="1:10" hidden="1" x14ac:dyDescent="0.25">
      <c r="A108" s="3">
        <v>15959</v>
      </c>
      <c r="B108" s="2" t="s">
        <v>66</v>
      </c>
      <c r="C108" s="4">
        <v>0</v>
      </c>
      <c r="D108" s="3">
        <v>0</v>
      </c>
      <c r="E108" s="3">
        <v>0</v>
      </c>
      <c r="F108" s="3"/>
      <c r="G108" s="3">
        <f>Tabla1[[#This Row],[ventas]]+Tabla1[[#This Row],[fisico]]-Tabla1[[#This Row],[sistema]]</f>
        <v>0</v>
      </c>
      <c r="H108" s="5">
        <v>0</v>
      </c>
      <c r="I108" s="5"/>
      <c r="J108" s="5">
        <f>Tabla1[[#This Row],[costo]]*Tabla1[[#This Row],[Comprometida]]</f>
        <v>0</v>
      </c>
    </row>
    <row r="109" spans="1:10" hidden="1" x14ac:dyDescent="0.25">
      <c r="A109" s="3">
        <v>16259</v>
      </c>
      <c r="B109" s="2" t="s">
        <v>67</v>
      </c>
      <c r="C109" s="4">
        <v>0</v>
      </c>
      <c r="D109" s="3">
        <v>0</v>
      </c>
      <c r="E109" s="3">
        <v>0</v>
      </c>
      <c r="F109" s="3"/>
      <c r="G109" s="3">
        <f>Tabla1[[#This Row],[ventas]]+Tabla1[[#This Row],[fisico]]-Tabla1[[#This Row],[sistema]]</f>
        <v>0</v>
      </c>
      <c r="H109" s="5">
        <v>0</v>
      </c>
      <c r="I109" s="5"/>
      <c r="J109" s="5">
        <f>Tabla1[[#This Row],[costo]]*Tabla1[[#This Row],[Comprometida]]</f>
        <v>0</v>
      </c>
    </row>
    <row r="110" spans="1:10" hidden="1" x14ac:dyDescent="0.25">
      <c r="A110" s="3">
        <v>22428</v>
      </c>
      <c r="B110" s="3" t="s">
        <v>112</v>
      </c>
      <c r="C110" s="3">
        <v>0</v>
      </c>
      <c r="D110" s="3">
        <v>1</v>
      </c>
      <c r="E110" s="3">
        <v>1</v>
      </c>
      <c r="F110" s="3"/>
      <c r="G110" s="4">
        <f>Tabla1[[#This Row],[ventas]]+Tabla1[[#This Row],[fisico]]-Tabla1[[#This Row],[sistema]]</f>
        <v>0</v>
      </c>
      <c r="H110" s="5">
        <v>0</v>
      </c>
      <c r="I110" s="5"/>
      <c r="J110" s="5">
        <f>Tabla1[[#This Row],[costo]]*Tabla1[[#This Row],[Comprometida]]</f>
        <v>0</v>
      </c>
    </row>
    <row r="111" spans="1:10" hidden="1" x14ac:dyDescent="0.25">
      <c r="A111" s="3">
        <v>22875</v>
      </c>
      <c r="B111" s="3" t="s">
        <v>114</v>
      </c>
      <c r="C111" s="3">
        <v>0</v>
      </c>
      <c r="D111" s="3">
        <v>5</v>
      </c>
      <c r="E111" s="3">
        <v>5</v>
      </c>
      <c r="F111" s="3"/>
      <c r="G111" s="4">
        <f>Tabla1[[#This Row],[ventas]]+Tabla1[[#This Row],[fisico]]-Tabla1[[#This Row],[sistema]]</f>
        <v>0</v>
      </c>
      <c r="H111" s="5">
        <v>0</v>
      </c>
      <c r="I111" s="5"/>
      <c r="J111" s="5">
        <f>Tabla1[[#This Row],[costo]]*Tabla1[[#This Row],[Comprometida]]</f>
        <v>0</v>
      </c>
    </row>
    <row r="112" spans="1:10" hidden="1" x14ac:dyDescent="0.25">
      <c r="A112" s="3">
        <v>24124</v>
      </c>
      <c r="B112" s="3" t="s">
        <v>113</v>
      </c>
      <c r="C112" s="3">
        <v>0</v>
      </c>
      <c r="D112" s="3">
        <v>8</v>
      </c>
      <c r="E112" s="3">
        <v>8</v>
      </c>
      <c r="F112" s="3"/>
      <c r="G112" s="4">
        <f>Tabla1[[#This Row],[ventas]]+Tabla1[[#This Row],[fisico]]-Tabla1[[#This Row],[sistema]]</f>
        <v>0</v>
      </c>
      <c r="H112" s="5">
        <v>0</v>
      </c>
      <c r="I112" s="5"/>
      <c r="J112" s="5">
        <f>Tabla1[[#This Row],[costo]]*Tabla1[[#This Row],[Comprometida]]</f>
        <v>0</v>
      </c>
    </row>
    <row r="113" spans="9:10" x14ac:dyDescent="0.25">
      <c r="I113" s="25" t="s">
        <v>120</v>
      </c>
      <c r="J113" s="26" t="s">
        <v>119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ignoredErrors>
    <ignoredError sqref="H4:H52 H91:H112 H53:H72 H73:H88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B1" sqref="B1"/>
    </sheetView>
  </sheetViews>
  <sheetFormatPr baseColWidth="10" defaultRowHeight="15" x14ac:dyDescent="0.25"/>
  <cols>
    <col min="1" max="1" width="9.140625" customWidth="1"/>
    <col min="2" max="2" width="42.42578125" customWidth="1"/>
    <col min="3" max="3" width="11.7109375" bestFit="1" customWidth="1"/>
    <col min="4" max="4" width="8.7109375" customWidth="1"/>
    <col min="5" max="5" width="8.5703125" customWidth="1"/>
    <col min="6" max="6" width="9.140625" customWidth="1"/>
    <col min="7" max="7" width="14.28515625" bestFit="1" customWidth="1"/>
    <col min="8" max="8" width="9.7109375" bestFit="1" customWidth="1"/>
  </cols>
  <sheetData>
    <row r="1" spans="1:8" ht="63" customHeight="1" x14ac:dyDescent="0.25">
      <c r="B1" s="37" t="s">
        <v>313</v>
      </c>
      <c r="C1" s="38"/>
      <c r="D1" s="39"/>
      <c r="E1" s="36"/>
    </row>
    <row r="4" spans="1:8" x14ac:dyDescent="0.25">
      <c r="A4" s="32" t="s">
        <v>0</v>
      </c>
      <c r="B4" s="32" t="s">
        <v>1</v>
      </c>
      <c r="C4" s="32" t="s">
        <v>115</v>
      </c>
      <c r="D4" s="32" t="s">
        <v>105</v>
      </c>
      <c r="E4" s="32" t="s">
        <v>106</v>
      </c>
      <c r="F4" s="32" t="s">
        <v>107</v>
      </c>
      <c r="G4" s="32" t="s">
        <v>2</v>
      </c>
      <c r="H4" s="32" t="s">
        <v>116</v>
      </c>
    </row>
    <row r="5" spans="1:8" x14ac:dyDescent="0.25">
      <c r="A5" s="40">
        <v>2014</v>
      </c>
      <c r="B5" s="41" t="s">
        <v>108</v>
      </c>
      <c r="C5" s="42">
        <v>0</v>
      </c>
      <c r="D5" s="40">
        <v>0.22</v>
      </c>
      <c r="E5" s="40">
        <v>0.69</v>
      </c>
      <c r="F5" s="40"/>
      <c r="G5" s="42">
        <v>0.47</v>
      </c>
      <c r="H5" s="43">
        <v>0</v>
      </c>
    </row>
    <row r="6" spans="1:8" x14ac:dyDescent="0.25">
      <c r="A6" s="15">
        <v>15587</v>
      </c>
      <c r="B6" s="14" t="s">
        <v>101</v>
      </c>
      <c r="C6" s="16">
        <v>87.12</v>
      </c>
      <c r="D6" s="15">
        <v>3.07</v>
      </c>
      <c r="E6" s="15">
        <v>3.105</v>
      </c>
      <c r="F6" s="15"/>
      <c r="G6" s="15">
        <v>3.5000000000000142E-2</v>
      </c>
      <c r="H6" s="27">
        <v>4.0174471992653971E-4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workbookViewId="0">
      <selection activeCell="B198" sqref="B198"/>
    </sheetView>
  </sheetViews>
  <sheetFormatPr baseColWidth="10" defaultRowHeight="15" x14ac:dyDescent="0.25"/>
  <cols>
    <col min="1" max="1" width="10.140625" customWidth="1"/>
    <col min="2" max="2" width="48" bestFit="1" customWidth="1"/>
    <col min="3" max="3" width="14" bestFit="1" customWidth="1"/>
    <col min="4" max="4" width="10.140625" bestFit="1" customWidth="1"/>
    <col min="5" max="5" width="8" bestFit="1" customWidth="1"/>
    <col min="6" max="6" width="9.140625" bestFit="1" customWidth="1"/>
    <col min="7" max="7" width="16.5703125" bestFit="1" customWidth="1"/>
    <col min="8" max="8" width="12" bestFit="1" customWidth="1"/>
    <col min="9" max="9" width="8.5703125" customWidth="1"/>
    <col min="10" max="10" width="8.7109375" customWidth="1"/>
  </cols>
  <sheetData>
    <row r="1" spans="1:10" ht="56.25" x14ac:dyDescent="0.25">
      <c r="B1" s="35" t="s">
        <v>312</v>
      </c>
      <c r="C1" s="33"/>
      <c r="D1" s="33"/>
    </row>
    <row r="3" spans="1:10" x14ac:dyDescent="0.25">
      <c r="A3" t="s">
        <v>0</v>
      </c>
      <c r="B3" t="s">
        <v>1</v>
      </c>
      <c r="C3" t="s">
        <v>115</v>
      </c>
      <c r="D3" t="s">
        <v>105</v>
      </c>
      <c r="E3" t="s">
        <v>106</v>
      </c>
      <c r="F3" t="s">
        <v>107</v>
      </c>
      <c r="G3" t="s">
        <v>2</v>
      </c>
      <c r="H3" t="s">
        <v>116</v>
      </c>
      <c r="I3" t="s">
        <v>117</v>
      </c>
      <c r="J3" t="s">
        <v>118</v>
      </c>
    </row>
    <row r="4" spans="1:10" x14ac:dyDescent="0.25">
      <c r="A4" s="15">
        <v>1</v>
      </c>
      <c r="B4" s="14" t="s">
        <v>121</v>
      </c>
      <c r="C4" s="16">
        <v>55.2</v>
      </c>
      <c r="D4" s="15">
        <v>17.864999999999998</v>
      </c>
      <c r="E4" s="15">
        <v>15</v>
      </c>
      <c r="F4" s="15">
        <v>1.03</v>
      </c>
      <c r="G4" s="15">
        <f>Tabla13[[#This Row],[ventas]]+Tabla13[[#This Row],[fisico]]-Tabla13[[#This Row],[sistema]]</f>
        <v>-1.8349999999999973</v>
      </c>
      <c r="H4" s="17">
        <f>Tabla13[[#This Row],[Comprometida]]/Tabla13[[#This Row],[recepciones]]</f>
        <v>-3.3242753623188355E-2</v>
      </c>
      <c r="I4" s="28">
        <v>0.25</v>
      </c>
      <c r="J4" s="30">
        <f>Tabla13[[#This Row],[costo]]*Tabla13[[#This Row],[Comprometida]]</f>
        <v>-0.45874999999999932</v>
      </c>
    </row>
    <row r="5" spans="1:10" x14ac:dyDescent="0.25">
      <c r="A5" s="15">
        <v>2</v>
      </c>
      <c r="B5" s="14" t="s">
        <v>122</v>
      </c>
      <c r="C5" s="16">
        <v>7.15</v>
      </c>
      <c r="D5" s="15">
        <v>1.645</v>
      </c>
      <c r="E5" s="15">
        <v>1.05</v>
      </c>
      <c r="F5" s="15"/>
      <c r="G5" s="15">
        <f>Tabla13[[#This Row],[ventas]]+Tabla13[[#This Row],[fisico]]-Tabla13[[#This Row],[sistema]]</f>
        <v>-0.59499999999999997</v>
      </c>
      <c r="H5" s="17">
        <f>Tabla13[[#This Row],[Comprometida]]/Tabla13[[#This Row],[recepciones]]</f>
        <v>-8.3216783216783205E-2</v>
      </c>
      <c r="I5" s="15">
        <v>5.2</v>
      </c>
      <c r="J5" s="30">
        <f>Tabla13[[#This Row],[costo]]*Tabla13[[#This Row],[Comprometida]]</f>
        <v>-3.0939999999999999</v>
      </c>
    </row>
    <row r="6" spans="1:10" hidden="1" x14ac:dyDescent="0.25">
      <c r="A6" s="15">
        <v>3</v>
      </c>
      <c r="B6" s="14" t="s">
        <v>123</v>
      </c>
      <c r="C6" s="16">
        <v>7.23</v>
      </c>
      <c r="D6" s="15">
        <v>1.2450000000000001</v>
      </c>
      <c r="E6" s="15">
        <v>1.4</v>
      </c>
      <c r="F6" s="15">
        <v>0.11</v>
      </c>
      <c r="G6" s="15">
        <f>Tabla13[[#This Row],[ventas]]+Tabla13[[#This Row],[fisico]]-Tabla13[[#This Row],[sistema]]</f>
        <v>0.2649999999999999</v>
      </c>
      <c r="H6" s="17">
        <f>Tabla13[[#This Row],[Comprometida]]/Tabla13[[#This Row],[recepciones]]</f>
        <v>3.6652835408022118E-2</v>
      </c>
      <c r="I6" s="15"/>
      <c r="J6" s="30">
        <f>Tabla13[[#This Row],[costo]]*Tabla13[[#This Row],[Comprometida]]</f>
        <v>0</v>
      </c>
    </row>
    <row r="7" spans="1:10" x14ac:dyDescent="0.25">
      <c r="A7" s="15">
        <v>4</v>
      </c>
      <c r="B7" s="14" t="s">
        <v>124</v>
      </c>
      <c r="C7" s="16">
        <v>28.2</v>
      </c>
      <c r="D7" s="15">
        <v>8.5749999999999993</v>
      </c>
      <c r="E7" s="15">
        <v>2.8</v>
      </c>
      <c r="F7" s="15">
        <v>0.13</v>
      </c>
      <c r="G7" s="15">
        <f>Tabla13[[#This Row],[ventas]]+Tabla13[[#This Row],[fisico]]-Tabla13[[#This Row],[sistema]]</f>
        <v>-5.6449999999999996</v>
      </c>
      <c r="H7" s="17">
        <f>Tabla13[[#This Row],[Comprometida]]/Tabla13[[#This Row],[recepciones]]</f>
        <v>-0.200177304964539</v>
      </c>
      <c r="I7" s="15">
        <v>0.86</v>
      </c>
      <c r="J7" s="30">
        <f>Tabla13[[#This Row],[costo]]*Tabla13[[#This Row],[Comprometida]]</f>
        <v>-4.8546999999999993</v>
      </c>
    </row>
    <row r="8" spans="1:10" x14ac:dyDescent="0.25">
      <c r="A8" s="15">
        <v>5</v>
      </c>
      <c r="B8" s="14" t="s">
        <v>125</v>
      </c>
      <c r="C8" s="16">
        <v>2.4</v>
      </c>
      <c r="D8" s="15">
        <v>0.9</v>
      </c>
      <c r="E8" s="15">
        <v>0.8</v>
      </c>
      <c r="F8" s="15"/>
      <c r="G8" s="15">
        <f>Tabla13[[#This Row],[ventas]]+Tabla13[[#This Row],[fisico]]-Tabla13[[#This Row],[sistema]]</f>
        <v>-9.9999999999999978E-2</v>
      </c>
      <c r="H8" s="17">
        <f>Tabla13[[#This Row],[Comprometida]]/Tabla13[[#This Row],[recepciones]]</f>
        <v>-4.1666666666666657E-2</v>
      </c>
      <c r="I8" s="15">
        <v>1.92</v>
      </c>
      <c r="J8" s="30">
        <f>Tabla13[[#This Row],[costo]]*Tabla13[[#This Row],[Comprometida]]</f>
        <v>-0.19199999999999995</v>
      </c>
    </row>
    <row r="9" spans="1:10" x14ac:dyDescent="0.25">
      <c r="A9" s="15">
        <v>6</v>
      </c>
      <c r="B9" s="14" t="s">
        <v>126</v>
      </c>
      <c r="C9" s="16">
        <v>14</v>
      </c>
      <c r="D9" s="15">
        <v>9.3149999999999995</v>
      </c>
      <c r="E9" s="15">
        <v>3.2</v>
      </c>
      <c r="F9" s="15">
        <v>0.13</v>
      </c>
      <c r="G9" s="15">
        <f>Tabla13[[#This Row],[ventas]]+Tabla13[[#This Row],[fisico]]-Tabla13[[#This Row],[sistema]]</f>
        <v>-5.9849999999999994</v>
      </c>
      <c r="H9" s="17">
        <f>Tabla13[[#This Row],[Comprometida]]/Tabla13[[#This Row],[recepciones]]</f>
        <v>-0.42749999999999994</v>
      </c>
      <c r="I9" s="15">
        <v>2.4500000000000002</v>
      </c>
      <c r="J9" s="30">
        <f>Tabla13[[#This Row],[costo]]*Tabla13[[#This Row],[Comprometida]]</f>
        <v>-14.66325</v>
      </c>
    </row>
    <row r="10" spans="1:10" x14ac:dyDescent="0.25">
      <c r="A10" s="15">
        <v>7</v>
      </c>
      <c r="B10" s="14" t="s">
        <v>127</v>
      </c>
      <c r="C10" s="16">
        <v>34.6</v>
      </c>
      <c r="D10" s="15">
        <v>11.055</v>
      </c>
      <c r="E10" s="15">
        <v>3.2</v>
      </c>
      <c r="F10" s="15">
        <v>0.12</v>
      </c>
      <c r="G10" s="15">
        <f>Tabla13[[#This Row],[ventas]]+Tabla13[[#This Row],[fisico]]-Tabla13[[#This Row],[sistema]]</f>
        <v>-7.7349999999999994</v>
      </c>
      <c r="H10" s="17">
        <f>Tabla13[[#This Row],[Comprometida]]/Tabla13[[#This Row],[recepciones]]</f>
        <v>-0.22355491329479765</v>
      </c>
      <c r="I10" s="15">
        <v>1.05</v>
      </c>
      <c r="J10" s="30">
        <f>Tabla13[[#This Row],[costo]]*Tabla13[[#This Row],[Comprometida]]</f>
        <v>-8.1217500000000005</v>
      </c>
    </row>
    <row r="11" spans="1:10" x14ac:dyDescent="0.25">
      <c r="A11" s="15">
        <v>8</v>
      </c>
      <c r="B11" s="14" t="s">
        <v>128</v>
      </c>
      <c r="C11" s="16">
        <v>9.3000000000000007</v>
      </c>
      <c r="D11" s="15">
        <v>5.1550000000000002</v>
      </c>
      <c r="E11" s="15">
        <v>0.2</v>
      </c>
      <c r="F11" s="15">
        <v>0.14000000000000001</v>
      </c>
      <c r="G11" s="15">
        <f>Tabla13[[#This Row],[ventas]]+Tabla13[[#This Row],[fisico]]-Tabla13[[#This Row],[sistema]]</f>
        <v>-4.8150000000000004</v>
      </c>
      <c r="H11" s="17">
        <f>Tabla13[[#This Row],[Comprometida]]/Tabla13[[#This Row],[recepciones]]</f>
        <v>-0.51774193548387093</v>
      </c>
      <c r="I11" s="15">
        <v>2.0299999999999998</v>
      </c>
      <c r="J11" s="30">
        <f>Tabla13[[#This Row],[costo]]*Tabla13[[#This Row],[Comprometida]]</f>
        <v>-9.7744499999999999</v>
      </c>
    </row>
    <row r="12" spans="1:10" x14ac:dyDescent="0.25">
      <c r="A12" s="15">
        <v>9</v>
      </c>
      <c r="B12" s="14" t="s">
        <v>129</v>
      </c>
      <c r="C12" s="16">
        <v>178.8</v>
      </c>
      <c r="D12" s="15">
        <v>40.604999999999997</v>
      </c>
      <c r="E12" s="15">
        <v>25</v>
      </c>
      <c r="F12" s="15">
        <v>2.82</v>
      </c>
      <c r="G12" s="15">
        <f>Tabla13[[#This Row],[ventas]]+Tabla13[[#This Row],[fisico]]-Tabla13[[#This Row],[sistema]]</f>
        <v>-12.784999999999997</v>
      </c>
      <c r="H12" s="17">
        <f>Tabla13[[#This Row],[Comprometida]]/Tabla13[[#This Row],[recepciones]]</f>
        <v>-7.1504474272930621E-2</v>
      </c>
      <c r="I12" s="15">
        <v>0.9</v>
      </c>
      <c r="J12" s="30">
        <f>Tabla13[[#This Row],[costo]]*Tabla13[[#This Row],[Comprometida]]</f>
        <v>-11.506499999999997</v>
      </c>
    </row>
    <row r="13" spans="1:10" x14ac:dyDescent="0.25">
      <c r="A13" s="15">
        <v>10</v>
      </c>
      <c r="B13" s="14" t="s">
        <v>130</v>
      </c>
      <c r="C13" s="16">
        <v>30.6</v>
      </c>
      <c r="D13" s="15">
        <v>17.535</v>
      </c>
      <c r="E13" s="15">
        <v>15.4</v>
      </c>
      <c r="F13" s="15"/>
      <c r="G13" s="15">
        <f>Tabla13[[#This Row],[ventas]]+Tabla13[[#This Row],[fisico]]-Tabla13[[#This Row],[sistema]]</f>
        <v>-2.1349999999999998</v>
      </c>
      <c r="H13" s="17">
        <f>Tabla13[[#This Row],[Comprometida]]/Tabla13[[#This Row],[recepciones]]</f>
        <v>-6.9771241830065348E-2</v>
      </c>
      <c r="I13" s="15">
        <v>1.47</v>
      </c>
      <c r="J13" s="30">
        <f>Tabla13[[#This Row],[costo]]*Tabla13[[#This Row],[Comprometida]]</f>
        <v>-3.1384499999999997</v>
      </c>
    </row>
    <row r="14" spans="1:10" x14ac:dyDescent="0.25">
      <c r="A14" s="15">
        <v>11</v>
      </c>
      <c r="B14" s="14" t="s">
        <v>131</v>
      </c>
      <c r="C14" s="16">
        <v>658.1</v>
      </c>
      <c r="D14" s="15">
        <v>18.84</v>
      </c>
      <c r="E14" s="15">
        <v>15</v>
      </c>
      <c r="F14" s="15"/>
      <c r="G14" s="15">
        <f>Tabla13[[#This Row],[ventas]]+Tabla13[[#This Row],[fisico]]-Tabla13[[#This Row],[sistema]]</f>
        <v>-3.84</v>
      </c>
      <c r="H14" s="17">
        <f>Tabla13[[#This Row],[Comprometida]]/Tabla13[[#This Row],[recepciones]]</f>
        <v>-5.8349794864002427E-3</v>
      </c>
      <c r="I14" s="15">
        <v>0.62</v>
      </c>
      <c r="J14" s="30">
        <f>Tabla13[[#This Row],[costo]]*Tabla13[[#This Row],[Comprometida]]</f>
        <v>-2.3807999999999998</v>
      </c>
    </row>
    <row r="15" spans="1:10" x14ac:dyDescent="0.25">
      <c r="A15" s="15">
        <v>12</v>
      </c>
      <c r="B15" s="14" t="s">
        <v>132</v>
      </c>
      <c r="C15" s="16">
        <v>38.6</v>
      </c>
      <c r="D15" s="15">
        <v>13.97</v>
      </c>
      <c r="E15" s="15">
        <v>8.8000000000000007</v>
      </c>
      <c r="F15" s="15">
        <v>0.54</v>
      </c>
      <c r="G15" s="15">
        <f>Tabla13[[#This Row],[ventas]]+Tabla13[[#This Row],[fisico]]-Tabla13[[#This Row],[sistema]]</f>
        <v>-4.6300000000000008</v>
      </c>
      <c r="H15" s="17">
        <f>Tabla13[[#This Row],[Comprometida]]/Tabla13[[#This Row],[recepciones]]</f>
        <v>-0.11994818652849742</v>
      </c>
      <c r="I15" s="15">
        <v>0.79</v>
      </c>
      <c r="J15" s="30">
        <f>Tabla13[[#This Row],[costo]]*Tabla13[[#This Row],[Comprometida]]</f>
        <v>-3.6577000000000006</v>
      </c>
    </row>
    <row r="16" spans="1:10" x14ac:dyDescent="0.25">
      <c r="A16" s="15">
        <v>13</v>
      </c>
      <c r="B16" s="14" t="s">
        <v>133</v>
      </c>
      <c r="C16" s="16">
        <v>28.6</v>
      </c>
      <c r="D16" s="15">
        <v>10.115</v>
      </c>
      <c r="E16" s="15">
        <v>0</v>
      </c>
      <c r="F16" s="15">
        <v>1.07</v>
      </c>
      <c r="G16" s="15">
        <f>Tabla13[[#This Row],[ventas]]+Tabla13[[#This Row],[fisico]]-Tabla13[[#This Row],[sistema]]</f>
        <v>-9.0449999999999999</v>
      </c>
      <c r="H16" s="17">
        <f>Tabla13[[#This Row],[Comprometida]]/Tabla13[[#This Row],[recepciones]]</f>
        <v>-0.31625874125874126</v>
      </c>
      <c r="I16" s="15">
        <v>1.19</v>
      </c>
      <c r="J16" s="30">
        <f>Tabla13[[#This Row],[costo]]*Tabla13[[#This Row],[Comprometida]]</f>
        <v>-10.763549999999999</v>
      </c>
    </row>
    <row r="17" spans="1:10" x14ac:dyDescent="0.25">
      <c r="A17" s="15">
        <v>14</v>
      </c>
      <c r="B17" s="14" t="s">
        <v>134</v>
      </c>
      <c r="C17" s="16">
        <v>8.8000000000000007</v>
      </c>
      <c r="D17" s="15">
        <v>5.17</v>
      </c>
      <c r="E17" s="15">
        <v>4.4000000000000004</v>
      </c>
      <c r="F17" s="15"/>
      <c r="G17" s="15">
        <f>Tabla13[[#This Row],[ventas]]+Tabla13[[#This Row],[fisico]]-Tabla13[[#This Row],[sistema]]</f>
        <v>-0.76999999999999957</v>
      </c>
      <c r="H17" s="17">
        <f>Tabla13[[#This Row],[Comprometida]]/Tabla13[[#This Row],[recepciones]]</f>
        <v>-8.7499999999999939E-2</v>
      </c>
      <c r="I17" s="15">
        <v>0.9</v>
      </c>
      <c r="J17" s="30">
        <f>Tabla13[[#This Row],[costo]]*Tabla13[[#This Row],[Comprometida]]</f>
        <v>-0.69299999999999962</v>
      </c>
    </row>
    <row r="18" spans="1:10" hidden="1" x14ac:dyDescent="0.25">
      <c r="A18" s="15">
        <v>15</v>
      </c>
      <c r="B18" s="14" t="s">
        <v>135</v>
      </c>
      <c r="C18" s="16">
        <v>14.4</v>
      </c>
      <c r="D18" s="15">
        <v>4.6399999999999997</v>
      </c>
      <c r="E18" s="15">
        <v>9.8000000000000007</v>
      </c>
      <c r="F18" s="15"/>
      <c r="G18" s="15">
        <f>Tabla13[[#This Row],[ventas]]+Tabla13[[#This Row],[fisico]]-Tabla13[[#This Row],[sistema]]</f>
        <v>5.160000000000001</v>
      </c>
      <c r="H18" s="17">
        <f>Tabla13[[#This Row],[Comprometida]]/Tabla13[[#This Row],[recepciones]]</f>
        <v>0.35833333333333339</v>
      </c>
      <c r="I18" s="15"/>
      <c r="J18" s="30">
        <f>Tabla13[[#This Row],[costo]]*Tabla13[[#This Row],[Comprometida]]</f>
        <v>0</v>
      </c>
    </row>
    <row r="19" spans="1:10" x14ac:dyDescent="0.25">
      <c r="A19" s="15">
        <v>16</v>
      </c>
      <c r="B19" s="14" t="s">
        <v>136</v>
      </c>
      <c r="C19" s="16">
        <v>116.8</v>
      </c>
      <c r="D19" s="15">
        <v>91.74</v>
      </c>
      <c r="E19" s="15">
        <v>45.2</v>
      </c>
      <c r="F19" s="15"/>
      <c r="G19" s="15">
        <f>Tabla13[[#This Row],[ventas]]+Tabla13[[#This Row],[fisico]]-Tabla13[[#This Row],[sistema]]</f>
        <v>-46.539999999999992</v>
      </c>
      <c r="H19" s="17">
        <f>Tabla13[[#This Row],[Comprometida]]/Tabla13[[#This Row],[recepciones]]</f>
        <v>-0.39845890410958901</v>
      </c>
      <c r="I19" s="15">
        <v>0.75</v>
      </c>
      <c r="J19" s="30">
        <f>Tabla13[[#This Row],[costo]]*Tabla13[[#This Row],[Comprometida]]</f>
        <v>-34.904999999999994</v>
      </c>
    </row>
    <row r="20" spans="1:10" hidden="1" x14ac:dyDescent="0.25">
      <c r="A20" s="15">
        <v>17</v>
      </c>
      <c r="B20" s="14" t="s">
        <v>137</v>
      </c>
      <c r="C20" s="16">
        <v>10.199999999999999</v>
      </c>
      <c r="D20" s="15">
        <v>-1.55</v>
      </c>
      <c r="E20" s="15">
        <v>0</v>
      </c>
      <c r="F20" s="15"/>
      <c r="G20" s="15">
        <f>Tabla13[[#This Row],[ventas]]+Tabla13[[#This Row],[fisico]]-Tabla13[[#This Row],[sistema]]</f>
        <v>1.55</v>
      </c>
      <c r="H20" s="17">
        <f>Tabla13[[#This Row],[Comprometida]]/Tabla13[[#This Row],[recepciones]]</f>
        <v>0.15196078431372551</v>
      </c>
      <c r="I20" s="15"/>
      <c r="J20" s="30">
        <f>Tabla13[[#This Row],[costo]]*Tabla13[[#This Row],[Comprometida]]</f>
        <v>0</v>
      </c>
    </row>
    <row r="21" spans="1:10" x14ac:dyDescent="0.25">
      <c r="A21" s="15">
        <v>18</v>
      </c>
      <c r="B21" s="14" t="s">
        <v>138</v>
      </c>
      <c r="C21" s="16">
        <v>163.19999999999999</v>
      </c>
      <c r="D21" s="15">
        <v>41.42</v>
      </c>
      <c r="E21" s="15">
        <v>21.2</v>
      </c>
      <c r="F21" s="15"/>
      <c r="G21" s="15">
        <f>Tabla13[[#This Row],[ventas]]+Tabla13[[#This Row],[fisico]]-Tabla13[[#This Row],[sistema]]</f>
        <v>-20.220000000000002</v>
      </c>
      <c r="H21" s="17">
        <f>Tabla13[[#This Row],[Comprometida]]/Tabla13[[#This Row],[recepciones]]</f>
        <v>-0.12389705882352943</v>
      </c>
      <c r="I21" s="15">
        <v>0.82</v>
      </c>
      <c r="J21" s="30">
        <f>Tabla13[[#This Row],[costo]]*Tabla13[[#This Row],[Comprometida]]</f>
        <v>-16.580400000000001</v>
      </c>
    </row>
    <row r="22" spans="1:10" x14ac:dyDescent="0.25">
      <c r="A22" s="15">
        <v>19</v>
      </c>
      <c r="B22" s="14" t="s">
        <v>139</v>
      </c>
      <c r="C22" s="16">
        <v>729</v>
      </c>
      <c r="D22" s="15">
        <v>65.38</v>
      </c>
      <c r="E22" s="15">
        <v>10.6</v>
      </c>
      <c r="F22" s="15"/>
      <c r="G22" s="15">
        <f>Tabla13[[#This Row],[ventas]]+Tabla13[[#This Row],[fisico]]-Tabla13[[#This Row],[sistema]]</f>
        <v>-54.779999999999994</v>
      </c>
      <c r="H22" s="17">
        <f>Tabla13[[#This Row],[Comprometida]]/Tabla13[[#This Row],[recepciones]]</f>
        <v>-7.5144032921810697E-2</v>
      </c>
      <c r="I22" s="15">
        <v>1.01</v>
      </c>
      <c r="J22" s="30">
        <f>Tabla13[[#This Row],[costo]]*Tabla13[[#This Row],[Comprometida]]</f>
        <v>-55.327799999999996</v>
      </c>
    </row>
    <row r="23" spans="1:10" hidden="1" x14ac:dyDescent="0.25">
      <c r="A23" s="15">
        <v>20</v>
      </c>
      <c r="B23" s="14" t="s">
        <v>140</v>
      </c>
      <c r="C23" s="16">
        <v>1.43</v>
      </c>
      <c r="D23" s="15">
        <v>0</v>
      </c>
      <c r="E23" s="15">
        <v>0</v>
      </c>
      <c r="F23" s="15"/>
      <c r="G23" s="15">
        <f>Tabla13[[#This Row],[ventas]]+Tabla13[[#This Row],[fisico]]-Tabla13[[#This Row],[sistema]]</f>
        <v>0</v>
      </c>
      <c r="H23" s="17">
        <f>Tabla13[[#This Row],[Comprometida]]/Tabla13[[#This Row],[recepciones]]</f>
        <v>0</v>
      </c>
      <c r="I23" s="15"/>
      <c r="J23" s="30">
        <f>Tabla13[[#This Row],[costo]]*Tabla13[[#This Row],[Comprometida]]</f>
        <v>0</v>
      </c>
    </row>
    <row r="24" spans="1:10" x14ac:dyDescent="0.25">
      <c r="A24" s="15">
        <v>23</v>
      </c>
      <c r="B24" s="14" t="s">
        <v>141</v>
      </c>
      <c r="C24" s="16">
        <v>22.8</v>
      </c>
      <c r="D24" s="15">
        <v>10.355</v>
      </c>
      <c r="E24" s="15">
        <v>4</v>
      </c>
      <c r="F24" s="15"/>
      <c r="G24" s="15">
        <f>Tabla13[[#This Row],[ventas]]+Tabla13[[#This Row],[fisico]]-Tabla13[[#This Row],[sistema]]</f>
        <v>-6.3550000000000004</v>
      </c>
      <c r="H24" s="17">
        <f>Tabla13[[#This Row],[Comprometida]]/Tabla13[[#This Row],[recepciones]]</f>
        <v>-0.2787280701754386</v>
      </c>
      <c r="I24" s="15">
        <v>0.56999999999999995</v>
      </c>
      <c r="J24" s="30">
        <f>Tabla13[[#This Row],[costo]]*Tabla13[[#This Row],[Comprometida]]</f>
        <v>-3.62235</v>
      </c>
    </row>
    <row r="25" spans="1:10" hidden="1" x14ac:dyDescent="0.25">
      <c r="A25" s="15">
        <v>24</v>
      </c>
      <c r="B25" s="14" t="s">
        <v>142</v>
      </c>
      <c r="C25" s="16">
        <v>12.82</v>
      </c>
      <c r="D25" s="15">
        <v>-0.29499999999999998</v>
      </c>
      <c r="E25" s="15">
        <v>0</v>
      </c>
      <c r="F25" s="15"/>
      <c r="G25" s="15">
        <f>Tabla13[[#This Row],[ventas]]+Tabla13[[#This Row],[fisico]]-Tabla13[[#This Row],[sistema]]</f>
        <v>0.29499999999999998</v>
      </c>
      <c r="H25" s="17">
        <f>Tabla13[[#This Row],[Comprometida]]/Tabla13[[#This Row],[recepciones]]</f>
        <v>2.3010920436817472E-2</v>
      </c>
      <c r="I25" s="15"/>
      <c r="J25" s="30">
        <f>Tabla13[[#This Row],[costo]]*Tabla13[[#This Row],[Comprometida]]</f>
        <v>0</v>
      </c>
    </row>
    <row r="26" spans="1:10" x14ac:dyDescent="0.25">
      <c r="A26" s="15">
        <v>26</v>
      </c>
      <c r="B26" s="14" t="s">
        <v>143</v>
      </c>
      <c r="C26" s="16">
        <v>643.64</v>
      </c>
      <c r="D26" s="15">
        <v>108.371</v>
      </c>
      <c r="E26" s="15">
        <v>52.8</v>
      </c>
      <c r="F26" s="15">
        <v>2.56</v>
      </c>
      <c r="G26" s="15">
        <f>Tabla13[[#This Row],[ventas]]+Tabla13[[#This Row],[fisico]]-Tabla13[[#This Row],[sistema]]</f>
        <v>-53.010999999999996</v>
      </c>
      <c r="H26" s="17">
        <f>Tabla13[[#This Row],[Comprometida]]/Tabla13[[#This Row],[recepciones]]</f>
        <v>-8.236125784600086E-2</v>
      </c>
      <c r="I26" s="15">
        <v>0.7</v>
      </c>
      <c r="J26" s="30">
        <f>Tabla13[[#This Row],[costo]]*Tabla13[[#This Row],[Comprometida]]</f>
        <v>-37.107699999999994</v>
      </c>
    </row>
    <row r="27" spans="1:10" x14ac:dyDescent="0.25">
      <c r="A27" s="15">
        <v>28</v>
      </c>
      <c r="B27" s="14" t="s">
        <v>144</v>
      </c>
      <c r="C27" s="16">
        <v>26.6</v>
      </c>
      <c r="D27" s="15">
        <v>8.75</v>
      </c>
      <c r="E27" s="15">
        <v>3.2</v>
      </c>
      <c r="F27" s="15"/>
      <c r="G27" s="15">
        <f>Tabla13[[#This Row],[ventas]]+Tabla13[[#This Row],[fisico]]-Tabla13[[#This Row],[sistema]]</f>
        <v>-5.55</v>
      </c>
      <c r="H27" s="17">
        <f>Tabla13[[#This Row],[Comprometida]]/Tabla13[[#This Row],[recepciones]]</f>
        <v>-0.20864661654135336</v>
      </c>
      <c r="I27" s="15">
        <v>0.38</v>
      </c>
      <c r="J27" s="30">
        <f>Tabla13[[#This Row],[costo]]*Tabla13[[#This Row],[Comprometida]]</f>
        <v>-2.109</v>
      </c>
    </row>
    <row r="28" spans="1:10" x14ac:dyDescent="0.25">
      <c r="A28" s="15">
        <v>31</v>
      </c>
      <c r="B28" s="14" t="s">
        <v>145</v>
      </c>
      <c r="C28" s="16">
        <v>35.1</v>
      </c>
      <c r="D28" s="15">
        <v>7.02</v>
      </c>
      <c r="E28" s="15">
        <v>2.2000000000000002</v>
      </c>
      <c r="F28" s="15">
        <v>0.25</v>
      </c>
      <c r="G28" s="15">
        <f>Tabla13[[#This Row],[ventas]]+Tabla13[[#This Row],[fisico]]-Tabla13[[#This Row],[sistema]]</f>
        <v>-4.5699999999999994</v>
      </c>
      <c r="H28" s="17">
        <f>Tabla13[[#This Row],[Comprometida]]/Tabla13[[#This Row],[recepciones]]</f>
        <v>-0.13019943019943017</v>
      </c>
      <c r="I28" s="15">
        <v>1.34</v>
      </c>
      <c r="J28" s="30">
        <f>Tabla13[[#This Row],[costo]]*Tabla13[[#This Row],[Comprometida]]</f>
        <v>-6.1237999999999992</v>
      </c>
    </row>
    <row r="29" spans="1:10" x14ac:dyDescent="0.25">
      <c r="A29" s="15">
        <v>32</v>
      </c>
      <c r="B29" s="14" t="s">
        <v>146</v>
      </c>
      <c r="C29" s="16">
        <v>14.6</v>
      </c>
      <c r="D29" s="15">
        <v>6.7249999999999996</v>
      </c>
      <c r="E29" s="15">
        <v>5.4</v>
      </c>
      <c r="F29" s="15"/>
      <c r="G29" s="15">
        <f>Tabla13[[#This Row],[ventas]]+Tabla13[[#This Row],[fisico]]-Tabla13[[#This Row],[sistema]]</f>
        <v>-1.3249999999999993</v>
      </c>
      <c r="H29" s="17">
        <f>Tabla13[[#This Row],[Comprometida]]/Tabla13[[#This Row],[recepciones]]</f>
        <v>-9.0753424657534207E-2</v>
      </c>
      <c r="I29" s="15">
        <v>0.65</v>
      </c>
      <c r="J29" s="30">
        <f>Tabla13[[#This Row],[costo]]*Tabla13[[#This Row],[Comprometida]]</f>
        <v>-0.86124999999999952</v>
      </c>
    </row>
    <row r="30" spans="1:10" x14ac:dyDescent="0.25">
      <c r="A30" s="15">
        <v>33</v>
      </c>
      <c r="B30" s="14" t="s">
        <v>147</v>
      </c>
      <c r="C30" s="16">
        <v>2.44</v>
      </c>
      <c r="D30" s="15">
        <v>0.41499999999999998</v>
      </c>
      <c r="E30" s="15">
        <v>0.2</v>
      </c>
      <c r="F30" s="15"/>
      <c r="G30" s="15">
        <f>Tabla13[[#This Row],[ventas]]+Tabla13[[#This Row],[fisico]]-Tabla13[[#This Row],[sistema]]</f>
        <v>-0.21499999999999997</v>
      </c>
      <c r="H30" s="17">
        <f>Tabla13[[#This Row],[Comprometida]]/Tabla13[[#This Row],[recepciones]]</f>
        <v>-8.8114754098360643E-2</v>
      </c>
      <c r="I30" s="15">
        <v>3.44</v>
      </c>
      <c r="J30" s="30">
        <f>Tabla13[[#This Row],[costo]]*Tabla13[[#This Row],[Comprometida]]</f>
        <v>-0.73959999999999992</v>
      </c>
    </row>
    <row r="31" spans="1:10" hidden="1" x14ac:dyDescent="0.25">
      <c r="A31" s="15">
        <v>37</v>
      </c>
      <c r="B31" s="14" t="s">
        <v>148</v>
      </c>
      <c r="C31" s="16">
        <v>0</v>
      </c>
      <c r="D31" s="15">
        <v>0</v>
      </c>
      <c r="E31" s="15">
        <v>0</v>
      </c>
      <c r="F31" s="15"/>
      <c r="G31" s="15">
        <f>Tabla13[[#This Row],[ventas]]+Tabla13[[#This Row],[fisico]]-Tabla13[[#This Row],[sistema]]</f>
        <v>0</v>
      </c>
      <c r="H31" s="17">
        <v>0</v>
      </c>
      <c r="I31" s="15"/>
      <c r="J31" s="30">
        <f>Tabla13[[#This Row],[costo]]*Tabla13[[#This Row],[Comprometida]]</f>
        <v>0</v>
      </c>
    </row>
    <row r="32" spans="1:10" hidden="1" x14ac:dyDescent="0.25">
      <c r="A32" s="15">
        <v>38</v>
      </c>
      <c r="B32" s="14" t="s">
        <v>149</v>
      </c>
      <c r="C32" s="16">
        <v>0.4</v>
      </c>
      <c r="D32" s="15">
        <v>0</v>
      </c>
      <c r="E32" s="15">
        <v>0</v>
      </c>
      <c r="F32" s="15"/>
      <c r="G32" s="15">
        <f>Tabla13[[#This Row],[ventas]]+Tabla13[[#This Row],[fisico]]-Tabla13[[#This Row],[sistema]]</f>
        <v>0</v>
      </c>
      <c r="H32" s="17">
        <f>Tabla13[[#This Row],[Comprometida]]/Tabla13[[#This Row],[recepciones]]</f>
        <v>0</v>
      </c>
      <c r="I32" s="15"/>
      <c r="J32" s="30">
        <f>Tabla13[[#This Row],[costo]]*Tabla13[[#This Row],[Comprometida]]</f>
        <v>0</v>
      </c>
    </row>
    <row r="33" spans="1:10" hidden="1" x14ac:dyDescent="0.25">
      <c r="A33" s="15">
        <v>39</v>
      </c>
      <c r="B33" s="14" t="s">
        <v>150</v>
      </c>
      <c r="C33" s="16">
        <v>3.8</v>
      </c>
      <c r="D33" s="15">
        <v>0</v>
      </c>
      <c r="E33" s="15">
        <v>0</v>
      </c>
      <c r="F33" s="15"/>
      <c r="G33" s="15">
        <f>Tabla13[[#This Row],[ventas]]+Tabla13[[#This Row],[fisico]]-Tabla13[[#This Row],[sistema]]</f>
        <v>0</v>
      </c>
      <c r="H33" s="17">
        <f>Tabla13[[#This Row],[Comprometida]]/Tabla13[[#This Row],[recepciones]]</f>
        <v>0</v>
      </c>
      <c r="I33" s="15"/>
      <c r="J33" s="30">
        <f>Tabla13[[#This Row],[costo]]*Tabla13[[#This Row],[Comprometida]]</f>
        <v>0</v>
      </c>
    </row>
    <row r="34" spans="1:10" x14ac:dyDescent="0.25">
      <c r="A34" s="15">
        <v>40</v>
      </c>
      <c r="B34" s="14" t="s">
        <v>151</v>
      </c>
      <c r="C34" s="16">
        <v>66</v>
      </c>
      <c r="D34" s="15">
        <v>21.585000000000001</v>
      </c>
      <c r="E34" s="15">
        <v>14.2</v>
      </c>
      <c r="F34" s="15"/>
      <c r="G34" s="15">
        <f>Tabla13[[#This Row],[ventas]]+Tabla13[[#This Row],[fisico]]-Tabla13[[#This Row],[sistema]]</f>
        <v>-7.3850000000000016</v>
      </c>
      <c r="H34" s="17">
        <f>Tabla13[[#This Row],[Comprometida]]/Tabla13[[#This Row],[recepciones]]</f>
        <v>-0.11189393939393942</v>
      </c>
      <c r="I34" s="15">
        <v>0.46</v>
      </c>
      <c r="J34" s="30">
        <f>Tabla13[[#This Row],[costo]]*Tabla13[[#This Row],[Comprometida]]</f>
        <v>-3.3971000000000009</v>
      </c>
    </row>
    <row r="35" spans="1:10" hidden="1" x14ac:dyDescent="0.25">
      <c r="A35" s="15">
        <v>41</v>
      </c>
      <c r="B35" s="14" t="s">
        <v>152</v>
      </c>
      <c r="C35" s="16">
        <v>0</v>
      </c>
      <c r="D35" s="15">
        <v>0</v>
      </c>
      <c r="E35" s="15">
        <v>0</v>
      </c>
      <c r="F35" s="15"/>
      <c r="G35" s="15">
        <f>Tabla13[[#This Row],[ventas]]+Tabla13[[#This Row],[fisico]]-Tabla13[[#This Row],[sistema]]</f>
        <v>0</v>
      </c>
      <c r="H35" s="17">
        <v>0</v>
      </c>
      <c r="I35" s="15"/>
      <c r="J35" s="30">
        <f>Tabla13[[#This Row],[costo]]*Tabla13[[#This Row],[Comprometida]]</f>
        <v>0</v>
      </c>
    </row>
    <row r="36" spans="1:10" x14ac:dyDescent="0.25">
      <c r="A36" s="15">
        <v>44</v>
      </c>
      <c r="B36" s="14" t="s">
        <v>153</v>
      </c>
      <c r="C36" s="16">
        <v>65</v>
      </c>
      <c r="D36" s="15">
        <v>19.989999999999998</v>
      </c>
      <c r="E36" s="15">
        <v>17.8</v>
      </c>
      <c r="F36" s="15"/>
      <c r="G36" s="15">
        <f>Tabla13[[#This Row],[ventas]]+Tabla13[[#This Row],[fisico]]-Tabla13[[#This Row],[sistema]]</f>
        <v>-2.1899999999999977</v>
      </c>
      <c r="H36" s="17">
        <f>Tabla13[[#This Row],[Comprometida]]/Tabla13[[#This Row],[recepciones]]</f>
        <v>-3.369230769230766E-2</v>
      </c>
      <c r="I36" s="15">
        <v>0.5</v>
      </c>
      <c r="J36" s="30">
        <f>Tabla13[[#This Row],[costo]]*Tabla13[[#This Row],[Comprometida]]</f>
        <v>-1.0949999999999989</v>
      </c>
    </row>
    <row r="37" spans="1:10" x14ac:dyDescent="0.25">
      <c r="A37" s="15">
        <v>45</v>
      </c>
      <c r="B37" s="14" t="s">
        <v>154</v>
      </c>
      <c r="C37" s="16">
        <v>201.83</v>
      </c>
      <c r="D37" s="15">
        <v>92.64</v>
      </c>
      <c r="E37" s="15">
        <v>2.2000000000000002</v>
      </c>
      <c r="F37" s="15">
        <v>0.62</v>
      </c>
      <c r="G37" s="15">
        <f>Tabla13[[#This Row],[ventas]]+Tabla13[[#This Row],[fisico]]-Tabla13[[#This Row],[sistema]]</f>
        <v>-89.82</v>
      </c>
      <c r="H37" s="17">
        <f>Tabla13[[#This Row],[Comprometida]]/Tabla13[[#This Row],[recepciones]]</f>
        <v>-0.44502799385621555</v>
      </c>
      <c r="I37" s="15">
        <v>0.52</v>
      </c>
      <c r="J37" s="30">
        <f>Tabla13[[#This Row],[costo]]*Tabla13[[#This Row],[Comprometida]]</f>
        <v>-46.706399999999995</v>
      </c>
    </row>
    <row r="38" spans="1:10" hidden="1" x14ac:dyDescent="0.25">
      <c r="A38" s="15">
        <v>46</v>
      </c>
      <c r="B38" s="14" t="s">
        <v>155</v>
      </c>
      <c r="C38" s="16">
        <v>0</v>
      </c>
      <c r="D38" s="15">
        <v>0</v>
      </c>
      <c r="E38" s="15">
        <v>0</v>
      </c>
      <c r="F38" s="15"/>
      <c r="G38" s="15">
        <f>Tabla13[[#This Row],[ventas]]+Tabla13[[#This Row],[fisico]]-Tabla13[[#This Row],[sistema]]</f>
        <v>0</v>
      </c>
      <c r="H38" s="17">
        <v>0</v>
      </c>
      <c r="I38" s="15"/>
      <c r="J38" s="30">
        <f>Tabla13[[#This Row],[costo]]*Tabla13[[#This Row],[Comprometida]]</f>
        <v>0</v>
      </c>
    </row>
    <row r="39" spans="1:10" hidden="1" x14ac:dyDescent="0.25">
      <c r="A39" s="15">
        <v>48</v>
      </c>
      <c r="B39" s="14" t="s">
        <v>156</v>
      </c>
      <c r="C39" s="16">
        <v>0</v>
      </c>
      <c r="D39" s="15">
        <v>0</v>
      </c>
      <c r="E39" s="15">
        <v>0</v>
      </c>
      <c r="F39" s="15"/>
      <c r="G39" s="15">
        <f>Tabla13[[#This Row],[ventas]]+Tabla13[[#This Row],[fisico]]-Tabla13[[#This Row],[sistema]]</f>
        <v>0</v>
      </c>
      <c r="H39" s="17">
        <v>0</v>
      </c>
      <c r="I39" s="15"/>
      <c r="J39" s="30">
        <f>Tabla13[[#This Row],[costo]]*Tabla13[[#This Row],[Comprometida]]</f>
        <v>0</v>
      </c>
    </row>
    <row r="40" spans="1:10" hidden="1" x14ac:dyDescent="0.25">
      <c r="A40" s="15">
        <v>49</v>
      </c>
      <c r="B40" s="14" t="s">
        <v>157</v>
      </c>
      <c r="C40" s="16">
        <v>0</v>
      </c>
      <c r="D40" s="15">
        <v>0</v>
      </c>
      <c r="E40" s="15">
        <v>0</v>
      </c>
      <c r="F40" s="15"/>
      <c r="G40" s="15">
        <f>Tabla13[[#This Row],[ventas]]+Tabla13[[#This Row],[fisico]]-Tabla13[[#This Row],[sistema]]</f>
        <v>0</v>
      </c>
      <c r="H40" s="17">
        <v>0</v>
      </c>
      <c r="I40" s="15"/>
      <c r="J40" s="30">
        <f>Tabla13[[#This Row],[costo]]*Tabla13[[#This Row],[Comprometida]]</f>
        <v>0</v>
      </c>
    </row>
    <row r="41" spans="1:10" x14ac:dyDescent="0.25">
      <c r="A41" s="15">
        <v>50</v>
      </c>
      <c r="B41" s="14" t="s">
        <v>158</v>
      </c>
      <c r="C41" s="16">
        <v>94.4</v>
      </c>
      <c r="D41" s="15">
        <v>41.674999999999997</v>
      </c>
      <c r="E41" s="15">
        <v>30.4</v>
      </c>
      <c r="F41" s="15"/>
      <c r="G41" s="15">
        <f>Tabla13[[#This Row],[ventas]]+Tabla13[[#This Row],[fisico]]-Tabla13[[#This Row],[sistema]]</f>
        <v>-11.274999999999999</v>
      </c>
      <c r="H41" s="17">
        <f>Tabla13[[#This Row],[Comprometida]]/Tabla13[[#This Row],[recepciones]]</f>
        <v>-0.11943855932203387</v>
      </c>
      <c r="I41" s="15">
        <v>0.46</v>
      </c>
      <c r="J41" s="30">
        <f>Tabla13[[#This Row],[costo]]*Tabla13[[#This Row],[Comprometida]]</f>
        <v>-5.1864999999999997</v>
      </c>
    </row>
    <row r="42" spans="1:10" x14ac:dyDescent="0.25">
      <c r="A42" s="15">
        <v>51</v>
      </c>
      <c r="B42" s="14" t="s">
        <v>159</v>
      </c>
      <c r="C42" s="16">
        <v>65.8</v>
      </c>
      <c r="D42" s="15">
        <v>10.535</v>
      </c>
      <c r="E42" s="15">
        <v>6.6</v>
      </c>
      <c r="F42" s="15"/>
      <c r="G42" s="15">
        <f>Tabla13[[#This Row],[ventas]]+Tabla13[[#This Row],[fisico]]-Tabla13[[#This Row],[sistema]]</f>
        <v>-3.9350000000000005</v>
      </c>
      <c r="H42" s="17">
        <f>Tabla13[[#This Row],[Comprometida]]/Tabla13[[#This Row],[recepciones]]</f>
        <v>-5.9802431610942258E-2</v>
      </c>
      <c r="I42" s="15">
        <v>0.5</v>
      </c>
      <c r="J42" s="30">
        <f>Tabla13[[#This Row],[costo]]*Tabla13[[#This Row],[Comprometida]]</f>
        <v>-1.9675000000000002</v>
      </c>
    </row>
    <row r="43" spans="1:10" x14ac:dyDescent="0.25">
      <c r="A43" s="15">
        <v>55</v>
      </c>
      <c r="B43" s="14" t="s">
        <v>160</v>
      </c>
      <c r="C43" s="16">
        <v>104</v>
      </c>
      <c r="D43" s="15">
        <v>43.08</v>
      </c>
      <c r="E43" s="15">
        <v>24.6</v>
      </c>
      <c r="F43" s="15"/>
      <c r="G43" s="15">
        <f>Tabla13[[#This Row],[ventas]]+Tabla13[[#This Row],[fisico]]-Tabla13[[#This Row],[sistema]]</f>
        <v>-18.479999999999997</v>
      </c>
      <c r="H43" s="17">
        <f>Tabla13[[#This Row],[Comprometida]]/Tabla13[[#This Row],[recepciones]]</f>
        <v>-0.17769230769230765</v>
      </c>
      <c r="I43" s="15">
        <v>0.98</v>
      </c>
      <c r="J43" s="30">
        <f>Tabla13[[#This Row],[costo]]*Tabla13[[#This Row],[Comprometida]]</f>
        <v>-18.110399999999995</v>
      </c>
    </row>
    <row r="44" spans="1:10" hidden="1" x14ac:dyDescent="0.25">
      <c r="A44" s="15">
        <v>57</v>
      </c>
      <c r="B44" s="14" t="s">
        <v>161</v>
      </c>
      <c r="C44" s="16">
        <v>0</v>
      </c>
      <c r="D44" s="15">
        <v>0</v>
      </c>
      <c r="E44" s="15">
        <v>0</v>
      </c>
      <c r="F44" s="15"/>
      <c r="G44" s="15">
        <f>Tabla13[[#This Row],[ventas]]+Tabla13[[#This Row],[fisico]]-Tabla13[[#This Row],[sistema]]</f>
        <v>0</v>
      </c>
      <c r="H44" s="17">
        <v>0</v>
      </c>
      <c r="I44" s="15"/>
      <c r="J44" s="30">
        <f>Tabla13[[#This Row],[costo]]*Tabla13[[#This Row],[Comprometida]]</f>
        <v>0</v>
      </c>
    </row>
    <row r="45" spans="1:10" x14ac:dyDescent="0.25">
      <c r="A45" s="15">
        <v>58</v>
      </c>
      <c r="B45" s="14" t="s">
        <v>162</v>
      </c>
      <c r="C45" s="16">
        <v>16.600000000000001</v>
      </c>
      <c r="D45" s="15">
        <v>10.845000000000001</v>
      </c>
      <c r="E45" s="15">
        <v>0</v>
      </c>
      <c r="F45" s="15">
        <v>0.94</v>
      </c>
      <c r="G45" s="15">
        <f>Tabla13[[#This Row],[ventas]]+Tabla13[[#This Row],[fisico]]-Tabla13[[#This Row],[sistema]]</f>
        <v>-9.9050000000000011</v>
      </c>
      <c r="H45" s="17">
        <f>Tabla13[[#This Row],[Comprometida]]/Tabla13[[#This Row],[recepciones]]</f>
        <v>-0.59668674698795188</v>
      </c>
      <c r="I45" s="15">
        <v>1</v>
      </c>
      <c r="J45" s="30">
        <f>Tabla13[[#This Row],[costo]]*Tabla13[[#This Row],[Comprometida]]</f>
        <v>-9.9050000000000011</v>
      </c>
    </row>
    <row r="46" spans="1:10" hidden="1" x14ac:dyDescent="0.25">
      <c r="A46" s="15">
        <v>59</v>
      </c>
      <c r="B46" s="14" t="s">
        <v>163</v>
      </c>
      <c r="C46" s="16">
        <v>5.8</v>
      </c>
      <c r="D46" s="15">
        <v>0.3</v>
      </c>
      <c r="E46" s="15">
        <v>0.4</v>
      </c>
      <c r="F46" s="15"/>
      <c r="G46" s="15">
        <f>Tabla13[[#This Row],[ventas]]+Tabla13[[#This Row],[fisico]]-Tabla13[[#This Row],[sistema]]</f>
        <v>0.10000000000000003</v>
      </c>
      <c r="H46" s="17">
        <f>Tabla13[[#This Row],[Comprometida]]/Tabla13[[#This Row],[recepciones]]</f>
        <v>1.7241379310344834E-2</v>
      </c>
      <c r="I46" s="15"/>
      <c r="J46" s="30">
        <f>Tabla13[[#This Row],[costo]]*Tabla13[[#This Row],[Comprometida]]</f>
        <v>0</v>
      </c>
    </row>
    <row r="47" spans="1:10" x14ac:dyDescent="0.25">
      <c r="A47" s="15">
        <v>60</v>
      </c>
      <c r="B47" s="14" t="s">
        <v>164</v>
      </c>
      <c r="C47" s="16">
        <v>57.6</v>
      </c>
      <c r="D47" s="15">
        <v>16.945</v>
      </c>
      <c r="E47" s="15">
        <v>10.4</v>
      </c>
      <c r="F47" s="15">
        <v>1.3</v>
      </c>
      <c r="G47" s="15">
        <f>Tabla13[[#This Row],[ventas]]+Tabla13[[#This Row],[fisico]]-Tabla13[[#This Row],[sistema]]</f>
        <v>-5.2449999999999992</v>
      </c>
      <c r="H47" s="17">
        <f>Tabla13[[#This Row],[Comprometida]]/Tabla13[[#This Row],[recepciones]]</f>
        <v>-9.105902777777776E-2</v>
      </c>
      <c r="I47" s="15">
        <v>0.86</v>
      </c>
      <c r="J47" s="30">
        <f>Tabla13[[#This Row],[costo]]*Tabla13[[#This Row],[Comprometida]]</f>
        <v>-4.510699999999999</v>
      </c>
    </row>
    <row r="48" spans="1:10" x14ac:dyDescent="0.25">
      <c r="A48" s="15">
        <v>61</v>
      </c>
      <c r="B48" s="14" t="s">
        <v>165</v>
      </c>
      <c r="C48" s="16">
        <v>115.4</v>
      </c>
      <c r="D48" s="15">
        <v>63.534999999999997</v>
      </c>
      <c r="E48" s="15">
        <f>17-2.2</f>
        <v>14.8</v>
      </c>
      <c r="F48" s="15"/>
      <c r="G48" s="15">
        <f>Tabla13[[#This Row],[ventas]]+Tabla13[[#This Row],[fisico]]-Tabla13[[#This Row],[sistema]]</f>
        <v>-48.734999999999999</v>
      </c>
      <c r="H48" s="17">
        <f>Tabla13[[#This Row],[Comprometida]]/Tabla13[[#This Row],[recepciones]]</f>
        <v>-0.42231369150779896</v>
      </c>
      <c r="I48" s="15">
        <v>0.55000000000000004</v>
      </c>
      <c r="J48" s="30">
        <f>Tabla13[[#This Row],[costo]]*Tabla13[[#This Row],[Comprometida]]</f>
        <v>-26.804250000000003</v>
      </c>
    </row>
    <row r="49" spans="1:10" x14ac:dyDescent="0.25">
      <c r="A49" s="15">
        <v>63</v>
      </c>
      <c r="B49" s="14" t="s">
        <v>166</v>
      </c>
      <c r="C49" s="16">
        <v>28.6</v>
      </c>
      <c r="D49" s="15">
        <v>5.39</v>
      </c>
      <c r="E49" s="15">
        <v>1.2</v>
      </c>
      <c r="F49" s="15">
        <v>0.44</v>
      </c>
      <c r="G49" s="15">
        <f>Tabla13[[#This Row],[ventas]]+Tabla13[[#This Row],[fisico]]-Tabla13[[#This Row],[sistema]]</f>
        <v>-3.75</v>
      </c>
      <c r="H49" s="17">
        <f>Tabla13[[#This Row],[Comprometida]]/Tabla13[[#This Row],[recepciones]]</f>
        <v>-0.13111888111888112</v>
      </c>
      <c r="I49" s="15">
        <v>0.82</v>
      </c>
      <c r="J49" s="30">
        <f>Tabla13[[#This Row],[costo]]*Tabla13[[#This Row],[Comprometida]]</f>
        <v>-3.0749999999999997</v>
      </c>
    </row>
    <row r="50" spans="1:10" hidden="1" x14ac:dyDescent="0.25">
      <c r="A50" s="15">
        <v>64</v>
      </c>
      <c r="B50" s="14" t="s">
        <v>167</v>
      </c>
      <c r="C50" s="16">
        <v>0.2</v>
      </c>
      <c r="D50" s="15">
        <v>0</v>
      </c>
      <c r="E50" s="15">
        <v>0</v>
      </c>
      <c r="F50" s="15"/>
      <c r="G50" s="15">
        <f>Tabla13[[#This Row],[ventas]]+Tabla13[[#This Row],[fisico]]-Tabla13[[#This Row],[sistema]]</f>
        <v>0</v>
      </c>
      <c r="H50" s="17">
        <f>Tabla13[[#This Row],[Comprometida]]/Tabla13[[#This Row],[recepciones]]</f>
        <v>0</v>
      </c>
      <c r="I50" s="15"/>
      <c r="J50" s="30">
        <f>Tabla13[[#This Row],[costo]]*Tabla13[[#This Row],[Comprometida]]</f>
        <v>0</v>
      </c>
    </row>
    <row r="51" spans="1:10" hidden="1" x14ac:dyDescent="0.25">
      <c r="A51" s="15">
        <v>65</v>
      </c>
      <c r="B51" s="14" t="s">
        <v>168</v>
      </c>
      <c r="C51" s="16">
        <v>0</v>
      </c>
      <c r="D51" s="15">
        <v>0</v>
      </c>
      <c r="E51" s="15">
        <v>0</v>
      </c>
      <c r="F51" s="15"/>
      <c r="G51" s="15">
        <f>Tabla13[[#This Row],[ventas]]+Tabla13[[#This Row],[fisico]]-Tabla13[[#This Row],[sistema]]</f>
        <v>0</v>
      </c>
      <c r="H51" s="17">
        <v>0</v>
      </c>
      <c r="I51" s="15"/>
      <c r="J51" s="30">
        <f>Tabla13[[#This Row],[costo]]*Tabla13[[#This Row],[Comprometida]]</f>
        <v>0</v>
      </c>
    </row>
    <row r="52" spans="1:10" x14ac:dyDescent="0.25">
      <c r="A52" s="15">
        <v>67</v>
      </c>
      <c r="B52" s="14" t="s">
        <v>169</v>
      </c>
      <c r="C52" s="16">
        <v>84.4</v>
      </c>
      <c r="D52" s="15">
        <v>31.895</v>
      </c>
      <c r="E52" s="15">
        <f>10.4-2.2</f>
        <v>8.1999999999999993</v>
      </c>
      <c r="F52" s="15">
        <v>0.92</v>
      </c>
      <c r="G52" s="15">
        <f>Tabla13[[#This Row],[ventas]]+Tabla13[[#This Row],[fisico]]-Tabla13[[#This Row],[sistema]]</f>
        <v>-22.774999999999999</v>
      </c>
      <c r="H52" s="17">
        <f>Tabla13[[#This Row],[Comprometida]]/Tabla13[[#This Row],[recepciones]]</f>
        <v>-0.26984597156398099</v>
      </c>
      <c r="I52" s="15">
        <v>1</v>
      </c>
      <c r="J52" s="30">
        <f>Tabla13[[#This Row],[costo]]*Tabla13[[#This Row],[Comprometida]]</f>
        <v>-22.774999999999999</v>
      </c>
    </row>
    <row r="53" spans="1:10" hidden="1" x14ac:dyDescent="0.25">
      <c r="A53" s="15">
        <v>68</v>
      </c>
      <c r="B53" s="14" t="s">
        <v>170</v>
      </c>
      <c r="C53" s="16">
        <v>0</v>
      </c>
      <c r="D53" s="15">
        <v>0</v>
      </c>
      <c r="E53" s="15">
        <v>0</v>
      </c>
      <c r="F53" s="15"/>
      <c r="G53" s="15">
        <f>Tabla13[[#This Row],[ventas]]+Tabla13[[#This Row],[fisico]]-Tabla13[[#This Row],[sistema]]</f>
        <v>0</v>
      </c>
      <c r="H53" s="17">
        <v>0</v>
      </c>
      <c r="I53" s="15"/>
      <c r="J53" s="30">
        <f>Tabla13[[#This Row],[costo]]*Tabla13[[#This Row],[Comprometida]]</f>
        <v>0</v>
      </c>
    </row>
    <row r="54" spans="1:10" x14ac:dyDescent="0.25">
      <c r="A54" s="15">
        <v>70</v>
      </c>
      <c r="B54" s="14" t="s">
        <v>171</v>
      </c>
      <c r="C54" s="16">
        <v>23.4</v>
      </c>
      <c r="D54" s="15">
        <v>13.705</v>
      </c>
      <c r="E54" s="15">
        <f>13-2.2</f>
        <v>10.8</v>
      </c>
      <c r="F54" s="15"/>
      <c r="G54" s="15">
        <f>Tabla13[[#This Row],[ventas]]+Tabla13[[#This Row],[fisico]]-Tabla13[[#This Row],[sistema]]</f>
        <v>-2.9049999999999994</v>
      </c>
      <c r="H54" s="17">
        <f>Tabla13[[#This Row],[Comprometida]]/Tabla13[[#This Row],[recepciones]]</f>
        <v>-0.12414529914529912</v>
      </c>
      <c r="I54" s="15">
        <v>0.55000000000000004</v>
      </c>
      <c r="J54" s="30">
        <f>Tabla13[[#This Row],[costo]]*Tabla13[[#This Row],[Comprometida]]</f>
        <v>-1.5977499999999998</v>
      </c>
    </row>
    <row r="55" spans="1:10" x14ac:dyDescent="0.25">
      <c r="A55" s="15">
        <v>71</v>
      </c>
      <c r="B55" s="14" t="s">
        <v>172</v>
      </c>
      <c r="C55" s="16">
        <v>94</v>
      </c>
      <c r="D55" s="15">
        <v>40.299999999999997</v>
      </c>
      <c r="E55" s="15">
        <f>10.4+1.6</f>
        <v>12</v>
      </c>
      <c r="F55" s="15"/>
      <c r="G55" s="15">
        <f>Tabla13[[#This Row],[ventas]]+Tabla13[[#This Row],[fisico]]-Tabla13[[#This Row],[sistema]]</f>
        <v>-28.299999999999997</v>
      </c>
      <c r="H55" s="17">
        <f>Tabla13[[#This Row],[Comprometida]]/Tabla13[[#This Row],[recepciones]]</f>
        <v>-0.30106382978723401</v>
      </c>
      <c r="I55" s="15">
        <v>0.25</v>
      </c>
      <c r="J55" s="30">
        <f>Tabla13[[#This Row],[costo]]*Tabla13[[#This Row],[Comprometida]]</f>
        <v>-7.0749999999999993</v>
      </c>
    </row>
    <row r="56" spans="1:10" x14ac:dyDescent="0.25">
      <c r="A56" s="15">
        <v>72</v>
      </c>
      <c r="B56" s="14" t="s">
        <v>173</v>
      </c>
      <c r="C56" s="16">
        <v>12.2</v>
      </c>
      <c r="D56" s="15">
        <v>8.1349999999999998</v>
      </c>
      <c r="E56" s="15">
        <v>7.6</v>
      </c>
      <c r="F56" s="15"/>
      <c r="G56" s="15">
        <f>Tabla13[[#This Row],[ventas]]+Tabla13[[#This Row],[fisico]]-Tabla13[[#This Row],[sistema]]</f>
        <v>-0.53500000000000014</v>
      </c>
      <c r="H56" s="17">
        <f>Tabla13[[#This Row],[Comprometida]]/Tabla13[[#This Row],[recepciones]]</f>
        <v>-4.3852459016393459E-2</v>
      </c>
      <c r="I56" s="15">
        <v>0.95</v>
      </c>
      <c r="J56" s="30">
        <f>Tabla13[[#This Row],[costo]]*Tabla13[[#This Row],[Comprometida]]</f>
        <v>-0.50825000000000009</v>
      </c>
    </row>
    <row r="57" spans="1:10" hidden="1" x14ac:dyDescent="0.25">
      <c r="A57" s="15">
        <v>73</v>
      </c>
      <c r="B57" s="14" t="s">
        <v>174</v>
      </c>
      <c r="C57" s="16">
        <v>0</v>
      </c>
      <c r="D57" s="15">
        <v>0</v>
      </c>
      <c r="E57" s="15">
        <v>0</v>
      </c>
      <c r="F57" s="15"/>
      <c r="G57" s="15">
        <f>Tabla13[[#This Row],[ventas]]+Tabla13[[#This Row],[fisico]]-Tabla13[[#This Row],[sistema]]</f>
        <v>0</v>
      </c>
      <c r="H57" s="17">
        <v>0</v>
      </c>
      <c r="I57" s="15"/>
      <c r="J57" s="30">
        <f>Tabla13[[#This Row],[costo]]*Tabla13[[#This Row],[Comprometida]]</f>
        <v>0</v>
      </c>
    </row>
    <row r="58" spans="1:10" x14ac:dyDescent="0.25">
      <c r="A58" s="15">
        <v>78</v>
      </c>
      <c r="B58" s="14" t="s">
        <v>175</v>
      </c>
      <c r="C58" s="16">
        <v>392.34</v>
      </c>
      <c r="D58" s="15">
        <v>96.545000000000002</v>
      </c>
      <c r="E58" s="15">
        <f>16.4-2.2</f>
        <v>14.2</v>
      </c>
      <c r="F58" s="15">
        <v>3.59</v>
      </c>
      <c r="G58" s="15">
        <f>Tabla13[[#This Row],[ventas]]+Tabla13[[#This Row],[fisico]]-Tabla13[[#This Row],[sistema]]</f>
        <v>-78.754999999999995</v>
      </c>
      <c r="H58" s="17">
        <f>Tabla13[[#This Row],[Comprometida]]/Tabla13[[#This Row],[recepciones]]</f>
        <v>-0.20073150838558393</v>
      </c>
      <c r="I58" s="15">
        <v>1.03</v>
      </c>
      <c r="J58" s="30">
        <f>Tabla13[[#This Row],[costo]]*Tabla13[[#This Row],[Comprometida]]</f>
        <v>-81.117649999999998</v>
      </c>
    </row>
    <row r="59" spans="1:10" x14ac:dyDescent="0.25">
      <c r="A59" s="15">
        <v>80</v>
      </c>
      <c r="B59" s="14" t="s">
        <v>176</v>
      </c>
      <c r="C59" s="16">
        <v>8.8000000000000007</v>
      </c>
      <c r="D59" s="15">
        <v>4.24</v>
      </c>
      <c r="E59" s="15">
        <f>6.2-2.6</f>
        <v>3.6</v>
      </c>
      <c r="F59" s="15"/>
      <c r="G59" s="15">
        <f>Tabla13[[#This Row],[ventas]]+Tabla13[[#This Row],[fisico]]-Tabla13[[#This Row],[sistema]]</f>
        <v>-0.64000000000000012</v>
      </c>
      <c r="H59" s="17">
        <f>Tabla13[[#This Row],[Comprometida]]/Tabla13[[#This Row],[recepciones]]</f>
        <v>-7.2727272727272738E-2</v>
      </c>
      <c r="I59" s="15">
        <v>1.68</v>
      </c>
      <c r="J59" s="30">
        <f>Tabla13[[#This Row],[costo]]*Tabla13[[#This Row],[Comprometida]]</f>
        <v>-1.0752000000000002</v>
      </c>
    </row>
    <row r="60" spans="1:10" hidden="1" x14ac:dyDescent="0.25">
      <c r="A60" s="15">
        <v>81</v>
      </c>
      <c r="B60" s="14" t="s">
        <v>177</v>
      </c>
      <c r="C60" s="16">
        <v>0</v>
      </c>
      <c r="D60" s="15">
        <v>90</v>
      </c>
      <c r="E60" s="15">
        <v>90</v>
      </c>
      <c r="F60" s="15"/>
      <c r="G60" s="15">
        <f>Tabla13[[#This Row],[ventas]]+Tabla13[[#This Row],[fisico]]-Tabla13[[#This Row],[sistema]]</f>
        <v>0</v>
      </c>
      <c r="H60" s="17">
        <v>0</v>
      </c>
      <c r="I60" s="15"/>
      <c r="J60" s="30">
        <f>Tabla13[[#This Row],[costo]]*Tabla13[[#This Row],[Comprometida]]</f>
        <v>0</v>
      </c>
    </row>
    <row r="61" spans="1:10" x14ac:dyDescent="0.25">
      <c r="A61" s="15">
        <v>83</v>
      </c>
      <c r="B61" s="14" t="s">
        <v>178</v>
      </c>
      <c r="C61" s="16">
        <v>3</v>
      </c>
      <c r="D61" s="15">
        <v>2.59</v>
      </c>
      <c r="E61" s="15">
        <v>0</v>
      </c>
      <c r="F61" s="15"/>
      <c r="G61" s="15">
        <f>Tabla13[[#This Row],[ventas]]+Tabla13[[#This Row],[fisico]]-Tabla13[[#This Row],[sistema]]</f>
        <v>-2.59</v>
      </c>
      <c r="H61" s="17">
        <f>Tabla13[[#This Row],[Comprometida]]/Tabla13[[#This Row],[recepciones]]</f>
        <v>-0.86333333333333329</v>
      </c>
      <c r="I61" s="15">
        <v>1.32</v>
      </c>
      <c r="J61" s="30">
        <f>Tabla13[[#This Row],[costo]]*Tabla13[[#This Row],[Comprometida]]</f>
        <v>-3.4188000000000001</v>
      </c>
    </row>
    <row r="62" spans="1:10" x14ac:dyDescent="0.25">
      <c r="A62" s="15">
        <v>85</v>
      </c>
      <c r="B62" s="14" t="s">
        <v>179</v>
      </c>
      <c r="C62" s="16">
        <v>190.8</v>
      </c>
      <c r="D62" s="15">
        <v>66.900000000000006</v>
      </c>
      <c r="E62" s="15">
        <f>13.2-2.6</f>
        <v>10.6</v>
      </c>
      <c r="F62" s="15"/>
      <c r="G62" s="15">
        <f>Tabla13[[#This Row],[ventas]]+Tabla13[[#This Row],[fisico]]-Tabla13[[#This Row],[sistema]]</f>
        <v>-56.300000000000004</v>
      </c>
      <c r="H62" s="17">
        <f>Tabla13[[#This Row],[Comprometida]]/Tabla13[[#This Row],[recepciones]]</f>
        <v>-0.29507337526205452</v>
      </c>
      <c r="I62" s="15">
        <v>0.5</v>
      </c>
      <c r="J62" s="30">
        <f>Tabla13[[#This Row],[costo]]*Tabla13[[#This Row],[Comprometida]]</f>
        <v>-28.150000000000002</v>
      </c>
    </row>
    <row r="63" spans="1:10" hidden="1" x14ac:dyDescent="0.25">
      <c r="A63" s="15">
        <v>86</v>
      </c>
      <c r="B63" s="14" t="s">
        <v>180</v>
      </c>
      <c r="C63" s="16">
        <v>0</v>
      </c>
      <c r="D63" s="15">
        <v>0</v>
      </c>
      <c r="E63" s="15">
        <v>0</v>
      </c>
      <c r="F63" s="15"/>
      <c r="G63" s="15">
        <f>Tabla13[[#This Row],[ventas]]+Tabla13[[#This Row],[fisico]]-Tabla13[[#This Row],[sistema]]</f>
        <v>0</v>
      </c>
      <c r="H63" s="17">
        <v>0</v>
      </c>
      <c r="I63" s="15"/>
      <c r="J63" s="30">
        <f>Tabla13[[#This Row],[costo]]*Tabla13[[#This Row],[Comprometida]]</f>
        <v>0</v>
      </c>
    </row>
    <row r="64" spans="1:10" hidden="1" x14ac:dyDescent="0.25">
      <c r="A64" s="15">
        <v>87</v>
      </c>
      <c r="B64" s="14" t="s">
        <v>181</v>
      </c>
      <c r="C64" s="16">
        <v>0</v>
      </c>
      <c r="D64" s="15">
        <v>0</v>
      </c>
      <c r="E64" s="15">
        <v>0</v>
      </c>
      <c r="F64" s="15"/>
      <c r="G64" s="15">
        <f>Tabla13[[#This Row],[ventas]]+Tabla13[[#This Row],[fisico]]-Tabla13[[#This Row],[sistema]]</f>
        <v>0</v>
      </c>
      <c r="H64" s="17">
        <v>0</v>
      </c>
      <c r="I64" s="15"/>
      <c r="J64" s="30">
        <f>Tabla13[[#This Row],[costo]]*Tabla13[[#This Row],[Comprometida]]</f>
        <v>0</v>
      </c>
    </row>
    <row r="65" spans="1:10" x14ac:dyDescent="0.25">
      <c r="A65" s="15">
        <v>90</v>
      </c>
      <c r="B65" s="14" t="s">
        <v>182</v>
      </c>
      <c r="C65" s="16">
        <v>0.8</v>
      </c>
      <c r="D65" s="15">
        <v>0.55500000000000005</v>
      </c>
      <c r="E65" s="15">
        <v>0</v>
      </c>
      <c r="F65" s="15"/>
      <c r="G65" s="15">
        <f>Tabla13[[#This Row],[ventas]]+Tabla13[[#This Row],[fisico]]-Tabla13[[#This Row],[sistema]]</f>
        <v>-0.55500000000000005</v>
      </c>
      <c r="H65" s="17">
        <f>Tabla13[[#This Row],[Comprometida]]/Tabla13[[#This Row],[recepciones]]</f>
        <v>-0.69374999999999998</v>
      </c>
      <c r="I65" s="15">
        <v>1.42</v>
      </c>
      <c r="J65" s="30">
        <f>Tabla13[[#This Row],[costo]]*Tabla13[[#This Row],[Comprometida]]</f>
        <v>-0.78810000000000002</v>
      </c>
    </row>
    <row r="66" spans="1:10" hidden="1" x14ac:dyDescent="0.25">
      <c r="A66" s="15">
        <v>91</v>
      </c>
      <c r="B66" s="14" t="s">
        <v>183</v>
      </c>
      <c r="C66" s="16">
        <v>25.6</v>
      </c>
      <c r="D66" s="15">
        <v>0</v>
      </c>
      <c r="E66" s="15">
        <v>0</v>
      </c>
      <c r="F66" s="15"/>
      <c r="G66" s="15">
        <f>Tabla13[[#This Row],[ventas]]+Tabla13[[#This Row],[fisico]]-Tabla13[[#This Row],[sistema]]</f>
        <v>0</v>
      </c>
      <c r="H66" s="17">
        <f>Tabla13[[#This Row],[Comprometida]]/Tabla13[[#This Row],[recepciones]]</f>
        <v>0</v>
      </c>
      <c r="I66" s="15"/>
      <c r="J66" s="30">
        <f>Tabla13[[#This Row],[costo]]*Tabla13[[#This Row],[Comprometida]]</f>
        <v>0</v>
      </c>
    </row>
    <row r="67" spans="1:10" x14ac:dyDescent="0.25">
      <c r="A67" s="15">
        <v>93</v>
      </c>
      <c r="B67" s="14" t="s">
        <v>184</v>
      </c>
      <c r="C67" s="16">
        <v>5</v>
      </c>
      <c r="D67" s="15">
        <v>7.2750000000000004</v>
      </c>
      <c r="E67" s="15">
        <v>0</v>
      </c>
      <c r="F67" s="15"/>
      <c r="G67" s="15">
        <f>Tabla13[[#This Row],[ventas]]+Tabla13[[#This Row],[fisico]]-Tabla13[[#This Row],[sistema]]</f>
        <v>-7.2750000000000004</v>
      </c>
      <c r="H67" s="17">
        <f>Tabla13[[#This Row],[Comprometida]]/Tabla13[[#This Row],[recepciones]]</f>
        <v>-1.4550000000000001</v>
      </c>
      <c r="I67" s="15">
        <v>2.19</v>
      </c>
      <c r="J67" s="30">
        <f>Tabla13[[#This Row],[costo]]*Tabla13[[#This Row],[Comprometida]]</f>
        <v>-15.93225</v>
      </c>
    </row>
    <row r="68" spans="1:10" hidden="1" x14ac:dyDescent="0.25">
      <c r="A68" s="15">
        <v>94</v>
      </c>
      <c r="B68" s="14" t="s">
        <v>185</v>
      </c>
      <c r="C68" s="16">
        <v>15.6</v>
      </c>
      <c r="D68" s="15">
        <v>0</v>
      </c>
      <c r="E68" s="15">
        <v>0</v>
      </c>
      <c r="F68" s="15"/>
      <c r="G68" s="15">
        <f>Tabla13[[#This Row],[ventas]]+Tabla13[[#This Row],[fisico]]-Tabla13[[#This Row],[sistema]]</f>
        <v>0</v>
      </c>
      <c r="H68" s="17">
        <f>Tabla13[[#This Row],[Comprometida]]/Tabla13[[#This Row],[recepciones]]</f>
        <v>0</v>
      </c>
      <c r="I68" s="15"/>
      <c r="J68" s="30">
        <f>Tabla13[[#This Row],[costo]]*Tabla13[[#This Row],[Comprometida]]</f>
        <v>0</v>
      </c>
    </row>
    <row r="69" spans="1:10" hidden="1" x14ac:dyDescent="0.25">
      <c r="A69" s="15">
        <v>95</v>
      </c>
      <c r="B69" s="14" t="s">
        <v>186</v>
      </c>
      <c r="C69" s="16">
        <v>162.4</v>
      </c>
      <c r="D69" s="15">
        <v>0</v>
      </c>
      <c r="E69" s="15">
        <v>0</v>
      </c>
      <c r="F69" s="15"/>
      <c r="G69" s="15">
        <f>Tabla13[[#This Row],[ventas]]+Tabla13[[#This Row],[fisico]]-Tabla13[[#This Row],[sistema]]</f>
        <v>0</v>
      </c>
      <c r="H69" s="17">
        <f>Tabla13[[#This Row],[Comprometida]]/Tabla13[[#This Row],[recepciones]]</f>
        <v>0</v>
      </c>
      <c r="I69" s="15"/>
      <c r="J69" s="30">
        <f>Tabla13[[#This Row],[costo]]*Tabla13[[#This Row],[Comprometida]]</f>
        <v>0</v>
      </c>
    </row>
    <row r="70" spans="1:10" hidden="1" x14ac:dyDescent="0.25">
      <c r="A70" s="15">
        <v>1665</v>
      </c>
      <c r="B70" s="14" t="s">
        <v>187</v>
      </c>
      <c r="C70" s="16">
        <v>0</v>
      </c>
      <c r="D70" s="15">
        <v>0</v>
      </c>
      <c r="E70" s="15">
        <v>0</v>
      </c>
      <c r="F70" s="15"/>
      <c r="G70" s="15">
        <f>Tabla13[[#This Row],[ventas]]+Tabla13[[#This Row],[fisico]]-Tabla13[[#This Row],[sistema]]</f>
        <v>0</v>
      </c>
      <c r="H70" s="17">
        <v>0</v>
      </c>
      <c r="I70" s="15"/>
      <c r="J70" s="30">
        <f>Tabla13[[#This Row],[costo]]*Tabla13[[#This Row],[Comprometida]]</f>
        <v>0</v>
      </c>
    </row>
    <row r="71" spans="1:10" hidden="1" x14ac:dyDescent="0.25">
      <c r="A71" s="15">
        <v>1696</v>
      </c>
      <c r="B71" s="14" t="s">
        <v>188</v>
      </c>
      <c r="C71" s="16">
        <v>0</v>
      </c>
      <c r="D71" s="15">
        <v>0</v>
      </c>
      <c r="E71" s="15">
        <v>0</v>
      </c>
      <c r="F71" s="15"/>
      <c r="G71" s="15">
        <f>Tabla13[[#This Row],[ventas]]+Tabla13[[#This Row],[fisico]]-Tabla13[[#This Row],[sistema]]</f>
        <v>0</v>
      </c>
      <c r="H71" s="17">
        <v>0</v>
      </c>
      <c r="I71" s="15"/>
      <c r="J71" s="30">
        <f>Tabla13[[#This Row],[costo]]*Tabla13[[#This Row],[Comprometida]]</f>
        <v>0</v>
      </c>
    </row>
    <row r="72" spans="1:10" hidden="1" x14ac:dyDescent="0.25">
      <c r="A72" s="15">
        <v>1699</v>
      </c>
      <c r="B72" s="14" t="s">
        <v>189</v>
      </c>
      <c r="C72" s="16">
        <v>0</v>
      </c>
      <c r="D72" s="15">
        <v>0</v>
      </c>
      <c r="E72" s="15">
        <v>0</v>
      </c>
      <c r="F72" s="15"/>
      <c r="G72" s="15">
        <f>Tabla13[[#This Row],[ventas]]+Tabla13[[#This Row],[fisico]]-Tabla13[[#This Row],[sistema]]</f>
        <v>0</v>
      </c>
      <c r="H72" s="17">
        <v>0</v>
      </c>
      <c r="I72" s="15"/>
      <c r="J72" s="30">
        <f>Tabla13[[#This Row],[costo]]*Tabla13[[#This Row],[Comprometida]]</f>
        <v>0</v>
      </c>
    </row>
    <row r="73" spans="1:10" x14ac:dyDescent="0.25">
      <c r="A73" s="15">
        <v>1738</v>
      </c>
      <c r="B73" s="14" t="s">
        <v>190</v>
      </c>
      <c r="C73" s="16">
        <v>0</v>
      </c>
      <c r="D73" s="15">
        <v>5.0000000000000001E-3</v>
      </c>
      <c r="E73" s="15">
        <v>0</v>
      </c>
      <c r="F73" s="15"/>
      <c r="G73" s="15">
        <f>Tabla13[[#This Row],[ventas]]+Tabla13[[#This Row],[fisico]]-Tabla13[[#This Row],[sistema]]</f>
        <v>-5.0000000000000001E-3</v>
      </c>
      <c r="H73" s="17">
        <v>0</v>
      </c>
      <c r="I73" s="15">
        <v>10</v>
      </c>
      <c r="J73" s="30">
        <f>Tabla13[[#This Row],[costo]]*Tabla13[[#This Row],[Comprometida]]</f>
        <v>-0.05</v>
      </c>
    </row>
    <row r="74" spans="1:10" x14ac:dyDescent="0.25">
      <c r="A74" s="15">
        <v>1763</v>
      </c>
      <c r="B74" s="14" t="s">
        <v>191</v>
      </c>
      <c r="C74" s="16">
        <v>0</v>
      </c>
      <c r="D74" s="15">
        <v>0.15</v>
      </c>
      <c r="E74" s="15">
        <v>0</v>
      </c>
      <c r="F74" s="15"/>
      <c r="G74" s="15">
        <f>Tabla13[[#This Row],[ventas]]+Tabla13[[#This Row],[fisico]]-Tabla13[[#This Row],[sistema]]</f>
        <v>-0.15</v>
      </c>
      <c r="H74" s="17">
        <v>0</v>
      </c>
      <c r="I74" s="15">
        <v>13.8</v>
      </c>
      <c r="J74" s="30">
        <f>Tabla13[[#This Row],[costo]]*Tabla13[[#This Row],[Comprometida]]</f>
        <v>-2.0699999999999998</v>
      </c>
    </row>
    <row r="75" spans="1:10" hidden="1" x14ac:dyDescent="0.25">
      <c r="A75" s="15">
        <v>1775</v>
      </c>
      <c r="B75" s="14" t="s">
        <v>192</v>
      </c>
      <c r="C75" s="16">
        <v>0</v>
      </c>
      <c r="D75" s="15">
        <v>0</v>
      </c>
      <c r="E75" s="15">
        <v>0</v>
      </c>
      <c r="F75" s="15"/>
      <c r="G75" s="15">
        <f>Tabla13[[#This Row],[ventas]]+Tabla13[[#This Row],[fisico]]-Tabla13[[#This Row],[sistema]]</f>
        <v>0</v>
      </c>
      <c r="H75" s="17">
        <v>0</v>
      </c>
      <c r="I75" s="15"/>
      <c r="J75" s="30">
        <f>Tabla13[[#This Row],[costo]]*Tabla13[[#This Row],[Comprometida]]</f>
        <v>0</v>
      </c>
    </row>
    <row r="76" spans="1:10" hidden="1" x14ac:dyDescent="0.25">
      <c r="A76" s="15">
        <v>1785</v>
      </c>
      <c r="B76" s="14" t="s">
        <v>193</v>
      </c>
      <c r="C76" s="16">
        <v>0</v>
      </c>
      <c r="D76" s="15">
        <v>0</v>
      </c>
      <c r="E76" s="15">
        <v>0</v>
      </c>
      <c r="F76" s="15"/>
      <c r="G76" s="15">
        <f>Tabla13[[#This Row],[ventas]]+Tabla13[[#This Row],[fisico]]-Tabla13[[#This Row],[sistema]]</f>
        <v>0</v>
      </c>
      <c r="H76" s="17">
        <v>0</v>
      </c>
      <c r="I76" s="15"/>
      <c r="J76" s="30">
        <f>Tabla13[[#This Row],[costo]]*Tabla13[[#This Row],[Comprometida]]</f>
        <v>0</v>
      </c>
    </row>
    <row r="77" spans="1:10" hidden="1" x14ac:dyDescent="0.25">
      <c r="A77" s="15">
        <v>1835</v>
      </c>
      <c r="B77" s="14" t="s">
        <v>194</v>
      </c>
      <c r="C77" s="16">
        <v>0</v>
      </c>
      <c r="D77" s="15">
        <v>0</v>
      </c>
      <c r="E77" s="15">
        <v>0</v>
      </c>
      <c r="F77" s="15"/>
      <c r="G77" s="15">
        <f>Tabla13[[#This Row],[ventas]]+Tabla13[[#This Row],[fisico]]-Tabla13[[#This Row],[sistema]]</f>
        <v>0</v>
      </c>
      <c r="H77" s="17">
        <v>0</v>
      </c>
      <c r="I77" s="15"/>
      <c r="J77" s="30">
        <f>Tabla13[[#This Row],[costo]]*Tabla13[[#This Row],[Comprometida]]</f>
        <v>0</v>
      </c>
    </row>
    <row r="78" spans="1:10" hidden="1" x14ac:dyDescent="0.25">
      <c r="A78" s="15">
        <v>1961</v>
      </c>
      <c r="B78" s="14" t="s">
        <v>195</v>
      </c>
      <c r="C78" s="16">
        <v>0</v>
      </c>
      <c r="D78" s="15">
        <v>0</v>
      </c>
      <c r="E78" s="15">
        <v>0</v>
      </c>
      <c r="F78" s="15"/>
      <c r="G78" s="15">
        <f>Tabla13[[#This Row],[ventas]]+Tabla13[[#This Row],[fisico]]-Tabla13[[#This Row],[sistema]]</f>
        <v>0</v>
      </c>
      <c r="H78" s="17">
        <v>0</v>
      </c>
      <c r="I78" s="15"/>
      <c r="J78" s="30">
        <f>Tabla13[[#This Row],[costo]]*Tabla13[[#This Row],[Comprometida]]</f>
        <v>0</v>
      </c>
    </row>
    <row r="79" spans="1:10" hidden="1" x14ac:dyDescent="0.25">
      <c r="A79" s="15">
        <v>1968</v>
      </c>
      <c r="B79" s="14" t="s">
        <v>196</v>
      </c>
      <c r="C79" s="16">
        <v>0</v>
      </c>
      <c r="D79" s="15">
        <v>0</v>
      </c>
      <c r="E79" s="15">
        <v>0</v>
      </c>
      <c r="F79" s="15"/>
      <c r="G79" s="15">
        <f>Tabla13[[#This Row],[ventas]]+Tabla13[[#This Row],[fisico]]-Tabla13[[#This Row],[sistema]]</f>
        <v>0</v>
      </c>
      <c r="H79" s="17">
        <v>0</v>
      </c>
      <c r="I79" s="15"/>
      <c r="J79" s="30">
        <f>Tabla13[[#This Row],[costo]]*Tabla13[[#This Row],[Comprometida]]</f>
        <v>0</v>
      </c>
    </row>
    <row r="80" spans="1:10" hidden="1" x14ac:dyDescent="0.25">
      <c r="A80" s="15">
        <v>2062</v>
      </c>
      <c r="B80" s="14" t="s">
        <v>197</v>
      </c>
      <c r="C80" s="16">
        <v>0</v>
      </c>
      <c r="D80" s="15">
        <v>0</v>
      </c>
      <c r="E80" s="15">
        <v>0</v>
      </c>
      <c r="F80" s="15"/>
      <c r="G80" s="15">
        <f>Tabla13[[#This Row],[ventas]]+Tabla13[[#This Row],[fisico]]-Tabla13[[#This Row],[sistema]]</f>
        <v>0</v>
      </c>
      <c r="H80" s="17">
        <v>0</v>
      </c>
      <c r="I80" s="15"/>
      <c r="J80" s="30">
        <f>Tabla13[[#This Row],[costo]]*Tabla13[[#This Row],[Comprometida]]</f>
        <v>0</v>
      </c>
    </row>
    <row r="81" spans="1:10" hidden="1" x14ac:dyDescent="0.25">
      <c r="A81" s="15">
        <v>2063</v>
      </c>
      <c r="B81" s="14" t="s">
        <v>198</v>
      </c>
      <c r="C81" s="16">
        <v>0</v>
      </c>
      <c r="D81" s="15">
        <v>0</v>
      </c>
      <c r="E81" s="15">
        <v>0</v>
      </c>
      <c r="F81" s="15"/>
      <c r="G81" s="15">
        <f>Tabla13[[#This Row],[ventas]]+Tabla13[[#This Row],[fisico]]-Tabla13[[#This Row],[sistema]]</f>
        <v>0</v>
      </c>
      <c r="H81" s="17">
        <v>0</v>
      </c>
      <c r="I81" s="15"/>
      <c r="J81" s="30">
        <f>Tabla13[[#This Row],[costo]]*Tabla13[[#This Row],[Comprometida]]</f>
        <v>0</v>
      </c>
    </row>
    <row r="82" spans="1:10" hidden="1" x14ac:dyDescent="0.25">
      <c r="A82" s="15">
        <v>2065</v>
      </c>
      <c r="B82" s="14" t="s">
        <v>199</v>
      </c>
      <c r="C82" s="16">
        <v>0</v>
      </c>
      <c r="D82" s="15">
        <v>0</v>
      </c>
      <c r="E82" s="15">
        <v>0</v>
      </c>
      <c r="F82" s="15"/>
      <c r="G82" s="15">
        <f>Tabla13[[#This Row],[ventas]]+Tabla13[[#This Row],[fisico]]-Tabla13[[#This Row],[sistema]]</f>
        <v>0</v>
      </c>
      <c r="H82" s="17">
        <v>0</v>
      </c>
      <c r="I82" s="15"/>
      <c r="J82" s="30">
        <f>Tabla13[[#This Row],[costo]]*Tabla13[[#This Row],[Comprometida]]</f>
        <v>0</v>
      </c>
    </row>
    <row r="83" spans="1:10" hidden="1" x14ac:dyDescent="0.25">
      <c r="A83" s="15">
        <v>2068</v>
      </c>
      <c r="B83" s="14" t="s">
        <v>200</v>
      </c>
      <c r="C83" s="16">
        <v>0</v>
      </c>
      <c r="D83" s="15">
        <v>0</v>
      </c>
      <c r="E83" s="15">
        <v>0</v>
      </c>
      <c r="F83" s="15"/>
      <c r="G83" s="15">
        <f>Tabla13[[#This Row],[ventas]]+Tabla13[[#This Row],[fisico]]-Tabla13[[#This Row],[sistema]]</f>
        <v>0</v>
      </c>
      <c r="H83" s="17">
        <v>0</v>
      </c>
      <c r="I83" s="15"/>
      <c r="J83" s="30">
        <f>Tabla13[[#This Row],[costo]]*Tabla13[[#This Row],[Comprometida]]</f>
        <v>0</v>
      </c>
    </row>
    <row r="84" spans="1:10" x14ac:dyDescent="0.25">
      <c r="A84" s="15">
        <v>2078</v>
      </c>
      <c r="B84" s="14" t="s">
        <v>201</v>
      </c>
      <c r="C84" s="16">
        <v>24</v>
      </c>
      <c r="D84" s="15">
        <v>6</v>
      </c>
      <c r="E84" s="15">
        <v>4</v>
      </c>
      <c r="F84" s="15"/>
      <c r="G84" s="15">
        <f>Tabla13[[#This Row],[ventas]]+Tabla13[[#This Row],[fisico]]-Tabla13[[#This Row],[sistema]]</f>
        <v>-2</v>
      </c>
      <c r="H84" s="17">
        <f>Tabla13[[#This Row],[Comprometida]]/Tabla13[[#This Row],[recepciones]]</f>
        <v>-8.3333333333333329E-2</v>
      </c>
      <c r="I84" s="15">
        <v>1.7</v>
      </c>
      <c r="J84" s="30">
        <f>Tabla13[[#This Row],[costo]]*Tabla13[[#This Row],[Comprometida]]</f>
        <v>-3.4</v>
      </c>
    </row>
    <row r="85" spans="1:10" x14ac:dyDescent="0.25">
      <c r="A85" s="15">
        <v>2079</v>
      </c>
      <c r="B85" s="14" t="s">
        <v>202</v>
      </c>
      <c r="C85" s="16">
        <v>119.6</v>
      </c>
      <c r="D85" s="15">
        <v>22.844999999999999</v>
      </c>
      <c r="E85" s="15">
        <f>20-2.6</f>
        <v>17.399999999999999</v>
      </c>
      <c r="F85" s="15">
        <v>0.5</v>
      </c>
      <c r="G85" s="15">
        <f>Tabla13[[#This Row],[ventas]]+Tabla13[[#This Row],[fisico]]-Tabla13[[#This Row],[sistema]]</f>
        <v>-4.9450000000000003</v>
      </c>
      <c r="H85" s="17">
        <f>Tabla13[[#This Row],[Comprometida]]/Tabla13[[#This Row],[recepciones]]</f>
        <v>-4.1346153846153852E-2</v>
      </c>
      <c r="I85" s="15">
        <v>2.4500000000000002</v>
      </c>
      <c r="J85" s="30">
        <f>Tabla13[[#This Row],[costo]]*Tabla13[[#This Row],[Comprometida]]</f>
        <v>-12.115250000000001</v>
      </c>
    </row>
    <row r="86" spans="1:10" hidden="1" x14ac:dyDescent="0.25">
      <c r="A86" s="15">
        <v>2103</v>
      </c>
      <c r="B86" s="14" t="s">
        <v>203</v>
      </c>
      <c r="C86" s="16">
        <v>0</v>
      </c>
      <c r="D86" s="15">
        <v>0</v>
      </c>
      <c r="E86" s="15">
        <v>0</v>
      </c>
      <c r="F86" s="15"/>
      <c r="G86" s="15">
        <f>Tabla13[[#This Row],[ventas]]+Tabla13[[#This Row],[fisico]]-Tabla13[[#This Row],[sistema]]</f>
        <v>0</v>
      </c>
      <c r="H86" s="17">
        <v>0</v>
      </c>
      <c r="I86" s="15"/>
      <c r="J86" s="30">
        <f>Tabla13[[#This Row],[costo]]*Tabla13[[#This Row],[Comprometida]]</f>
        <v>0</v>
      </c>
    </row>
    <row r="87" spans="1:10" x14ac:dyDescent="0.25">
      <c r="A87" s="15">
        <v>2104</v>
      </c>
      <c r="B87" s="14" t="s">
        <v>204</v>
      </c>
      <c r="C87" s="16">
        <v>6</v>
      </c>
      <c r="D87" s="15">
        <v>1</v>
      </c>
      <c r="E87" s="15">
        <v>0</v>
      </c>
      <c r="F87" s="15"/>
      <c r="G87" s="15">
        <f>Tabla13[[#This Row],[ventas]]+Tabla13[[#This Row],[fisico]]-Tabla13[[#This Row],[sistema]]</f>
        <v>-1</v>
      </c>
      <c r="H87" s="17">
        <f>Tabla13[[#This Row],[Comprometida]]/Tabla13[[#This Row],[recepciones]]</f>
        <v>-0.16666666666666666</v>
      </c>
      <c r="I87" s="15">
        <v>0.33</v>
      </c>
      <c r="J87" s="30">
        <f>Tabla13[[#This Row],[costo]]*Tabla13[[#This Row],[Comprometida]]</f>
        <v>-0.33</v>
      </c>
    </row>
    <row r="88" spans="1:10" x14ac:dyDescent="0.25">
      <c r="A88" s="15">
        <v>2105</v>
      </c>
      <c r="B88" s="14" t="s">
        <v>205</v>
      </c>
      <c r="C88" s="16">
        <v>30</v>
      </c>
      <c r="D88" s="15">
        <v>11</v>
      </c>
      <c r="E88" s="15">
        <v>1</v>
      </c>
      <c r="F88" s="15"/>
      <c r="G88" s="15">
        <f>Tabla13[[#This Row],[ventas]]+Tabla13[[#This Row],[fisico]]-Tabla13[[#This Row],[sistema]]</f>
        <v>-10</v>
      </c>
      <c r="H88" s="17">
        <f>Tabla13[[#This Row],[Comprometida]]/Tabla13[[#This Row],[recepciones]]</f>
        <v>-0.33333333333333331</v>
      </c>
      <c r="I88" s="15">
        <v>0.3</v>
      </c>
      <c r="J88" s="30">
        <f>Tabla13[[#This Row],[costo]]*Tabla13[[#This Row],[Comprometida]]</f>
        <v>-3</v>
      </c>
    </row>
    <row r="89" spans="1:10" hidden="1" x14ac:dyDescent="0.25">
      <c r="A89" s="15">
        <v>2126</v>
      </c>
      <c r="B89" s="14" t="s">
        <v>206</v>
      </c>
      <c r="C89" s="16">
        <v>31.2</v>
      </c>
      <c r="D89" s="15">
        <v>0</v>
      </c>
      <c r="E89" s="15">
        <v>0</v>
      </c>
      <c r="F89" s="15"/>
      <c r="G89" s="15">
        <f>Tabla13[[#This Row],[ventas]]+Tabla13[[#This Row],[fisico]]-Tabla13[[#This Row],[sistema]]</f>
        <v>0</v>
      </c>
      <c r="H89" s="17">
        <f>Tabla13[[#This Row],[Comprometida]]/Tabla13[[#This Row],[recepciones]]</f>
        <v>0</v>
      </c>
      <c r="I89" s="15"/>
      <c r="J89" s="30">
        <f>Tabla13[[#This Row],[costo]]*Tabla13[[#This Row],[Comprometida]]</f>
        <v>0</v>
      </c>
    </row>
    <row r="90" spans="1:10" hidden="1" x14ac:dyDescent="0.25">
      <c r="A90" s="15">
        <v>2297</v>
      </c>
      <c r="B90" s="14" t="s">
        <v>207</v>
      </c>
      <c r="C90" s="16">
        <v>0</v>
      </c>
      <c r="D90" s="15">
        <v>0</v>
      </c>
      <c r="E90" s="15">
        <v>0</v>
      </c>
      <c r="F90" s="15"/>
      <c r="G90" s="15">
        <f>Tabla13[[#This Row],[ventas]]+Tabla13[[#This Row],[fisico]]-Tabla13[[#This Row],[sistema]]</f>
        <v>0</v>
      </c>
      <c r="H90" s="17">
        <v>0</v>
      </c>
      <c r="I90" s="15"/>
      <c r="J90" s="30">
        <f>Tabla13[[#This Row],[costo]]*Tabla13[[#This Row],[Comprometida]]</f>
        <v>0</v>
      </c>
    </row>
    <row r="91" spans="1:10" hidden="1" x14ac:dyDescent="0.25">
      <c r="A91" s="15">
        <v>2569</v>
      </c>
      <c r="B91" s="14" t="s">
        <v>208</v>
      </c>
      <c r="C91" s="16">
        <v>0</v>
      </c>
      <c r="D91" s="15">
        <v>0</v>
      </c>
      <c r="E91" s="15">
        <v>0</v>
      </c>
      <c r="F91" s="15"/>
      <c r="G91" s="15">
        <f>Tabla13[[#This Row],[ventas]]+Tabla13[[#This Row],[fisico]]-Tabla13[[#This Row],[sistema]]</f>
        <v>0</v>
      </c>
      <c r="H91" s="17">
        <v>0</v>
      </c>
      <c r="I91" s="15"/>
      <c r="J91" s="30">
        <f>Tabla13[[#This Row],[costo]]*Tabla13[[#This Row],[Comprometida]]</f>
        <v>0</v>
      </c>
    </row>
    <row r="92" spans="1:10" hidden="1" x14ac:dyDescent="0.25">
      <c r="A92" s="15">
        <v>2658</v>
      </c>
      <c r="B92" s="14" t="s">
        <v>209</v>
      </c>
      <c r="C92" s="16">
        <v>0</v>
      </c>
      <c r="D92" s="15">
        <v>0</v>
      </c>
      <c r="E92" s="15">
        <v>0</v>
      </c>
      <c r="F92" s="15"/>
      <c r="G92" s="15">
        <f>Tabla13[[#This Row],[ventas]]+Tabla13[[#This Row],[fisico]]-Tabla13[[#This Row],[sistema]]</f>
        <v>0</v>
      </c>
      <c r="H92" s="17">
        <v>0</v>
      </c>
      <c r="I92" s="15"/>
      <c r="J92" s="30">
        <f>Tabla13[[#This Row],[costo]]*Tabla13[[#This Row],[Comprometida]]</f>
        <v>0</v>
      </c>
    </row>
    <row r="93" spans="1:10" x14ac:dyDescent="0.25">
      <c r="A93" s="15">
        <v>2763</v>
      </c>
      <c r="B93" s="14" t="s">
        <v>210</v>
      </c>
      <c r="C93" s="16">
        <v>4.2</v>
      </c>
      <c r="D93" s="15">
        <v>1.635</v>
      </c>
      <c r="E93" s="15">
        <v>1.6</v>
      </c>
      <c r="F93" s="15"/>
      <c r="G93" s="15">
        <f>Tabla13[[#This Row],[ventas]]+Tabla13[[#This Row],[fisico]]-Tabla13[[#This Row],[sistema]]</f>
        <v>-3.499999999999992E-2</v>
      </c>
      <c r="H93" s="17">
        <f>Tabla13[[#This Row],[Comprometida]]/Tabla13[[#This Row],[recepciones]]</f>
        <v>-8.3333333333333141E-3</v>
      </c>
      <c r="I93" s="15">
        <v>0.62</v>
      </c>
      <c r="J93" s="30">
        <f>Tabla13[[#This Row],[costo]]*Tabla13[[#This Row],[Comprometida]]</f>
        <v>-2.1699999999999952E-2</v>
      </c>
    </row>
    <row r="94" spans="1:10" hidden="1" x14ac:dyDescent="0.25">
      <c r="A94" s="15">
        <v>2833</v>
      </c>
      <c r="B94" s="14" t="s">
        <v>211</v>
      </c>
      <c r="C94" s="16">
        <v>0</v>
      </c>
      <c r="D94" s="15">
        <v>0</v>
      </c>
      <c r="E94" s="15">
        <v>0</v>
      </c>
      <c r="F94" s="15"/>
      <c r="G94" s="15">
        <f>Tabla13[[#This Row],[ventas]]+Tabla13[[#This Row],[fisico]]-Tabla13[[#This Row],[sistema]]</f>
        <v>0</v>
      </c>
      <c r="H94" s="17">
        <v>0</v>
      </c>
      <c r="I94" s="15"/>
      <c r="J94" s="30">
        <f>Tabla13[[#This Row],[costo]]*Tabla13[[#This Row],[Comprometida]]</f>
        <v>0</v>
      </c>
    </row>
    <row r="95" spans="1:10" hidden="1" x14ac:dyDescent="0.25">
      <c r="A95" s="15">
        <v>3079</v>
      </c>
      <c r="B95" s="14" t="s">
        <v>212</v>
      </c>
      <c r="C95" s="16">
        <v>0</v>
      </c>
      <c r="D95" s="15">
        <v>0</v>
      </c>
      <c r="E95" s="15">
        <v>0</v>
      </c>
      <c r="F95" s="15"/>
      <c r="G95" s="15">
        <f>Tabla13[[#This Row],[ventas]]+Tabla13[[#This Row],[fisico]]-Tabla13[[#This Row],[sistema]]</f>
        <v>0</v>
      </c>
      <c r="H95" s="17">
        <v>0</v>
      </c>
      <c r="I95" s="15"/>
      <c r="J95" s="30">
        <f>Tabla13[[#This Row],[costo]]*Tabla13[[#This Row],[Comprometida]]</f>
        <v>0</v>
      </c>
    </row>
    <row r="96" spans="1:10" hidden="1" x14ac:dyDescent="0.25">
      <c r="A96" s="15">
        <v>3080</v>
      </c>
      <c r="B96" s="14" t="s">
        <v>213</v>
      </c>
      <c r="C96" s="16">
        <v>0</v>
      </c>
      <c r="D96" s="15">
        <v>0</v>
      </c>
      <c r="E96" s="15">
        <v>0</v>
      </c>
      <c r="F96" s="15"/>
      <c r="G96" s="15">
        <f>Tabla13[[#This Row],[ventas]]+Tabla13[[#This Row],[fisico]]-Tabla13[[#This Row],[sistema]]</f>
        <v>0</v>
      </c>
      <c r="H96" s="17">
        <v>0</v>
      </c>
      <c r="I96" s="15"/>
      <c r="J96" s="30">
        <f>Tabla13[[#This Row],[costo]]*Tabla13[[#This Row],[Comprometida]]</f>
        <v>0</v>
      </c>
    </row>
    <row r="97" spans="1:10" hidden="1" x14ac:dyDescent="0.25">
      <c r="A97" s="15">
        <v>3083</v>
      </c>
      <c r="B97" s="14" t="s">
        <v>214</v>
      </c>
      <c r="C97" s="16">
        <v>0</v>
      </c>
      <c r="D97" s="15">
        <v>0</v>
      </c>
      <c r="E97" s="15">
        <v>0</v>
      </c>
      <c r="F97" s="15"/>
      <c r="G97" s="15">
        <f>Tabla13[[#This Row],[ventas]]+Tabla13[[#This Row],[fisico]]-Tabla13[[#This Row],[sistema]]</f>
        <v>0</v>
      </c>
      <c r="H97" s="17">
        <v>0</v>
      </c>
      <c r="I97" s="15"/>
      <c r="J97" s="30">
        <f>Tabla13[[#This Row],[costo]]*Tabla13[[#This Row],[Comprometida]]</f>
        <v>0</v>
      </c>
    </row>
    <row r="98" spans="1:10" x14ac:dyDescent="0.25">
      <c r="A98" s="15">
        <v>3524</v>
      </c>
      <c r="B98" s="14" t="s">
        <v>215</v>
      </c>
      <c r="C98" s="16">
        <v>23</v>
      </c>
      <c r="D98" s="15">
        <v>9</v>
      </c>
      <c r="E98" s="15">
        <v>4</v>
      </c>
      <c r="F98" s="15">
        <v>1</v>
      </c>
      <c r="G98" s="15">
        <f>Tabla13[[#This Row],[ventas]]+Tabla13[[#This Row],[fisico]]-Tabla13[[#This Row],[sistema]]</f>
        <v>-4</v>
      </c>
      <c r="H98" s="17">
        <f>Tabla13[[#This Row],[Comprometida]]/Tabla13[[#This Row],[recepciones]]</f>
        <v>-0.17391304347826086</v>
      </c>
      <c r="I98" s="15">
        <v>1.22</v>
      </c>
      <c r="J98" s="30">
        <f>Tabla13[[#This Row],[costo]]*Tabla13[[#This Row],[Comprometida]]</f>
        <v>-4.88</v>
      </c>
    </row>
    <row r="99" spans="1:10" hidden="1" x14ac:dyDescent="0.25">
      <c r="A99" s="15">
        <v>3525</v>
      </c>
      <c r="B99" s="14" t="s">
        <v>216</v>
      </c>
      <c r="C99" s="16">
        <v>0</v>
      </c>
      <c r="D99" s="15">
        <v>0</v>
      </c>
      <c r="E99" s="15">
        <v>0</v>
      </c>
      <c r="F99" s="15"/>
      <c r="G99" s="15">
        <f>Tabla13[[#This Row],[ventas]]+Tabla13[[#This Row],[fisico]]-Tabla13[[#This Row],[sistema]]</f>
        <v>0</v>
      </c>
      <c r="H99" s="17">
        <v>0</v>
      </c>
      <c r="I99" s="15"/>
      <c r="J99" s="30">
        <f>Tabla13[[#This Row],[costo]]*Tabla13[[#This Row],[Comprometida]]</f>
        <v>0</v>
      </c>
    </row>
    <row r="100" spans="1:10" hidden="1" x14ac:dyDescent="0.25">
      <c r="A100" s="15">
        <v>3535</v>
      </c>
      <c r="B100" s="14" t="s">
        <v>217</v>
      </c>
      <c r="C100" s="16">
        <v>0</v>
      </c>
      <c r="D100" s="15">
        <v>0</v>
      </c>
      <c r="E100" s="15">
        <v>0</v>
      </c>
      <c r="F100" s="15"/>
      <c r="G100" s="15">
        <f>Tabla13[[#This Row],[ventas]]+Tabla13[[#This Row],[fisico]]-Tabla13[[#This Row],[sistema]]</f>
        <v>0</v>
      </c>
      <c r="H100" s="17">
        <v>0</v>
      </c>
      <c r="I100" s="15"/>
      <c r="J100" s="30">
        <f>Tabla13[[#This Row],[costo]]*Tabla13[[#This Row],[Comprometida]]</f>
        <v>0</v>
      </c>
    </row>
    <row r="101" spans="1:10" hidden="1" x14ac:dyDescent="0.25">
      <c r="A101" s="15">
        <v>3586</v>
      </c>
      <c r="B101" s="14" t="s">
        <v>218</v>
      </c>
      <c r="C101" s="16">
        <v>0</v>
      </c>
      <c r="D101" s="15">
        <v>0</v>
      </c>
      <c r="E101" s="15">
        <v>0</v>
      </c>
      <c r="F101" s="15"/>
      <c r="G101" s="15">
        <f>Tabla13[[#This Row],[ventas]]+Tabla13[[#This Row],[fisico]]-Tabla13[[#This Row],[sistema]]</f>
        <v>0</v>
      </c>
      <c r="H101" s="17">
        <v>0</v>
      </c>
      <c r="I101" s="15"/>
      <c r="J101" s="30">
        <f>Tabla13[[#This Row],[costo]]*Tabla13[[#This Row],[Comprometida]]</f>
        <v>0</v>
      </c>
    </row>
    <row r="102" spans="1:10" hidden="1" x14ac:dyDescent="0.25">
      <c r="A102" s="15">
        <v>3613</v>
      </c>
      <c r="B102" s="14" t="s">
        <v>219</v>
      </c>
      <c r="C102" s="16">
        <v>7.8</v>
      </c>
      <c r="D102" s="15">
        <v>0</v>
      </c>
      <c r="E102" s="15">
        <v>0</v>
      </c>
      <c r="F102" s="15"/>
      <c r="G102" s="15">
        <f>Tabla13[[#This Row],[ventas]]+Tabla13[[#This Row],[fisico]]-Tabla13[[#This Row],[sistema]]</f>
        <v>0</v>
      </c>
      <c r="H102" s="17">
        <f>Tabla13[[#This Row],[Comprometida]]/Tabla13[[#This Row],[recepciones]]</f>
        <v>0</v>
      </c>
      <c r="I102" s="15"/>
      <c r="J102" s="30">
        <f>Tabla13[[#This Row],[costo]]*Tabla13[[#This Row],[Comprometida]]</f>
        <v>0</v>
      </c>
    </row>
    <row r="103" spans="1:10" hidden="1" x14ac:dyDescent="0.25">
      <c r="A103" s="15">
        <v>3649</v>
      </c>
      <c r="B103" s="14" t="s">
        <v>220</v>
      </c>
      <c r="C103" s="16">
        <v>0</v>
      </c>
      <c r="D103" s="15">
        <v>0</v>
      </c>
      <c r="E103" s="15">
        <v>0</v>
      </c>
      <c r="F103" s="15"/>
      <c r="G103" s="15">
        <f>Tabla13[[#This Row],[ventas]]+Tabla13[[#This Row],[fisico]]-Tabla13[[#This Row],[sistema]]</f>
        <v>0</v>
      </c>
      <c r="H103" s="17">
        <v>0</v>
      </c>
      <c r="I103" s="15"/>
      <c r="J103" s="30">
        <f>Tabla13[[#This Row],[costo]]*Tabla13[[#This Row],[Comprometida]]</f>
        <v>0</v>
      </c>
    </row>
    <row r="104" spans="1:10" hidden="1" x14ac:dyDescent="0.25">
      <c r="A104" s="15">
        <v>3655</v>
      </c>
      <c r="B104" s="14" t="s">
        <v>221</v>
      </c>
      <c r="C104" s="16">
        <v>7</v>
      </c>
      <c r="D104" s="15">
        <v>5</v>
      </c>
      <c r="E104" s="15">
        <v>5</v>
      </c>
      <c r="F104" s="15"/>
      <c r="G104" s="15">
        <f>Tabla13[[#This Row],[ventas]]+Tabla13[[#This Row],[fisico]]-Tabla13[[#This Row],[sistema]]</f>
        <v>0</v>
      </c>
      <c r="H104" s="17">
        <f>Tabla13[[#This Row],[Comprometida]]/Tabla13[[#This Row],[recepciones]]</f>
        <v>0</v>
      </c>
      <c r="I104" s="15"/>
      <c r="J104" s="30">
        <f>Tabla13[[#This Row],[costo]]*Tabla13[[#This Row],[Comprometida]]</f>
        <v>0</v>
      </c>
    </row>
    <row r="105" spans="1:10" hidden="1" x14ac:dyDescent="0.25">
      <c r="A105" s="15">
        <v>4218</v>
      </c>
      <c r="B105" s="14" t="s">
        <v>222</v>
      </c>
      <c r="C105" s="16">
        <v>0</v>
      </c>
      <c r="D105" s="15">
        <v>0</v>
      </c>
      <c r="E105" s="15">
        <v>0</v>
      </c>
      <c r="F105" s="15"/>
      <c r="G105" s="15">
        <f>Tabla13[[#This Row],[ventas]]+Tabla13[[#This Row],[fisico]]-Tabla13[[#This Row],[sistema]]</f>
        <v>0</v>
      </c>
      <c r="H105" s="17">
        <v>0</v>
      </c>
      <c r="I105" s="15"/>
      <c r="J105" s="30">
        <f>Tabla13[[#This Row],[costo]]*Tabla13[[#This Row],[Comprometida]]</f>
        <v>0</v>
      </c>
    </row>
    <row r="106" spans="1:10" hidden="1" x14ac:dyDescent="0.25">
      <c r="A106" s="15">
        <v>4340</v>
      </c>
      <c r="B106" s="14" t="s">
        <v>223</v>
      </c>
      <c r="C106" s="16">
        <v>0</v>
      </c>
      <c r="D106" s="15">
        <v>0</v>
      </c>
      <c r="E106" s="15">
        <v>0</v>
      </c>
      <c r="F106" s="15"/>
      <c r="G106" s="15">
        <f>Tabla13[[#This Row],[ventas]]+Tabla13[[#This Row],[fisico]]-Tabla13[[#This Row],[sistema]]</f>
        <v>0</v>
      </c>
      <c r="H106" s="17">
        <v>0</v>
      </c>
      <c r="I106" s="15"/>
      <c r="J106" s="30">
        <f>Tabla13[[#This Row],[costo]]*Tabla13[[#This Row],[Comprometida]]</f>
        <v>0</v>
      </c>
    </row>
    <row r="107" spans="1:10" hidden="1" x14ac:dyDescent="0.25">
      <c r="A107" s="15">
        <v>4564</v>
      </c>
      <c r="B107" s="14" t="s">
        <v>224</v>
      </c>
      <c r="C107" s="16">
        <v>0</v>
      </c>
      <c r="D107" s="15">
        <v>0</v>
      </c>
      <c r="E107" s="15">
        <v>0</v>
      </c>
      <c r="F107" s="15"/>
      <c r="G107" s="15">
        <f>Tabla13[[#This Row],[ventas]]+Tabla13[[#This Row],[fisico]]-Tabla13[[#This Row],[sistema]]</f>
        <v>0</v>
      </c>
      <c r="H107" s="17">
        <v>0</v>
      </c>
      <c r="I107" s="15"/>
      <c r="J107" s="30">
        <f>Tabla13[[#This Row],[costo]]*Tabla13[[#This Row],[Comprometida]]</f>
        <v>0</v>
      </c>
    </row>
    <row r="108" spans="1:10" hidden="1" x14ac:dyDescent="0.25">
      <c r="A108" s="15">
        <v>4636</v>
      </c>
      <c r="B108" s="14" t="s">
        <v>225</v>
      </c>
      <c r="C108" s="16">
        <v>0</v>
      </c>
      <c r="D108" s="15">
        <v>0</v>
      </c>
      <c r="E108" s="15">
        <v>0</v>
      </c>
      <c r="F108" s="15"/>
      <c r="G108" s="15">
        <f>Tabla13[[#This Row],[ventas]]+Tabla13[[#This Row],[fisico]]-Tabla13[[#This Row],[sistema]]</f>
        <v>0</v>
      </c>
      <c r="H108" s="17">
        <v>0</v>
      </c>
      <c r="I108" s="15"/>
      <c r="J108" s="30">
        <f>Tabla13[[#This Row],[costo]]*Tabla13[[#This Row],[Comprometida]]</f>
        <v>0</v>
      </c>
    </row>
    <row r="109" spans="1:10" x14ac:dyDescent="0.25">
      <c r="A109" s="15">
        <v>5499</v>
      </c>
      <c r="B109" s="14" t="s">
        <v>226</v>
      </c>
      <c r="C109" s="16">
        <v>9</v>
      </c>
      <c r="D109" s="15">
        <v>2</v>
      </c>
      <c r="E109" s="15">
        <v>1</v>
      </c>
      <c r="F109" s="15"/>
      <c r="G109" s="15">
        <f>Tabla13[[#This Row],[ventas]]+Tabla13[[#This Row],[fisico]]-Tabla13[[#This Row],[sistema]]</f>
        <v>-1</v>
      </c>
      <c r="H109" s="17">
        <f>Tabla13[[#This Row],[Comprometida]]/Tabla13[[#This Row],[recepciones]]</f>
        <v>-0.1111111111111111</v>
      </c>
      <c r="I109" s="15">
        <v>1.06</v>
      </c>
      <c r="J109" s="30">
        <f>Tabla13[[#This Row],[costo]]*Tabla13[[#This Row],[Comprometida]]</f>
        <v>-1.06</v>
      </c>
    </row>
    <row r="110" spans="1:10" hidden="1" x14ac:dyDescent="0.25">
      <c r="A110" s="15">
        <v>5741</v>
      </c>
      <c r="B110" s="14" t="s">
        <v>227</v>
      </c>
      <c r="C110" s="16">
        <v>0</v>
      </c>
      <c r="D110" s="15">
        <v>0</v>
      </c>
      <c r="E110" s="15">
        <v>0</v>
      </c>
      <c r="F110" s="15"/>
      <c r="G110" s="15">
        <f>Tabla13[[#This Row],[ventas]]+Tabla13[[#This Row],[fisico]]-Tabla13[[#This Row],[sistema]]</f>
        <v>0</v>
      </c>
      <c r="H110" s="17">
        <v>0</v>
      </c>
      <c r="I110" s="15"/>
      <c r="J110" s="30">
        <f>Tabla13[[#This Row],[costo]]*Tabla13[[#This Row],[Comprometida]]</f>
        <v>0</v>
      </c>
    </row>
    <row r="111" spans="1:10" hidden="1" x14ac:dyDescent="0.25">
      <c r="A111" s="15">
        <v>5759</v>
      </c>
      <c r="B111" s="14" t="s">
        <v>228</v>
      </c>
      <c r="C111" s="16">
        <v>1</v>
      </c>
      <c r="D111" s="15">
        <v>0</v>
      </c>
      <c r="E111" s="15">
        <v>0</v>
      </c>
      <c r="F111" s="15"/>
      <c r="G111" s="15">
        <f>Tabla13[[#This Row],[ventas]]+Tabla13[[#This Row],[fisico]]-Tabla13[[#This Row],[sistema]]</f>
        <v>0</v>
      </c>
      <c r="H111" s="17">
        <f>Tabla13[[#This Row],[Comprometida]]/Tabla13[[#This Row],[recepciones]]</f>
        <v>0</v>
      </c>
      <c r="I111" s="15"/>
      <c r="J111" s="30">
        <f>Tabla13[[#This Row],[costo]]*Tabla13[[#This Row],[Comprometida]]</f>
        <v>0</v>
      </c>
    </row>
    <row r="112" spans="1:10" hidden="1" x14ac:dyDescent="0.25">
      <c r="A112" s="15">
        <v>5912</v>
      </c>
      <c r="B112" s="14" t="s">
        <v>229</v>
      </c>
      <c r="C112" s="16">
        <v>2.4</v>
      </c>
      <c r="D112" s="15">
        <v>0</v>
      </c>
      <c r="E112" s="15">
        <v>0</v>
      </c>
      <c r="F112" s="15"/>
      <c r="G112" s="15">
        <f>Tabla13[[#This Row],[ventas]]+Tabla13[[#This Row],[fisico]]-Tabla13[[#This Row],[sistema]]</f>
        <v>0</v>
      </c>
      <c r="H112" s="17">
        <f>Tabla13[[#This Row],[Comprometida]]/Tabla13[[#This Row],[recepciones]]</f>
        <v>0</v>
      </c>
      <c r="I112" s="15"/>
      <c r="J112" s="30">
        <f>Tabla13[[#This Row],[costo]]*Tabla13[[#This Row],[Comprometida]]</f>
        <v>0</v>
      </c>
    </row>
    <row r="113" spans="1:10" x14ac:dyDescent="0.25">
      <c r="A113" s="15">
        <v>5956</v>
      </c>
      <c r="B113" s="14" t="s">
        <v>230</v>
      </c>
      <c r="C113" s="16">
        <v>6.2</v>
      </c>
      <c r="D113" s="15">
        <v>0.6</v>
      </c>
      <c r="E113" s="15">
        <v>0</v>
      </c>
      <c r="F113" s="15"/>
      <c r="G113" s="15">
        <f>Tabla13[[#This Row],[ventas]]+Tabla13[[#This Row],[fisico]]-Tabla13[[#This Row],[sistema]]</f>
        <v>-0.6</v>
      </c>
      <c r="H113" s="17">
        <f>Tabla13[[#This Row],[Comprometida]]/Tabla13[[#This Row],[recepciones]]</f>
        <v>-9.6774193548387094E-2</v>
      </c>
      <c r="I113" s="15">
        <v>0</v>
      </c>
      <c r="J113" s="30">
        <f>Tabla13[[#This Row],[costo]]*Tabla13[[#This Row],[Comprometida]]</f>
        <v>0</v>
      </c>
    </row>
    <row r="114" spans="1:10" hidden="1" x14ac:dyDescent="0.25">
      <c r="A114" s="15">
        <v>5957</v>
      </c>
      <c r="B114" s="14" t="s">
        <v>231</v>
      </c>
      <c r="C114" s="16">
        <v>6.8</v>
      </c>
      <c r="D114" s="15">
        <v>0</v>
      </c>
      <c r="E114" s="15">
        <v>0</v>
      </c>
      <c r="F114" s="15"/>
      <c r="G114" s="15">
        <f>Tabla13[[#This Row],[ventas]]+Tabla13[[#This Row],[fisico]]-Tabla13[[#This Row],[sistema]]</f>
        <v>0</v>
      </c>
      <c r="H114" s="17">
        <f>Tabla13[[#This Row],[Comprometida]]/Tabla13[[#This Row],[recepciones]]</f>
        <v>0</v>
      </c>
      <c r="I114" s="15"/>
      <c r="J114" s="30">
        <f>Tabla13[[#This Row],[costo]]*Tabla13[[#This Row],[Comprometida]]</f>
        <v>0</v>
      </c>
    </row>
    <row r="115" spans="1:10" hidden="1" x14ac:dyDescent="0.25">
      <c r="A115" s="15">
        <v>6027</v>
      </c>
      <c r="B115" s="14" t="s">
        <v>232</v>
      </c>
      <c r="C115" s="16">
        <v>0</v>
      </c>
      <c r="D115" s="15">
        <v>0</v>
      </c>
      <c r="E115" s="15">
        <v>0</v>
      </c>
      <c r="F115" s="15"/>
      <c r="G115" s="15">
        <f>Tabla13[[#This Row],[ventas]]+Tabla13[[#This Row],[fisico]]-Tabla13[[#This Row],[sistema]]</f>
        <v>0</v>
      </c>
      <c r="H115" s="17">
        <v>0</v>
      </c>
      <c r="I115" s="15"/>
      <c r="J115" s="30">
        <f>Tabla13[[#This Row],[costo]]*Tabla13[[#This Row],[Comprometida]]</f>
        <v>0</v>
      </c>
    </row>
    <row r="116" spans="1:10" hidden="1" x14ac:dyDescent="0.25">
      <c r="A116" s="15">
        <v>6028</v>
      </c>
      <c r="B116" s="14" t="s">
        <v>233</v>
      </c>
      <c r="C116" s="16">
        <v>0</v>
      </c>
      <c r="D116" s="15">
        <v>0</v>
      </c>
      <c r="E116" s="15">
        <v>0</v>
      </c>
      <c r="F116" s="15"/>
      <c r="G116" s="15">
        <f>Tabla13[[#This Row],[ventas]]+Tabla13[[#This Row],[fisico]]-Tabla13[[#This Row],[sistema]]</f>
        <v>0</v>
      </c>
      <c r="H116" s="17">
        <v>0</v>
      </c>
      <c r="I116" s="15"/>
      <c r="J116" s="30">
        <f>Tabla13[[#This Row],[costo]]*Tabla13[[#This Row],[Comprometida]]</f>
        <v>0</v>
      </c>
    </row>
    <row r="117" spans="1:10" hidden="1" x14ac:dyDescent="0.25">
      <c r="A117" s="15">
        <v>6029</v>
      </c>
      <c r="B117" s="14" t="s">
        <v>234</v>
      </c>
      <c r="C117" s="16">
        <v>0</v>
      </c>
      <c r="D117" s="15">
        <v>0</v>
      </c>
      <c r="E117" s="15">
        <v>0</v>
      </c>
      <c r="F117" s="15"/>
      <c r="G117" s="15">
        <f>Tabla13[[#This Row],[ventas]]+Tabla13[[#This Row],[fisico]]-Tabla13[[#This Row],[sistema]]</f>
        <v>0</v>
      </c>
      <c r="H117" s="17">
        <v>0</v>
      </c>
      <c r="I117" s="15"/>
      <c r="J117" s="30">
        <f>Tabla13[[#This Row],[costo]]*Tabla13[[#This Row],[Comprometida]]</f>
        <v>0</v>
      </c>
    </row>
    <row r="118" spans="1:10" hidden="1" x14ac:dyDescent="0.25">
      <c r="A118" s="15">
        <v>6030</v>
      </c>
      <c r="B118" s="14" t="s">
        <v>235</v>
      </c>
      <c r="C118" s="16">
        <v>0</v>
      </c>
      <c r="D118" s="15">
        <v>0</v>
      </c>
      <c r="E118" s="15">
        <v>0</v>
      </c>
      <c r="F118" s="15"/>
      <c r="G118" s="15">
        <f>Tabla13[[#This Row],[ventas]]+Tabla13[[#This Row],[fisico]]-Tabla13[[#This Row],[sistema]]</f>
        <v>0</v>
      </c>
      <c r="H118" s="17">
        <v>0</v>
      </c>
      <c r="I118" s="15"/>
      <c r="J118" s="30">
        <f>Tabla13[[#This Row],[costo]]*Tabla13[[#This Row],[Comprometida]]</f>
        <v>0</v>
      </c>
    </row>
    <row r="119" spans="1:10" hidden="1" x14ac:dyDescent="0.25">
      <c r="A119" s="15">
        <v>6031</v>
      </c>
      <c r="B119" s="14" t="s">
        <v>236</v>
      </c>
      <c r="C119" s="16">
        <v>68.599999999999994</v>
      </c>
      <c r="D119" s="15">
        <v>0</v>
      </c>
      <c r="E119" s="15">
        <v>0</v>
      </c>
      <c r="F119" s="15"/>
      <c r="G119" s="15">
        <f>Tabla13[[#This Row],[ventas]]+Tabla13[[#This Row],[fisico]]-Tabla13[[#This Row],[sistema]]</f>
        <v>0</v>
      </c>
      <c r="H119" s="17">
        <f>Tabla13[[#This Row],[Comprometida]]/Tabla13[[#This Row],[recepciones]]</f>
        <v>0</v>
      </c>
      <c r="I119" s="15"/>
      <c r="J119" s="30">
        <f>Tabla13[[#This Row],[costo]]*Tabla13[[#This Row],[Comprometida]]</f>
        <v>0</v>
      </c>
    </row>
    <row r="120" spans="1:10" hidden="1" x14ac:dyDescent="0.25">
      <c r="A120" s="15">
        <v>6125</v>
      </c>
      <c r="B120" s="14" t="s">
        <v>237</v>
      </c>
      <c r="C120" s="16">
        <v>0</v>
      </c>
      <c r="D120" s="15">
        <v>0</v>
      </c>
      <c r="E120" s="15">
        <v>0</v>
      </c>
      <c r="F120" s="15"/>
      <c r="G120" s="15">
        <f>Tabla13[[#This Row],[ventas]]+Tabla13[[#This Row],[fisico]]-Tabla13[[#This Row],[sistema]]</f>
        <v>0</v>
      </c>
      <c r="H120" s="17">
        <v>0</v>
      </c>
      <c r="I120" s="15"/>
      <c r="J120" s="30">
        <f>Tabla13[[#This Row],[costo]]*Tabla13[[#This Row],[Comprometida]]</f>
        <v>0</v>
      </c>
    </row>
    <row r="121" spans="1:10" hidden="1" x14ac:dyDescent="0.25">
      <c r="A121" s="15">
        <v>6178</v>
      </c>
      <c r="B121" s="14" t="s">
        <v>238</v>
      </c>
      <c r="C121" s="16">
        <v>0</v>
      </c>
      <c r="D121" s="15">
        <v>0</v>
      </c>
      <c r="E121" s="15">
        <v>0</v>
      </c>
      <c r="F121" s="15"/>
      <c r="G121" s="15">
        <f>Tabla13[[#This Row],[ventas]]+Tabla13[[#This Row],[fisico]]-Tabla13[[#This Row],[sistema]]</f>
        <v>0</v>
      </c>
      <c r="H121" s="17">
        <v>0</v>
      </c>
      <c r="I121" s="15"/>
      <c r="J121" s="30">
        <f>Tabla13[[#This Row],[costo]]*Tabla13[[#This Row],[Comprometida]]</f>
        <v>0</v>
      </c>
    </row>
    <row r="122" spans="1:10" hidden="1" x14ac:dyDescent="0.25">
      <c r="A122" s="15">
        <v>6213</v>
      </c>
      <c r="B122" s="14" t="s">
        <v>239</v>
      </c>
      <c r="C122" s="16">
        <v>0</v>
      </c>
      <c r="D122" s="15">
        <v>0</v>
      </c>
      <c r="E122" s="15">
        <v>0</v>
      </c>
      <c r="F122" s="15"/>
      <c r="G122" s="15">
        <f>Tabla13[[#This Row],[ventas]]+Tabla13[[#This Row],[fisico]]-Tabla13[[#This Row],[sistema]]</f>
        <v>0</v>
      </c>
      <c r="H122" s="17">
        <v>0</v>
      </c>
      <c r="I122" s="15"/>
      <c r="J122" s="30">
        <f>Tabla13[[#This Row],[costo]]*Tabla13[[#This Row],[Comprometida]]</f>
        <v>0</v>
      </c>
    </row>
    <row r="123" spans="1:10" hidden="1" x14ac:dyDescent="0.25">
      <c r="A123" s="15">
        <v>6233</v>
      </c>
      <c r="B123" s="14" t="s">
        <v>240</v>
      </c>
      <c r="C123" s="16">
        <v>0</v>
      </c>
      <c r="D123" s="15">
        <v>0</v>
      </c>
      <c r="E123" s="15">
        <v>0</v>
      </c>
      <c r="F123" s="15"/>
      <c r="G123" s="15">
        <f>Tabla13[[#This Row],[ventas]]+Tabla13[[#This Row],[fisico]]-Tabla13[[#This Row],[sistema]]</f>
        <v>0</v>
      </c>
      <c r="H123" s="17">
        <v>0</v>
      </c>
      <c r="I123" s="15"/>
      <c r="J123" s="30">
        <f>Tabla13[[#This Row],[costo]]*Tabla13[[#This Row],[Comprometida]]</f>
        <v>0</v>
      </c>
    </row>
    <row r="124" spans="1:10" hidden="1" x14ac:dyDescent="0.25">
      <c r="A124" s="15">
        <v>6266</v>
      </c>
      <c r="B124" s="14" t="s">
        <v>241</v>
      </c>
      <c r="C124" s="16">
        <v>0</v>
      </c>
      <c r="D124" s="15">
        <v>0</v>
      </c>
      <c r="E124" s="15">
        <v>0</v>
      </c>
      <c r="F124" s="15"/>
      <c r="G124" s="15">
        <f>Tabla13[[#This Row],[ventas]]+Tabla13[[#This Row],[fisico]]-Tabla13[[#This Row],[sistema]]</f>
        <v>0</v>
      </c>
      <c r="H124" s="17">
        <v>0</v>
      </c>
      <c r="I124" s="15"/>
      <c r="J124" s="30">
        <f>Tabla13[[#This Row],[costo]]*Tabla13[[#This Row],[Comprometida]]</f>
        <v>0</v>
      </c>
    </row>
    <row r="125" spans="1:10" x14ac:dyDescent="0.25">
      <c r="A125" s="15">
        <v>6269</v>
      </c>
      <c r="B125" s="14" t="s">
        <v>242</v>
      </c>
      <c r="C125" s="16">
        <v>8.6</v>
      </c>
      <c r="D125" s="15">
        <v>5.57</v>
      </c>
      <c r="E125" s="15">
        <v>0</v>
      </c>
      <c r="F125" s="15"/>
      <c r="G125" s="15">
        <f>Tabla13[[#This Row],[ventas]]+Tabla13[[#This Row],[fisico]]-Tabla13[[#This Row],[sistema]]</f>
        <v>-5.57</v>
      </c>
      <c r="H125" s="17">
        <f>Tabla13[[#This Row],[Comprometida]]/Tabla13[[#This Row],[recepciones]]</f>
        <v>-0.64767441860465125</v>
      </c>
      <c r="I125" s="15">
        <v>0</v>
      </c>
      <c r="J125" s="30">
        <f>Tabla13[[#This Row],[costo]]*Tabla13[[#This Row],[Comprometida]]</f>
        <v>0</v>
      </c>
    </row>
    <row r="126" spans="1:10" hidden="1" x14ac:dyDescent="0.25">
      <c r="A126" s="15">
        <v>6287</v>
      </c>
      <c r="B126" s="14" t="s">
        <v>243</v>
      </c>
      <c r="C126" s="16">
        <v>0</v>
      </c>
      <c r="D126" s="15">
        <v>0</v>
      </c>
      <c r="E126" s="15">
        <v>0</v>
      </c>
      <c r="F126" s="15"/>
      <c r="G126" s="15">
        <f>Tabla13[[#This Row],[ventas]]+Tabla13[[#This Row],[fisico]]-Tabla13[[#This Row],[sistema]]</f>
        <v>0</v>
      </c>
      <c r="H126" s="17">
        <v>0</v>
      </c>
      <c r="I126" s="15"/>
      <c r="J126" s="30">
        <f>Tabla13[[#This Row],[costo]]*Tabla13[[#This Row],[Comprometida]]</f>
        <v>0</v>
      </c>
    </row>
    <row r="127" spans="1:10" hidden="1" x14ac:dyDescent="0.25">
      <c r="A127" s="15">
        <v>6288</v>
      </c>
      <c r="B127" s="14" t="s">
        <v>244</v>
      </c>
      <c r="C127" s="16">
        <v>0</v>
      </c>
      <c r="D127" s="15">
        <v>0</v>
      </c>
      <c r="E127" s="15">
        <v>0</v>
      </c>
      <c r="F127" s="15"/>
      <c r="G127" s="15">
        <f>Tabla13[[#This Row],[ventas]]+Tabla13[[#This Row],[fisico]]-Tabla13[[#This Row],[sistema]]</f>
        <v>0</v>
      </c>
      <c r="H127" s="17">
        <v>0</v>
      </c>
      <c r="I127" s="15"/>
      <c r="J127" s="30">
        <f>Tabla13[[#This Row],[costo]]*Tabla13[[#This Row],[Comprometida]]</f>
        <v>0</v>
      </c>
    </row>
    <row r="128" spans="1:10" hidden="1" x14ac:dyDescent="0.25">
      <c r="A128" s="15">
        <v>6289</v>
      </c>
      <c r="B128" s="14" t="s">
        <v>245</v>
      </c>
      <c r="C128" s="16">
        <v>18.8</v>
      </c>
      <c r="D128" s="15">
        <v>0</v>
      </c>
      <c r="E128" s="15">
        <v>0</v>
      </c>
      <c r="F128" s="15"/>
      <c r="G128" s="15">
        <f>Tabla13[[#This Row],[ventas]]+Tabla13[[#This Row],[fisico]]-Tabla13[[#This Row],[sistema]]</f>
        <v>0</v>
      </c>
      <c r="H128" s="17">
        <f>Tabla13[[#This Row],[Comprometida]]/Tabla13[[#This Row],[recepciones]]</f>
        <v>0</v>
      </c>
      <c r="I128" s="15"/>
      <c r="J128" s="30">
        <f>Tabla13[[#This Row],[costo]]*Tabla13[[#This Row],[Comprometida]]</f>
        <v>0</v>
      </c>
    </row>
    <row r="129" spans="1:10" hidden="1" x14ac:dyDescent="0.25">
      <c r="A129" s="15">
        <v>6310</v>
      </c>
      <c r="B129" s="14" t="s">
        <v>246</v>
      </c>
      <c r="C129" s="16">
        <v>0</v>
      </c>
      <c r="D129" s="15">
        <v>0</v>
      </c>
      <c r="E129" s="15">
        <v>0</v>
      </c>
      <c r="F129" s="15"/>
      <c r="G129" s="15">
        <f>Tabla13[[#This Row],[ventas]]+Tabla13[[#This Row],[fisico]]-Tabla13[[#This Row],[sistema]]</f>
        <v>0</v>
      </c>
      <c r="H129" s="17">
        <v>0</v>
      </c>
      <c r="I129" s="15"/>
      <c r="J129" s="30">
        <f>Tabla13[[#This Row],[costo]]*Tabla13[[#This Row],[Comprometida]]</f>
        <v>0</v>
      </c>
    </row>
    <row r="130" spans="1:10" hidden="1" x14ac:dyDescent="0.25">
      <c r="A130" s="15">
        <v>6370</v>
      </c>
      <c r="B130" s="14" t="s">
        <v>247</v>
      </c>
      <c r="C130" s="16">
        <v>0</v>
      </c>
      <c r="D130" s="15">
        <v>0</v>
      </c>
      <c r="E130" s="15">
        <v>0</v>
      </c>
      <c r="F130" s="15"/>
      <c r="G130" s="15">
        <f>Tabla13[[#This Row],[ventas]]+Tabla13[[#This Row],[fisico]]-Tabla13[[#This Row],[sistema]]</f>
        <v>0</v>
      </c>
      <c r="H130" s="17">
        <v>0</v>
      </c>
      <c r="I130" s="15"/>
      <c r="J130" s="30">
        <f>Tabla13[[#This Row],[costo]]*Tabla13[[#This Row],[Comprometida]]</f>
        <v>0</v>
      </c>
    </row>
    <row r="131" spans="1:10" hidden="1" x14ac:dyDescent="0.25">
      <c r="A131" s="15">
        <v>6725</v>
      </c>
      <c r="B131" s="14" t="s">
        <v>248</v>
      </c>
      <c r="C131" s="16">
        <v>0</v>
      </c>
      <c r="D131" s="15">
        <v>0</v>
      </c>
      <c r="E131" s="15">
        <v>0</v>
      </c>
      <c r="F131" s="15"/>
      <c r="G131" s="15">
        <f>Tabla13[[#This Row],[ventas]]+Tabla13[[#This Row],[fisico]]-Tabla13[[#This Row],[sistema]]</f>
        <v>0</v>
      </c>
      <c r="H131" s="17">
        <v>0</v>
      </c>
      <c r="I131" s="15"/>
      <c r="J131" s="30">
        <f>Tabla13[[#This Row],[costo]]*Tabla13[[#This Row],[Comprometida]]</f>
        <v>0</v>
      </c>
    </row>
    <row r="132" spans="1:10" hidden="1" x14ac:dyDescent="0.25">
      <c r="A132" s="15">
        <v>6726</v>
      </c>
      <c r="B132" s="14" t="s">
        <v>249</v>
      </c>
      <c r="C132" s="16">
        <v>0</v>
      </c>
      <c r="D132" s="15">
        <v>0</v>
      </c>
      <c r="E132" s="15">
        <v>0</v>
      </c>
      <c r="F132" s="15"/>
      <c r="G132" s="15">
        <f>Tabla13[[#This Row],[ventas]]+Tabla13[[#This Row],[fisico]]-Tabla13[[#This Row],[sistema]]</f>
        <v>0</v>
      </c>
      <c r="H132" s="17">
        <v>0</v>
      </c>
      <c r="I132" s="15"/>
      <c r="J132" s="30">
        <f>Tabla13[[#This Row],[costo]]*Tabla13[[#This Row],[Comprometida]]</f>
        <v>0</v>
      </c>
    </row>
    <row r="133" spans="1:10" hidden="1" x14ac:dyDescent="0.25">
      <c r="A133" s="15">
        <v>6727</v>
      </c>
      <c r="B133" s="14" t="s">
        <v>250</v>
      </c>
      <c r="C133" s="16">
        <v>0</v>
      </c>
      <c r="D133" s="15">
        <v>0</v>
      </c>
      <c r="E133" s="15">
        <v>0</v>
      </c>
      <c r="F133" s="15"/>
      <c r="G133" s="15">
        <f>Tabla13[[#This Row],[ventas]]+Tabla13[[#This Row],[fisico]]-Tabla13[[#This Row],[sistema]]</f>
        <v>0</v>
      </c>
      <c r="H133" s="17">
        <v>0</v>
      </c>
      <c r="I133" s="15"/>
      <c r="J133" s="30">
        <f>Tabla13[[#This Row],[costo]]*Tabla13[[#This Row],[Comprometida]]</f>
        <v>0</v>
      </c>
    </row>
    <row r="134" spans="1:10" hidden="1" x14ac:dyDescent="0.25">
      <c r="A134" s="15">
        <v>6728</v>
      </c>
      <c r="B134" s="14" t="s">
        <v>251</v>
      </c>
      <c r="C134" s="16">
        <v>0</v>
      </c>
      <c r="D134" s="15">
        <v>0</v>
      </c>
      <c r="E134" s="15">
        <v>0</v>
      </c>
      <c r="F134" s="15"/>
      <c r="G134" s="15">
        <f>Tabla13[[#This Row],[ventas]]+Tabla13[[#This Row],[fisico]]-Tabla13[[#This Row],[sistema]]</f>
        <v>0</v>
      </c>
      <c r="H134" s="17">
        <v>0</v>
      </c>
      <c r="I134" s="15"/>
      <c r="J134" s="30">
        <f>Tabla13[[#This Row],[costo]]*Tabla13[[#This Row],[Comprometida]]</f>
        <v>0</v>
      </c>
    </row>
    <row r="135" spans="1:10" hidden="1" x14ac:dyDescent="0.25">
      <c r="A135" s="15">
        <v>6729</v>
      </c>
      <c r="B135" s="14" t="s">
        <v>252</v>
      </c>
      <c r="C135" s="16">
        <v>0</v>
      </c>
      <c r="D135" s="15">
        <v>0</v>
      </c>
      <c r="E135" s="15">
        <v>0</v>
      </c>
      <c r="F135" s="15"/>
      <c r="G135" s="15">
        <f>Tabla13[[#This Row],[ventas]]+Tabla13[[#This Row],[fisico]]-Tabla13[[#This Row],[sistema]]</f>
        <v>0</v>
      </c>
      <c r="H135" s="17">
        <v>0</v>
      </c>
      <c r="I135" s="15"/>
      <c r="J135" s="30">
        <f>Tabla13[[#This Row],[costo]]*Tabla13[[#This Row],[Comprometida]]</f>
        <v>0</v>
      </c>
    </row>
    <row r="136" spans="1:10" hidden="1" x14ac:dyDescent="0.25">
      <c r="A136" s="15">
        <v>6730</v>
      </c>
      <c r="B136" s="14" t="s">
        <v>253</v>
      </c>
      <c r="C136" s="16">
        <v>0</v>
      </c>
      <c r="D136" s="15">
        <v>0</v>
      </c>
      <c r="E136" s="15">
        <v>0</v>
      </c>
      <c r="F136" s="15"/>
      <c r="G136" s="15">
        <f>Tabla13[[#This Row],[ventas]]+Tabla13[[#This Row],[fisico]]-Tabla13[[#This Row],[sistema]]</f>
        <v>0</v>
      </c>
      <c r="H136" s="17">
        <v>0</v>
      </c>
      <c r="I136" s="15"/>
      <c r="J136" s="30">
        <f>Tabla13[[#This Row],[costo]]*Tabla13[[#This Row],[Comprometida]]</f>
        <v>0</v>
      </c>
    </row>
    <row r="137" spans="1:10" hidden="1" x14ac:dyDescent="0.25">
      <c r="A137" s="15">
        <v>6731</v>
      </c>
      <c r="B137" s="14" t="s">
        <v>254</v>
      </c>
      <c r="C137" s="16">
        <v>0</v>
      </c>
      <c r="D137" s="15">
        <v>0</v>
      </c>
      <c r="E137" s="15">
        <v>0</v>
      </c>
      <c r="F137" s="15"/>
      <c r="G137" s="15">
        <f>Tabla13[[#This Row],[ventas]]+Tabla13[[#This Row],[fisico]]-Tabla13[[#This Row],[sistema]]</f>
        <v>0</v>
      </c>
      <c r="H137" s="17">
        <v>0</v>
      </c>
      <c r="I137" s="15"/>
      <c r="J137" s="30">
        <f>Tabla13[[#This Row],[costo]]*Tabla13[[#This Row],[Comprometida]]</f>
        <v>0</v>
      </c>
    </row>
    <row r="138" spans="1:10" hidden="1" x14ac:dyDescent="0.25">
      <c r="A138" s="15">
        <v>6732</v>
      </c>
      <c r="B138" s="14" t="s">
        <v>255</v>
      </c>
      <c r="C138" s="16">
        <v>0</v>
      </c>
      <c r="D138" s="15">
        <v>0</v>
      </c>
      <c r="E138" s="15">
        <v>0</v>
      </c>
      <c r="F138" s="15"/>
      <c r="G138" s="15">
        <f>Tabla13[[#This Row],[ventas]]+Tabla13[[#This Row],[fisico]]-Tabla13[[#This Row],[sistema]]</f>
        <v>0</v>
      </c>
      <c r="H138" s="17">
        <v>0</v>
      </c>
      <c r="I138" s="15"/>
      <c r="J138" s="30">
        <f>Tabla13[[#This Row],[costo]]*Tabla13[[#This Row],[Comprometida]]</f>
        <v>0</v>
      </c>
    </row>
    <row r="139" spans="1:10" hidden="1" x14ac:dyDescent="0.25">
      <c r="A139" s="15">
        <v>6966</v>
      </c>
      <c r="B139" s="14" t="s">
        <v>256</v>
      </c>
      <c r="C139" s="16">
        <v>0</v>
      </c>
      <c r="D139" s="15">
        <v>0</v>
      </c>
      <c r="E139" s="15">
        <v>0</v>
      </c>
      <c r="F139" s="15"/>
      <c r="G139" s="15">
        <f>Tabla13[[#This Row],[ventas]]+Tabla13[[#This Row],[fisico]]-Tabla13[[#This Row],[sistema]]</f>
        <v>0</v>
      </c>
      <c r="H139" s="17">
        <v>0</v>
      </c>
      <c r="I139" s="15"/>
      <c r="J139" s="30">
        <f>Tabla13[[#This Row],[costo]]*Tabla13[[#This Row],[Comprometida]]</f>
        <v>0</v>
      </c>
    </row>
    <row r="140" spans="1:10" hidden="1" x14ac:dyDescent="0.25">
      <c r="A140" s="15">
        <v>6967</v>
      </c>
      <c r="B140" s="14" t="s">
        <v>257</v>
      </c>
      <c r="C140" s="16">
        <v>0</v>
      </c>
      <c r="D140" s="15">
        <v>0</v>
      </c>
      <c r="E140" s="15">
        <v>0</v>
      </c>
      <c r="F140" s="15"/>
      <c r="G140" s="15">
        <f>Tabla13[[#This Row],[ventas]]+Tabla13[[#This Row],[fisico]]-Tabla13[[#This Row],[sistema]]</f>
        <v>0</v>
      </c>
      <c r="H140" s="17">
        <v>0</v>
      </c>
      <c r="I140" s="15"/>
      <c r="J140" s="30">
        <f>Tabla13[[#This Row],[costo]]*Tabla13[[#This Row],[Comprometida]]</f>
        <v>0</v>
      </c>
    </row>
    <row r="141" spans="1:10" hidden="1" x14ac:dyDescent="0.25">
      <c r="A141" s="15">
        <v>7017</v>
      </c>
      <c r="B141" s="14" t="s">
        <v>258</v>
      </c>
      <c r="C141" s="16">
        <v>0</v>
      </c>
      <c r="D141" s="15">
        <v>0</v>
      </c>
      <c r="E141" s="15">
        <v>0</v>
      </c>
      <c r="F141" s="15"/>
      <c r="G141" s="15">
        <f>Tabla13[[#This Row],[ventas]]+Tabla13[[#This Row],[fisico]]-Tabla13[[#This Row],[sistema]]</f>
        <v>0</v>
      </c>
      <c r="H141" s="17">
        <v>0</v>
      </c>
      <c r="I141" s="15"/>
      <c r="J141" s="30">
        <f>Tabla13[[#This Row],[costo]]*Tabla13[[#This Row],[Comprometida]]</f>
        <v>0</v>
      </c>
    </row>
    <row r="142" spans="1:10" hidden="1" x14ac:dyDescent="0.25">
      <c r="A142" s="15">
        <v>7018</v>
      </c>
      <c r="B142" s="14" t="s">
        <v>259</v>
      </c>
      <c r="C142" s="16">
        <v>0</v>
      </c>
      <c r="D142" s="15">
        <v>0</v>
      </c>
      <c r="E142" s="15">
        <v>0</v>
      </c>
      <c r="F142" s="15"/>
      <c r="G142" s="15">
        <f>Tabla13[[#This Row],[ventas]]+Tabla13[[#This Row],[fisico]]-Tabla13[[#This Row],[sistema]]</f>
        <v>0</v>
      </c>
      <c r="H142" s="17">
        <v>0</v>
      </c>
      <c r="I142" s="15"/>
      <c r="J142" s="30">
        <f>Tabla13[[#This Row],[costo]]*Tabla13[[#This Row],[Comprometida]]</f>
        <v>0</v>
      </c>
    </row>
    <row r="143" spans="1:10" hidden="1" x14ac:dyDescent="0.25">
      <c r="A143" s="15">
        <v>7402</v>
      </c>
      <c r="B143" s="14" t="s">
        <v>260</v>
      </c>
      <c r="C143" s="16">
        <v>0</v>
      </c>
      <c r="D143" s="15">
        <v>0</v>
      </c>
      <c r="E143" s="15">
        <v>0</v>
      </c>
      <c r="F143" s="15"/>
      <c r="G143" s="15">
        <f>Tabla13[[#This Row],[ventas]]+Tabla13[[#This Row],[fisico]]-Tabla13[[#This Row],[sistema]]</f>
        <v>0</v>
      </c>
      <c r="H143" s="17">
        <v>0</v>
      </c>
      <c r="I143" s="15"/>
      <c r="J143" s="30">
        <f>Tabla13[[#This Row],[costo]]*Tabla13[[#This Row],[Comprometida]]</f>
        <v>0</v>
      </c>
    </row>
    <row r="144" spans="1:10" hidden="1" x14ac:dyDescent="0.25">
      <c r="A144" s="15">
        <v>7403</v>
      </c>
      <c r="B144" s="14" t="s">
        <v>261</v>
      </c>
      <c r="C144" s="16">
        <v>0</v>
      </c>
      <c r="D144" s="15">
        <v>0</v>
      </c>
      <c r="E144" s="15">
        <v>0</v>
      </c>
      <c r="F144" s="15"/>
      <c r="G144" s="15">
        <f>Tabla13[[#This Row],[ventas]]+Tabla13[[#This Row],[fisico]]-Tabla13[[#This Row],[sistema]]</f>
        <v>0</v>
      </c>
      <c r="H144" s="17">
        <v>0</v>
      </c>
      <c r="I144" s="15"/>
      <c r="J144" s="30">
        <f>Tabla13[[#This Row],[costo]]*Tabla13[[#This Row],[Comprometida]]</f>
        <v>0</v>
      </c>
    </row>
    <row r="145" spans="1:10" hidden="1" x14ac:dyDescent="0.25">
      <c r="A145" s="15">
        <v>7404</v>
      </c>
      <c r="B145" s="14" t="s">
        <v>262</v>
      </c>
      <c r="C145" s="16">
        <v>7</v>
      </c>
      <c r="D145" s="15">
        <v>0</v>
      </c>
      <c r="E145" s="15">
        <v>0</v>
      </c>
      <c r="F145" s="15"/>
      <c r="G145" s="15">
        <f>Tabla13[[#This Row],[ventas]]+Tabla13[[#This Row],[fisico]]-Tabla13[[#This Row],[sistema]]</f>
        <v>0</v>
      </c>
      <c r="H145" s="17">
        <f>Tabla13[[#This Row],[Comprometida]]/Tabla13[[#This Row],[recepciones]]</f>
        <v>0</v>
      </c>
      <c r="I145" s="15"/>
      <c r="J145" s="30">
        <f>Tabla13[[#This Row],[costo]]*Tabla13[[#This Row],[Comprometida]]</f>
        <v>0</v>
      </c>
    </row>
    <row r="146" spans="1:10" hidden="1" x14ac:dyDescent="0.25">
      <c r="A146" s="15">
        <v>7577</v>
      </c>
      <c r="B146" s="14" t="s">
        <v>263</v>
      </c>
      <c r="C146" s="16">
        <v>0.4</v>
      </c>
      <c r="D146" s="15">
        <v>0</v>
      </c>
      <c r="E146" s="15">
        <v>0</v>
      </c>
      <c r="F146" s="15"/>
      <c r="G146" s="15">
        <f>Tabla13[[#This Row],[ventas]]+Tabla13[[#This Row],[fisico]]-Tabla13[[#This Row],[sistema]]</f>
        <v>0</v>
      </c>
      <c r="H146" s="17">
        <f>Tabla13[[#This Row],[Comprometida]]/Tabla13[[#This Row],[recepciones]]</f>
        <v>0</v>
      </c>
      <c r="I146" s="15"/>
      <c r="J146" s="30">
        <f>Tabla13[[#This Row],[costo]]*Tabla13[[#This Row],[Comprometida]]</f>
        <v>0</v>
      </c>
    </row>
    <row r="147" spans="1:10" hidden="1" x14ac:dyDescent="0.25">
      <c r="A147" s="15">
        <v>7832</v>
      </c>
      <c r="B147" s="14" t="s">
        <v>264</v>
      </c>
      <c r="C147" s="16">
        <v>0.4</v>
      </c>
      <c r="D147" s="15">
        <v>0</v>
      </c>
      <c r="E147" s="15">
        <v>0</v>
      </c>
      <c r="F147" s="15"/>
      <c r="G147" s="15">
        <f>Tabla13[[#This Row],[ventas]]+Tabla13[[#This Row],[fisico]]-Tabla13[[#This Row],[sistema]]</f>
        <v>0</v>
      </c>
      <c r="H147" s="17">
        <f>Tabla13[[#This Row],[Comprometida]]/Tabla13[[#This Row],[recepciones]]</f>
        <v>0</v>
      </c>
      <c r="I147" s="15"/>
      <c r="J147" s="30">
        <f>Tabla13[[#This Row],[costo]]*Tabla13[[#This Row],[Comprometida]]</f>
        <v>0</v>
      </c>
    </row>
    <row r="148" spans="1:10" hidden="1" x14ac:dyDescent="0.25">
      <c r="A148" s="15">
        <v>7834</v>
      </c>
      <c r="B148" s="14" t="s">
        <v>265</v>
      </c>
      <c r="C148" s="16">
        <v>0</v>
      </c>
      <c r="D148" s="15">
        <v>0</v>
      </c>
      <c r="E148" s="15">
        <v>0</v>
      </c>
      <c r="F148" s="15"/>
      <c r="G148" s="15">
        <f>Tabla13[[#This Row],[ventas]]+Tabla13[[#This Row],[fisico]]-Tabla13[[#This Row],[sistema]]</f>
        <v>0</v>
      </c>
      <c r="H148" s="17">
        <v>0</v>
      </c>
      <c r="I148" s="15"/>
      <c r="J148" s="30">
        <f>Tabla13[[#This Row],[costo]]*Tabla13[[#This Row],[Comprometida]]</f>
        <v>0</v>
      </c>
    </row>
    <row r="149" spans="1:10" hidden="1" x14ac:dyDescent="0.25">
      <c r="A149" s="15">
        <v>7835</v>
      </c>
      <c r="B149" s="14" t="s">
        <v>266</v>
      </c>
      <c r="C149" s="16">
        <v>0</v>
      </c>
      <c r="D149" s="15">
        <v>0</v>
      </c>
      <c r="E149" s="15">
        <v>0</v>
      </c>
      <c r="F149" s="15"/>
      <c r="G149" s="15">
        <f>Tabla13[[#This Row],[ventas]]+Tabla13[[#This Row],[fisico]]-Tabla13[[#This Row],[sistema]]</f>
        <v>0</v>
      </c>
      <c r="H149" s="17">
        <v>0</v>
      </c>
      <c r="I149" s="15"/>
      <c r="J149" s="30">
        <f>Tabla13[[#This Row],[costo]]*Tabla13[[#This Row],[Comprometida]]</f>
        <v>0</v>
      </c>
    </row>
    <row r="150" spans="1:10" hidden="1" x14ac:dyDescent="0.25">
      <c r="A150" s="15">
        <v>7862</v>
      </c>
      <c r="B150" s="14" t="s">
        <v>267</v>
      </c>
      <c r="C150" s="16">
        <v>0</v>
      </c>
      <c r="D150" s="15">
        <v>0</v>
      </c>
      <c r="E150" s="15">
        <v>0</v>
      </c>
      <c r="F150" s="15"/>
      <c r="G150" s="15">
        <f>Tabla13[[#This Row],[ventas]]+Tabla13[[#This Row],[fisico]]-Tabla13[[#This Row],[sistema]]</f>
        <v>0</v>
      </c>
      <c r="H150" s="17">
        <v>0</v>
      </c>
      <c r="I150" s="15"/>
      <c r="J150" s="30">
        <f>Tabla13[[#This Row],[costo]]*Tabla13[[#This Row],[Comprometida]]</f>
        <v>0</v>
      </c>
    </row>
    <row r="151" spans="1:10" hidden="1" x14ac:dyDescent="0.25">
      <c r="A151" s="15">
        <v>7863</v>
      </c>
      <c r="B151" s="14" t="s">
        <v>268</v>
      </c>
      <c r="C151" s="16">
        <v>0</v>
      </c>
      <c r="D151" s="15">
        <v>0</v>
      </c>
      <c r="E151" s="15">
        <v>0</v>
      </c>
      <c r="F151" s="15"/>
      <c r="G151" s="15">
        <f>Tabla13[[#This Row],[ventas]]+Tabla13[[#This Row],[fisico]]-Tabla13[[#This Row],[sistema]]</f>
        <v>0</v>
      </c>
      <c r="H151" s="17">
        <v>0</v>
      </c>
      <c r="I151" s="15"/>
      <c r="J151" s="30">
        <f>Tabla13[[#This Row],[costo]]*Tabla13[[#This Row],[Comprometida]]</f>
        <v>0</v>
      </c>
    </row>
    <row r="152" spans="1:10" hidden="1" x14ac:dyDescent="0.25">
      <c r="A152" s="15">
        <v>7888</v>
      </c>
      <c r="B152" s="14" t="s">
        <v>269</v>
      </c>
      <c r="C152" s="16">
        <v>0</v>
      </c>
      <c r="D152" s="15">
        <v>0</v>
      </c>
      <c r="E152" s="15">
        <v>0</v>
      </c>
      <c r="F152" s="15"/>
      <c r="G152" s="15">
        <f>Tabla13[[#This Row],[ventas]]+Tabla13[[#This Row],[fisico]]-Tabla13[[#This Row],[sistema]]</f>
        <v>0</v>
      </c>
      <c r="H152" s="17">
        <v>0</v>
      </c>
      <c r="I152" s="15"/>
      <c r="J152" s="30">
        <f>Tabla13[[#This Row],[costo]]*Tabla13[[#This Row],[Comprometida]]</f>
        <v>0</v>
      </c>
    </row>
    <row r="153" spans="1:10" hidden="1" x14ac:dyDescent="0.25">
      <c r="A153" s="15">
        <v>8493</v>
      </c>
      <c r="B153" s="14" t="s">
        <v>270</v>
      </c>
      <c r="C153" s="16">
        <v>0</v>
      </c>
      <c r="D153" s="15">
        <v>0</v>
      </c>
      <c r="E153" s="15">
        <v>0</v>
      </c>
      <c r="F153" s="15"/>
      <c r="G153" s="15">
        <f>Tabla13[[#This Row],[ventas]]+Tabla13[[#This Row],[fisico]]-Tabla13[[#This Row],[sistema]]</f>
        <v>0</v>
      </c>
      <c r="H153" s="17">
        <v>0</v>
      </c>
      <c r="I153" s="15"/>
      <c r="J153" s="30">
        <f>Tabla13[[#This Row],[costo]]*Tabla13[[#This Row],[Comprometida]]</f>
        <v>0</v>
      </c>
    </row>
    <row r="154" spans="1:10" hidden="1" x14ac:dyDescent="0.25">
      <c r="A154" s="15">
        <v>8514</v>
      </c>
      <c r="B154" s="14" t="s">
        <v>271</v>
      </c>
      <c r="C154" s="16">
        <v>0</v>
      </c>
      <c r="D154" s="15">
        <v>0</v>
      </c>
      <c r="E154" s="15">
        <v>0</v>
      </c>
      <c r="F154" s="15"/>
      <c r="G154" s="15">
        <f>Tabla13[[#This Row],[ventas]]+Tabla13[[#This Row],[fisico]]-Tabla13[[#This Row],[sistema]]</f>
        <v>0</v>
      </c>
      <c r="H154" s="17">
        <v>0</v>
      </c>
      <c r="I154" s="15"/>
      <c r="J154" s="30">
        <f>Tabla13[[#This Row],[costo]]*Tabla13[[#This Row],[Comprometida]]</f>
        <v>0</v>
      </c>
    </row>
    <row r="155" spans="1:10" hidden="1" x14ac:dyDescent="0.25">
      <c r="A155" s="15">
        <v>8775</v>
      </c>
      <c r="B155" s="14" t="s">
        <v>272</v>
      </c>
      <c r="C155" s="16">
        <v>0</v>
      </c>
      <c r="D155" s="15">
        <v>0</v>
      </c>
      <c r="E155" s="15">
        <v>0</v>
      </c>
      <c r="F155" s="15"/>
      <c r="G155" s="15">
        <f>Tabla13[[#This Row],[ventas]]+Tabla13[[#This Row],[fisico]]-Tabla13[[#This Row],[sistema]]</f>
        <v>0</v>
      </c>
      <c r="H155" s="17">
        <v>0</v>
      </c>
      <c r="I155" s="15"/>
      <c r="J155" s="30">
        <f>Tabla13[[#This Row],[costo]]*Tabla13[[#This Row],[Comprometida]]</f>
        <v>0</v>
      </c>
    </row>
    <row r="156" spans="1:10" hidden="1" x14ac:dyDescent="0.25">
      <c r="A156" s="15">
        <v>9321</v>
      </c>
      <c r="B156" s="14" t="s">
        <v>273</v>
      </c>
      <c r="C156" s="16">
        <v>0</v>
      </c>
      <c r="D156" s="15">
        <v>0</v>
      </c>
      <c r="E156" s="15">
        <v>0</v>
      </c>
      <c r="F156" s="15"/>
      <c r="G156" s="15">
        <f>Tabla13[[#This Row],[ventas]]+Tabla13[[#This Row],[fisico]]-Tabla13[[#This Row],[sistema]]</f>
        <v>0</v>
      </c>
      <c r="H156" s="17">
        <v>0</v>
      </c>
      <c r="I156" s="15"/>
      <c r="J156" s="30">
        <f>Tabla13[[#This Row],[costo]]*Tabla13[[#This Row],[Comprometida]]</f>
        <v>0</v>
      </c>
    </row>
    <row r="157" spans="1:10" hidden="1" x14ac:dyDescent="0.25">
      <c r="A157" s="15">
        <v>9812</v>
      </c>
      <c r="B157" s="14" t="s">
        <v>274</v>
      </c>
      <c r="C157" s="16">
        <v>0</v>
      </c>
      <c r="D157" s="15">
        <v>0</v>
      </c>
      <c r="E157" s="15">
        <v>0</v>
      </c>
      <c r="F157" s="15"/>
      <c r="G157" s="15">
        <f>Tabla13[[#This Row],[ventas]]+Tabla13[[#This Row],[fisico]]-Tabla13[[#This Row],[sistema]]</f>
        <v>0</v>
      </c>
      <c r="H157" s="17">
        <v>0</v>
      </c>
      <c r="I157" s="15"/>
      <c r="J157" s="30">
        <f>Tabla13[[#This Row],[costo]]*Tabla13[[#This Row],[Comprometida]]</f>
        <v>0</v>
      </c>
    </row>
    <row r="158" spans="1:10" hidden="1" x14ac:dyDescent="0.25">
      <c r="A158" s="15">
        <v>9915</v>
      </c>
      <c r="B158" s="14" t="s">
        <v>275</v>
      </c>
      <c r="C158" s="16">
        <v>0</v>
      </c>
      <c r="D158" s="15">
        <v>0</v>
      </c>
      <c r="E158" s="15">
        <v>0</v>
      </c>
      <c r="F158" s="15"/>
      <c r="G158" s="15">
        <f>Tabla13[[#This Row],[ventas]]+Tabla13[[#This Row],[fisico]]-Tabla13[[#This Row],[sistema]]</f>
        <v>0</v>
      </c>
      <c r="H158" s="17">
        <v>0</v>
      </c>
      <c r="I158" s="15"/>
      <c r="J158" s="30">
        <f>Tabla13[[#This Row],[costo]]*Tabla13[[#This Row],[Comprometida]]</f>
        <v>0</v>
      </c>
    </row>
    <row r="159" spans="1:10" hidden="1" x14ac:dyDescent="0.25">
      <c r="A159" s="15">
        <v>10237</v>
      </c>
      <c r="B159" s="14" t="s">
        <v>276</v>
      </c>
      <c r="C159" s="16">
        <v>0</v>
      </c>
      <c r="D159" s="15">
        <v>0</v>
      </c>
      <c r="E159" s="15">
        <v>0</v>
      </c>
      <c r="F159" s="15"/>
      <c r="G159" s="15">
        <f>Tabla13[[#This Row],[ventas]]+Tabla13[[#This Row],[fisico]]-Tabla13[[#This Row],[sistema]]</f>
        <v>0</v>
      </c>
      <c r="H159" s="17">
        <v>0</v>
      </c>
      <c r="I159" s="15"/>
      <c r="J159" s="30">
        <f>Tabla13[[#This Row],[costo]]*Tabla13[[#This Row],[Comprometida]]</f>
        <v>0</v>
      </c>
    </row>
    <row r="160" spans="1:10" hidden="1" x14ac:dyDescent="0.25">
      <c r="A160" s="15">
        <v>10749</v>
      </c>
      <c r="B160" s="14" t="s">
        <v>277</v>
      </c>
      <c r="C160" s="16">
        <v>0</v>
      </c>
      <c r="D160" s="15">
        <v>0</v>
      </c>
      <c r="E160" s="15">
        <v>0</v>
      </c>
      <c r="F160" s="15"/>
      <c r="G160" s="15">
        <f>Tabla13[[#This Row],[ventas]]+Tabla13[[#This Row],[fisico]]-Tabla13[[#This Row],[sistema]]</f>
        <v>0</v>
      </c>
      <c r="H160" s="17">
        <v>0</v>
      </c>
      <c r="I160" s="15"/>
      <c r="J160" s="30">
        <f>Tabla13[[#This Row],[costo]]*Tabla13[[#This Row],[Comprometida]]</f>
        <v>0</v>
      </c>
    </row>
    <row r="161" spans="1:10" x14ac:dyDescent="0.25">
      <c r="A161" s="15">
        <v>10904</v>
      </c>
      <c r="B161" s="14" t="s">
        <v>278</v>
      </c>
      <c r="C161" s="16">
        <v>0</v>
      </c>
      <c r="D161" s="15">
        <v>2</v>
      </c>
      <c r="E161" s="15">
        <v>0</v>
      </c>
      <c r="F161" s="15"/>
      <c r="G161" s="15">
        <f>Tabla13[[#This Row],[ventas]]+Tabla13[[#This Row],[fisico]]-Tabla13[[#This Row],[sistema]]</f>
        <v>-2</v>
      </c>
      <c r="H161" s="17">
        <v>0</v>
      </c>
      <c r="I161" s="15">
        <v>1.69</v>
      </c>
      <c r="J161" s="30">
        <f>Tabla13[[#This Row],[costo]]*Tabla13[[#This Row],[Comprometida]]</f>
        <v>-3.38</v>
      </c>
    </row>
    <row r="162" spans="1:10" hidden="1" x14ac:dyDescent="0.25">
      <c r="A162" s="15">
        <v>10990</v>
      </c>
      <c r="B162" s="14" t="s">
        <v>279</v>
      </c>
      <c r="C162" s="16">
        <v>0</v>
      </c>
      <c r="D162" s="15">
        <v>0</v>
      </c>
      <c r="E162" s="15">
        <v>0</v>
      </c>
      <c r="F162" s="15"/>
      <c r="G162" s="15">
        <f>Tabla13[[#This Row],[ventas]]+Tabla13[[#This Row],[fisico]]-Tabla13[[#This Row],[sistema]]</f>
        <v>0</v>
      </c>
      <c r="H162" s="17">
        <v>0</v>
      </c>
      <c r="I162" s="15"/>
      <c r="J162" s="30">
        <f>Tabla13[[#This Row],[costo]]*Tabla13[[#This Row],[Comprometida]]</f>
        <v>0</v>
      </c>
    </row>
    <row r="163" spans="1:10" hidden="1" x14ac:dyDescent="0.25">
      <c r="A163" s="15">
        <v>11029</v>
      </c>
      <c r="B163" s="14" t="s">
        <v>280</v>
      </c>
      <c r="C163" s="16">
        <v>0</v>
      </c>
      <c r="D163" s="15">
        <v>0</v>
      </c>
      <c r="E163" s="15">
        <v>0</v>
      </c>
      <c r="F163" s="15"/>
      <c r="G163" s="15">
        <f>Tabla13[[#This Row],[ventas]]+Tabla13[[#This Row],[fisico]]-Tabla13[[#This Row],[sistema]]</f>
        <v>0</v>
      </c>
      <c r="H163" s="17">
        <v>0</v>
      </c>
      <c r="I163" s="15"/>
      <c r="J163" s="30">
        <f>Tabla13[[#This Row],[costo]]*Tabla13[[#This Row],[Comprometida]]</f>
        <v>0</v>
      </c>
    </row>
    <row r="164" spans="1:10" hidden="1" x14ac:dyDescent="0.25">
      <c r="A164" s="15">
        <v>11062</v>
      </c>
      <c r="B164" s="14" t="s">
        <v>281</v>
      </c>
      <c r="C164" s="16">
        <v>0</v>
      </c>
      <c r="D164" s="15">
        <v>0</v>
      </c>
      <c r="E164" s="15">
        <v>0</v>
      </c>
      <c r="F164" s="15"/>
      <c r="G164" s="15">
        <f>Tabla13[[#This Row],[ventas]]+Tabla13[[#This Row],[fisico]]-Tabla13[[#This Row],[sistema]]</f>
        <v>0</v>
      </c>
      <c r="H164" s="17">
        <v>0</v>
      </c>
      <c r="I164" s="15"/>
      <c r="J164" s="30">
        <f>Tabla13[[#This Row],[costo]]*Tabla13[[#This Row],[Comprometida]]</f>
        <v>0</v>
      </c>
    </row>
    <row r="165" spans="1:10" hidden="1" x14ac:dyDescent="0.25">
      <c r="A165" s="15">
        <v>11383</v>
      </c>
      <c r="B165" s="14" t="s">
        <v>282</v>
      </c>
      <c r="C165" s="16">
        <v>0</v>
      </c>
      <c r="D165" s="15">
        <v>0</v>
      </c>
      <c r="E165" s="15">
        <v>0</v>
      </c>
      <c r="F165" s="15"/>
      <c r="G165" s="15">
        <f>Tabla13[[#This Row],[ventas]]+Tabla13[[#This Row],[fisico]]-Tabla13[[#This Row],[sistema]]</f>
        <v>0</v>
      </c>
      <c r="H165" s="17">
        <v>0</v>
      </c>
      <c r="I165" s="15"/>
      <c r="J165" s="30">
        <f>Tabla13[[#This Row],[costo]]*Tabla13[[#This Row],[Comprometida]]</f>
        <v>0</v>
      </c>
    </row>
    <row r="166" spans="1:10" hidden="1" x14ac:dyDescent="0.25">
      <c r="A166" s="15">
        <v>11905</v>
      </c>
      <c r="B166" s="14" t="s">
        <v>283</v>
      </c>
      <c r="C166" s="16">
        <v>1</v>
      </c>
      <c r="D166" s="15">
        <v>0</v>
      </c>
      <c r="E166" s="15">
        <v>0</v>
      </c>
      <c r="F166" s="15"/>
      <c r="G166" s="15">
        <f>Tabla13[[#This Row],[ventas]]+Tabla13[[#This Row],[fisico]]-Tabla13[[#This Row],[sistema]]</f>
        <v>0</v>
      </c>
      <c r="H166" s="17">
        <f>Tabla13[[#This Row],[Comprometida]]/Tabla13[[#This Row],[recepciones]]</f>
        <v>0</v>
      </c>
      <c r="I166" s="15"/>
      <c r="J166" s="30">
        <f>Tabla13[[#This Row],[costo]]*Tabla13[[#This Row],[Comprometida]]</f>
        <v>0</v>
      </c>
    </row>
    <row r="167" spans="1:10" hidden="1" x14ac:dyDescent="0.25">
      <c r="A167" s="15">
        <v>11911</v>
      </c>
      <c r="B167" s="14" t="s">
        <v>284</v>
      </c>
      <c r="C167" s="16">
        <v>0</v>
      </c>
      <c r="D167" s="15">
        <v>0</v>
      </c>
      <c r="E167" s="15">
        <v>0</v>
      </c>
      <c r="F167" s="15"/>
      <c r="G167" s="15">
        <f>Tabla13[[#This Row],[ventas]]+Tabla13[[#This Row],[fisico]]-Tabla13[[#This Row],[sistema]]</f>
        <v>0</v>
      </c>
      <c r="H167" s="17">
        <v>0</v>
      </c>
      <c r="I167" s="15"/>
      <c r="J167" s="30">
        <f>Tabla13[[#This Row],[costo]]*Tabla13[[#This Row],[Comprometida]]</f>
        <v>0</v>
      </c>
    </row>
    <row r="168" spans="1:10" hidden="1" x14ac:dyDescent="0.25">
      <c r="A168" s="15">
        <v>11929</v>
      </c>
      <c r="B168" s="14" t="s">
        <v>285</v>
      </c>
      <c r="C168" s="16">
        <v>0</v>
      </c>
      <c r="D168" s="15">
        <v>0</v>
      </c>
      <c r="E168" s="15">
        <v>0</v>
      </c>
      <c r="F168" s="15"/>
      <c r="G168" s="15">
        <f>Tabla13[[#This Row],[ventas]]+Tabla13[[#This Row],[fisico]]-Tabla13[[#This Row],[sistema]]</f>
        <v>0</v>
      </c>
      <c r="H168" s="17">
        <v>0</v>
      </c>
      <c r="I168" s="15"/>
      <c r="J168" s="30">
        <f>Tabla13[[#This Row],[costo]]*Tabla13[[#This Row],[Comprometida]]</f>
        <v>0</v>
      </c>
    </row>
    <row r="169" spans="1:10" hidden="1" x14ac:dyDescent="0.25">
      <c r="A169" s="15">
        <v>11930</v>
      </c>
      <c r="B169" s="14" t="s">
        <v>286</v>
      </c>
      <c r="C169" s="16">
        <v>0</v>
      </c>
      <c r="D169" s="15">
        <v>0</v>
      </c>
      <c r="E169" s="15">
        <v>0</v>
      </c>
      <c r="F169" s="15"/>
      <c r="G169" s="15">
        <f>Tabla13[[#This Row],[ventas]]+Tabla13[[#This Row],[fisico]]-Tabla13[[#This Row],[sistema]]</f>
        <v>0</v>
      </c>
      <c r="H169" s="17">
        <v>0</v>
      </c>
      <c r="I169" s="15"/>
      <c r="J169" s="30">
        <f>Tabla13[[#This Row],[costo]]*Tabla13[[#This Row],[Comprometida]]</f>
        <v>0</v>
      </c>
    </row>
    <row r="170" spans="1:10" hidden="1" x14ac:dyDescent="0.25">
      <c r="A170" s="15">
        <v>12037</v>
      </c>
      <c r="B170" s="14" t="s">
        <v>287</v>
      </c>
      <c r="C170" s="16">
        <v>0</v>
      </c>
      <c r="D170" s="15">
        <v>0</v>
      </c>
      <c r="E170" s="15">
        <v>0</v>
      </c>
      <c r="F170" s="15"/>
      <c r="G170" s="15">
        <f>Tabla13[[#This Row],[ventas]]+Tabla13[[#This Row],[fisico]]-Tabla13[[#This Row],[sistema]]</f>
        <v>0</v>
      </c>
      <c r="H170" s="17">
        <v>0</v>
      </c>
      <c r="I170" s="15"/>
      <c r="J170" s="30">
        <f>Tabla13[[#This Row],[costo]]*Tabla13[[#This Row],[Comprometida]]</f>
        <v>0</v>
      </c>
    </row>
    <row r="171" spans="1:10" hidden="1" x14ac:dyDescent="0.25">
      <c r="A171" s="15">
        <v>12038</v>
      </c>
      <c r="B171" s="14" t="s">
        <v>288</v>
      </c>
      <c r="C171" s="16">
        <v>0</v>
      </c>
      <c r="D171" s="15">
        <v>0</v>
      </c>
      <c r="E171" s="15">
        <v>0</v>
      </c>
      <c r="F171" s="15"/>
      <c r="G171" s="15">
        <f>Tabla13[[#This Row],[ventas]]+Tabla13[[#This Row],[fisico]]-Tabla13[[#This Row],[sistema]]</f>
        <v>0</v>
      </c>
      <c r="H171" s="17">
        <v>0</v>
      </c>
      <c r="I171" s="15"/>
      <c r="J171" s="30">
        <f>Tabla13[[#This Row],[costo]]*Tabla13[[#This Row],[Comprometida]]</f>
        <v>0</v>
      </c>
    </row>
    <row r="172" spans="1:10" hidden="1" x14ac:dyDescent="0.25">
      <c r="A172" s="15">
        <v>12853</v>
      </c>
      <c r="B172" s="14" t="s">
        <v>289</v>
      </c>
      <c r="C172" s="16">
        <v>0</v>
      </c>
      <c r="D172" s="15">
        <v>0</v>
      </c>
      <c r="E172" s="15">
        <v>0</v>
      </c>
      <c r="F172" s="15"/>
      <c r="G172" s="15">
        <f>Tabla13[[#This Row],[ventas]]+Tabla13[[#This Row],[fisico]]-Tabla13[[#This Row],[sistema]]</f>
        <v>0</v>
      </c>
      <c r="H172" s="17">
        <v>0</v>
      </c>
      <c r="I172" s="15"/>
      <c r="J172" s="30">
        <f>Tabla13[[#This Row],[costo]]*Tabla13[[#This Row],[Comprometida]]</f>
        <v>0</v>
      </c>
    </row>
    <row r="173" spans="1:10" hidden="1" x14ac:dyDescent="0.25">
      <c r="A173" s="15">
        <v>12953</v>
      </c>
      <c r="B173" s="14" t="s">
        <v>290</v>
      </c>
      <c r="C173" s="16">
        <v>0</v>
      </c>
      <c r="D173" s="15">
        <v>0</v>
      </c>
      <c r="E173" s="15">
        <v>0</v>
      </c>
      <c r="F173" s="15"/>
      <c r="G173" s="15">
        <f>Tabla13[[#This Row],[ventas]]+Tabla13[[#This Row],[fisico]]-Tabla13[[#This Row],[sistema]]</f>
        <v>0</v>
      </c>
      <c r="H173" s="17">
        <v>0</v>
      </c>
      <c r="I173" s="15"/>
      <c r="J173" s="30">
        <f>Tabla13[[#This Row],[costo]]*Tabla13[[#This Row],[Comprometida]]</f>
        <v>0</v>
      </c>
    </row>
    <row r="174" spans="1:10" hidden="1" x14ac:dyDescent="0.25">
      <c r="A174" s="15">
        <v>13118</v>
      </c>
      <c r="B174" s="14" t="s">
        <v>291</v>
      </c>
      <c r="C174" s="16">
        <v>0</v>
      </c>
      <c r="D174" s="15">
        <v>0</v>
      </c>
      <c r="E174" s="15">
        <v>0</v>
      </c>
      <c r="F174" s="15"/>
      <c r="G174" s="15">
        <f>Tabla13[[#This Row],[ventas]]+Tabla13[[#This Row],[fisico]]-Tabla13[[#This Row],[sistema]]</f>
        <v>0</v>
      </c>
      <c r="H174" s="17">
        <v>0</v>
      </c>
      <c r="I174" s="15"/>
      <c r="J174" s="30">
        <f>Tabla13[[#This Row],[costo]]*Tabla13[[#This Row],[Comprometida]]</f>
        <v>0</v>
      </c>
    </row>
    <row r="175" spans="1:10" hidden="1" x14ac:dyDescent="0.25">
      <c r="A175" s="15">
        <v>13380</v>
      </c>
      <c r="B175" s="14" t="s">
        <v>292</v>
      </c>
      <c r="C175" s="16">
        <v>0</v>
      </c>
      <c r="D175" s="15">
        <v>0</v>
      </c>
      <c r="E175" s="15">
        <v>0</v>
      </c>
      <c r="F175" s="15"/>
      <c r="G175" s="15">
        <f>Tabla13[[#This Row],[ventas]]+Tabla13[[#This Row],[fisico]]-Tabla13[[#This Row],[sistema]]</f>
        <v>0</v>
      </c>
      <c r="H175" s="17">
        <v>0</v>
      </c>
      <c r="I175" s="15"/>
      <c r="J175" s="30">
        <f>Tabla13[[#This Row],[costo]]*Tabla13[[#This Row],[Comprometida]]</f>
        <v>0</v>
      </c>
    </row>
    <row r="176" spans="1:10" hidden="1" x14ac:dyDescent="0.25">
      <c r="A176" s="15">
        <v>13619</v>
      </c>
      <c r="B176" s="14" t="s">
        <v>293</v>
      </c>
      <c r="C176" s="16">
        <v>0</v>
      </c>
      <c r="D176" s="15">
        <v>0</v>
      </c>
      <c r="E176" s="15">
        <v>0</v>
      </c>
      <c r="F176" s="15"/>
      <c r="G176" s="15">
        <f>Tabla13[[#This Row],[ventas]]+Tabla13[[#This Row],[fisico]]-Tabla13[[#This Row],[sistema]]</f>
        <v>0</v>
      </c>
      <c r="H176" s="17">
        <v>0</v>
      </c>
      <c r="I176" s="15"/>
      <c r="J176" s="30">
        <f>Tabla13[[#This Row],[costo]]*Tabla13[[#This Row],[Comprometida]]</f>
        <v>0</v>
      </c>
    </row>
    <row r="177" spans="1:10" hidden="1" x14ac:dyDescent="0.25">
      <c r="A177" s="15">
        <v>14211</v>
      </c>
      <c r="B177" s="14" t="s">
        <v>294</v>
      </c>
      <c r="C177" s="16">
        <v>0</v>
      </c>
      <c r="D177" s="15">
        <v>0</v>
      </c>
      <c r="E177" s="15">
        <v>0</v>
      </c>
      <c r="F177" s="15"/>
      <c r="G177" s="15">
        <f>Tabla13[[#This Row],[ventas]]+Tabla13[[#This Row],[fisico]]-Tabla13[[#This Row],[sistema]]</f>
        <v>0</v>
      </c>
      <c r="H177" s="17">
        <v>0</v>
      </c>
      <c r="I177" s="15"/>
      <c r="J177" s="30">
        <f>Tabla13[[#This Row],[costo]]*Tabla13[[#This Row],[Comprometida]]</f>
        <v>0</v>
      </c>
    </row>
    <row r="178" spans="1:10" hidden="1" x14ac:dyDescent="0.25">
      <c r="A178" s="15">
        <v>14647</v>
      </c>
      <c r="B178" s="14" t="s">
        <v>295</v>
      </c>
      <c r="C178" s="16">
        <v>0</v>
      </c>
      <c r="D178" s="15">
        <v>0</v>
      </c>
      <c r="E178" s="15">
        <v>0</v>
      </c>
      <c r="F178" s="15"/>
      <c r="G178" s="15">
        <f>Tabla13[[#This Row],[ventas]]+Tabla13[[#This Row],[fisico]]-Tabla13[[#This Row],[sistema]]</f>
        <v>0</v>
      </c>
      <c r="H178" s="17">
        <v>0</v>
      </c>
      <c r="I178" s="15"/>
      <c r="J178" s="30">
        <f>Tabla13[[#This Row],[costo]]*Tabla13[[#This Row],[Comprometida]]</f>
        <v>0</v>
      </c>
    </row>
    <row r="179" spans="1:10" hidden="1" x14ac:dyDescent="0.25">
      <c r="A179" s="15">
        <v>15128</v>
      </c>
      <c r="B179" s="14" t="s">
        <v>296</v>
      </c>
      <c r="C179" s="16">
        <v>0</v>
      </c>
      <c r="D179" s="15">
        <v>0</v>
      </c>
      <c r="E179" s="15">
        <v>0</v>
      </c>
      <c r="F179" s="15"/>
      <c r="G179" s="15">
        <f>Tabla13[[#This Row],[ventas]]+Tabla13[[#This Row],[fisico]]-Tabla13[[#This Row],[sistema]]</f>
        <v>0</v>
      </c>
      <c r="H179" s="17">
        <v>0</v>
      </c>
      <c r="I179" s="15"/>
      <c r="J179" s="30">
        <f>Tabla13[[#This Row],[costo]]*Tabla13[[#This Row],[Comprometida]]</f>
        <v>0</v>
      </c>
    </row>
    <row r="180" spans="1:10" hidden="1" x14ac:dyDescent="0.25">
      <c r="A180" s="15">
        <v>15441</v>
      </c>
      <c r="B180" s="14" t="s">
        <v>297</v>
      </c>
      <c r="C180" s="16">
        <v>0</v>
      </c>
      <c r="D180" s="15">
        <v>0</v>
      </c>
      <c r="E180" s="15">
        <v>0</v>
      </c>
      <c r="F180" s="15"/>
      <c r="G180" s="15">
        <f>Tabla13[[#This Row],[ventas]]+Tabla13[[#This Row],[fisico]]-Tabla13[[#This Row],[sistema]]</f>
        <v>0</v>
      </c>
      <c r="H180" s="17">
        <v>0</v>
      </c>
      <c r="I180" s="15"/>
      <c r="J180" s="30">
        <f>Tabla13[[#This Row],[costo]]*Tabla13[[#This Row],[Comprometida]]</f>
        <v>0</v>
      </c>
    </row>
    <row r="181" spans="1:10" hidden="1" x14ac:dyDescent="0.25">
      <c r="A181" s="15">
        <v>15817</v>
      </c>
      <c r="B181" s="14" t="s">
        <v>298</v>
      </c>
      <c r="C181" s="16">
        <v>0</v>
      </c>
      <c r="D181" s="15">
        <v>0</v>
      </c>
      <c r="E181" s="15">
        <v>0</v>
      </c>
      <c r="F181" s="15"/>
      <c r="G181" s="15">
        <f>Tabla13[[#This Row],[ventas]]+Tabla13[[#This Row],[fisico]]-Tabla13[[#This Row],[sistema]]</f>
        <v>0</v>
      </c>
      <c r="H181" s="17">
        <v>0</v>
      </c>
      <c r="I181" s="15"/>
      <c r="J181" s="30">
        <f>Tabla13[[#This Row],[costo]]*Tabla13[[#This Row],[Comprometida]]</f>
        <v>0</v>
      </c>
    </row>
    <row r="182" spans="1:10" hidden="1" x14ac:dyDescent="0.25">
      <c r="A182" s="15">
        <v>20749</v>
      </c>
      <c r="B182" s="14" t="s">
        <v>299</v>
      </c>
      <c r="C182" s="16">
        <v>0</v>
      </c>
      <c r="D182" s="15">
        <v>0</v>
      </c>
      <c r="E182" s="15">
        <v>0</v>
      </c>
      <c r="F182" s="15"/>
      <c r="G182" s="15">
        <f>Tabla13[[#This Row],[ventas]]+Tabla13[[#This Row],[fisico]]-Tabla13[[#This Row],[sistema]]</f>
        <v>0</v>
      </c>
      <c r="H182" s="17">
        <v>0</v>
      </c>
      <c r="I182" s="15"/>
      <c r="J182" s="30">
        <f>Tabla13[[#This Row],[costo]]*Tabla13[[#This Row],[Comprometida]]</f>
        <v>0</v>
      </c>
    </row>
    <row r="183" spans="1:10" hidden="1" x14ac:dyDescent="0.25">
      <c r="A183" s="15">
        <v>21248</v>
      </c>
      <c r="B183" s="14" t="s">
        <v>300</v>
      </c>
      <c r="C183" s="16">
        <v>76.400000000000006</v>
      </c>
      <c r="D183" s="15">
        <v>0</v>
      </c>
      <c r="E183" s="15">
        <v>0</v>
      </c>
      <c r="F183" s="15"/>
      <c r="G183" s="15">
        <f>Tabla13[[#This Row],[ventas]]+Tabla13[[#This Row],[fisico]]-Tabla13[[#This Row],[sistema]]</f>
        <v>0</v>
      </c>
      <c r="H183" s="17">
        <f>Tabla13[[#This Row],[Comprometida]]/Tabla13[[#This Row],[recepciones]]</f>
        <v>0</v>
      </c>
      <c r="I183" s="15"/>
      <c r="J183" s="30">
        <f>Tabla13[[#This Row],[costo]]*Tabla13[[#This Row],[Comprometida]]</f>
        <v>0</v>
      </c>
    </row>
    <row r="184" spans="1:10" hidden="1" x14ac:dyDescent="0.25">
      <c r="A184" s="15">
        <v>21295</v>
      </c>
      <c r="B184" s="14" t="s">
        <v>301</v>
      </c>
      <c r="C184" s="16">
        <v>0</v>
      </c>
      <c r="D184" s="15">
        <v>0</v>
      </c>
      <c r="E184" s="15">
        <v>0</v>
      </c>
      <c r="F184" s="15"/>
      <c r="G184" s="15">
        <f>Tabla13[[#This Row],[ventas]]+Tabla13[[#This Row],[fisico]]-Tabla13[[#This Row],[sistema]]</f>
        <v>0</v>
      </c>
      <c r="H184" s="17">
        <v>0</v>
      </c>
      <c r="I184" s="15"/>
      <c r="J184" s="30">
        <f>Tabla13[[#This Row],[costo]]*Tabla13[[#This Row],[Comprometida]]</f>
        <v>0</v>
      </c>
    </row>
    <row r="185" spans="1:10" hidden="1" x14ac:dyDescent="0.25">
      <c r="A185" s="15">
        <v>21297</v>
      </c>
      <c r="B185" s="14" t="s">
        <v>302</v>
      </c>
      <c r="C185" s="16">
        <v>35</v>
      </c>
      <c r="D185" s="15">
        <v>0</v>
      </c>
      <c r="E185" s="15">
        <v>0</v>
      </c>
      <c r="F185" s="15"/>
      <c r="G185" s="15">
        <f>Tabla13[[#This Row],[ventas]]+Tabla13[[#This Row],[fisico]]-Tabla13[[#This Row],[sistema]]</f>
        <v>0</v>
      </c>
      <c r="H185" s="17">
        <f>Tabla13[[#This Row],[Comprometida]]/Tabla13[[#This Row],[recepciones]]</f>
        <v>0</v>
      </c>
      <c r="I185" s="15"/>
      <c r="J185" s="30">
        <f>Tabla13[[#This Row],[costo]]*Tabla13[[#This Row],[Comprometida]]</f>
        <v>0</v>
      </c>
    </row>
    <row r="186" spans="1:10" hidden="1" x14ac:dyDescent="0.25">
      <c r="A186" s="15">
        <v>21300</v>
      </c>
      <c r="B186" s="14" t="s">
        <v>303</v>
      </c>
      <c r="C186" s="16">
        <v>0</v>
      </c>
      <c r="D186" s="15">
        <v>0</v>
      </c>
      <c r="E186" s="15">
        <v>0</v>
      </c>
      <c r="F186" s="15"/>
      <c r="G186" s="15">
        <f>Tabla13[[#This Row],[ventas]]+Tabla13[[#This Row],[fisico]]-Tabla13[[#This Row],[sistema]]</f>
        <v>0</v>
      </c>
      <c r="H186" s="17">
        <v>0</v>
      </c>
      <c r="I186" s="15"/>
      <c r="J186" s="30">
        <f>Tabla13[[#This Row],[costo]]*Tabla13[[#This Row],[Comprometida]]</f>
        <v>0</v>
      </c>
    </row>
    <row r="187" spans="1:10" hidden="1" x14ac:dyDescent="0.25">
      <c r="A187" s="15">
        <v>21454</v>
      </c>
      <c r="B187" s="14" t="s">
        <v>304</v>
      </c>
      <c r="C187" s="16">
        <v>0</v>
      </c>
      <c r="D187" s="15">
        <v>0</v>
      </c>
      <c r="E187" s="15">
        <v>0</v>
      </c>
      <c r="F187" s="15"/>
      <c r="G187" s="15">
        <f>Tabla13[[#This Row],[ventas]]+Tabla13[[#This Row],[fisico]]-Tabla13[[#This Row],[sistema]]</f>
        <v>0</v>
      </c>
      <c r="H187" s="17">
        <v>0</v>
      </c>
      <c r="I187" s="15"/>
      <c r="J187" s="30">
        <f>Tabla13[[#This Row],[costo]]*Tabla13[[#This Row],[Comprometida]]</f>
        <v>0</v>
      </c>
    </row>
    <row r="188" spans="1:10" hidden="1" x14ac:dyDescent="0.25">
      <c r="A188" s="15">
        <v>21455</v>
      </c>
      <c r="B188" s="14" t="s">
        <v>305</v>
      </c>
      <c r="C188" s="16">
        <v>3</v>
      </c>
      <c r="D188" s="15">
        <v>0</v>
      </c>
      <c r="E188" s="15">
        <v>0</v>
      </c>
      <c r="F188" s="15"/>
      <c r="G188" s="15">
        <f>Tabla13[[#This Row],[ventas]]+Tabla13[[#This Row],[fisico]]-Tabla13[[#This Row],[sistema]]</f>
        <v>0</v>
      </c>
      <c r="H188" s="17">
        <f>Tabla13[[#This Row],[Comprometida]]/Tabla13[[#This Row],[recepciones]]</f>
        <v>0</v>
      </c>
      <c r="I188" s="15"/>
      <c r="J188" s="30">
        <f>Tabla13[[#This Row],[costo]]*Tabla13[[#This Row],[Comprometida]]</f>
        <v>0</v>
      </c>
    </row>
    <row r="189" spans="1:10" hidden="1" x14ac:dyDescent="0.25">
      <c r="A189" s="15">
        <v>21799</v>
      </c>
      <c r="B189" s="14" t="s">
        <v>306</v>
      </c>
      <c r="C189" s="16">
        <v>0</v>
      </c>
      <c r="D189" s="15">
        <v>0</v>
      </c>
      <c r="E189" s="15">
        <v>0</v>
      </c>
      <c r="F189" s="15"/>
      <c r="G189" s="15">
        <f>Tabla13[[#This Row],[ventas]]+Tabla13[[#This Row],[fisico]]-Tabla13[[#This Row],[sistema]]</f>
        <v>0</v>
      </c>
      <c r="H189" s="17">
        <v>0</v>
      </c>
      <c r="I189" s="15"/>
      <c r="J189" s="30">
        <f>Tabla13[[#This Row],[costo]]*Tabla13[[#This Row],[Comprometida]]</f>
        <v>0</v>
      </c>
    </row>
    <row r="190" spans="1:10" hidden="1" x14ac:dyDescent="0.25">
      <c r="A190" s="15">
        <v>22349</v>
      </c>
      <c r="B190" s="14" t="s">
        <v>307</v>
      </c>
      <c r="C190" s="16">
        <v>0</v>
      </c>
      <c r="D190" s="15">
        <v>0</v>
      </c>
      <c r="E190" s="15">
        <v>0</v>
      </c>
      <c r="F190" s="15"/>
      <c r="G190" s="15">
        <f>Tabla13[[#This Row],[ventas]]+Tabla13[[#This Row],[fisico]]-Tabla13[[#This Row],[sistema]]</f>
        <v>0</v>
      </c>
      <c r="H190" s="17">
        <v>0</v>
      </c>
      <c r="I190" s="15"/>
      <c r="J190" s="30">
        <f>Tabla13[[#This Row],[costo]]*Tabla13[[#This Row],[Comprometida]]</f>
        <v>0</v>
      </c>
    </row>
    <row r="191" spans="1:10" hidden="1" x14ac:dyDescent="0.25">
      <c r="A191" s="15">
        <v>22498</v>
      </c>
      <c r="B191" s="14" t="s">
        <v>308</v>
      </c>
      <c r="C191" s="16">
        <v>0</v>
      </c>
      <c r="D191" s="15">
        <v>0</v>
      </c>
      <c r="E191" s="15">
        <v>0</v>
      </c>
      <c r="F191" s="15"/>
      <c r="G191" s="15">
        <f>Tabla13[[#This Row],[ventas]]+Tabla13[[#This Row],[fisico]]-Tabla13[[#This Row],[sistema]]</f>
        <v>0</v>
      </c>
      <c r="H191" s="17">
        <v>0</v>
      </c>
      <c r="I191" s="15"/>
      <c r="J191" s="30">
        <f>Tabla13[[#This Row],[costo]]*Tabla13[[#This Row],[Comprometida]]</f>
        <v>0</v>
      </c>
    </row>
    <row r="192" spans="1:10" hidden="1" x14ac:dyDescent="0.25">
      <c r="A192" s="15">
        <v>23072</v>
      </c>
      <c r="B192" s="14" t="s">
        <v>309</v>
      </c>
      <c r="C192" s="16">
        <v>0</v>
      </c>
      <c r="D192" s="15">
        <v>0</v>
      </c>
      <c r="E192" s="15">
        <v>0</v>
      </c>
      <c r="F192" s="15"/>
      <c r="G192" s="15">
        <f>Tabla13[[#This Row],[ventas]]+Tabla13[[#This Row],[fisico]]-Tabla13[[#This Row],[sistema]]</f>
        <v>0</v>
      </c>
      <c r="H192" s="17">
        <v>0</v>
      </c>
      <c r="I192" s="15"/>
      <c r="J192" s="30">
        <f>Tabla13[[#This Row],[costo]]*Tabla13[[#This Row],[Comprometida]]</f>
        <v>0</v>
      </c>
    </row>
    <row r="193" spans="1:10" hidden="1" x14ac:dyDescent="0.25">
      <c r="A193" s="15">
        <v>23497</v>
      </c>
      <c r="B193" s="14" t="s">
        <v>310</v>
      </c>
      <c r="C193" s="16">
        <v>0</v>
      </c>
      <c r="D193" s="15">
        <v>0</v>
      </c>
      <c r="E193" s="15">
        <v>0</v>
      </c>
      <c r="F193" s="15"/>
      <c r="G193" s="15">
        <f>Tabla13[[#This Row],[ventas]]+Tabla13[[#This Row],[fisico]]-Tabla13[[#This Row],[sistema]]</f>
        <v>0</v>
      </c>
      <c r="H193" s="17">
        <v>0</v>
      </c>
      <c r="I193" s="15"/>
      <c r="J193" s="30">
        <f>Tabla13[[#This Row],[costo]]*Tabla13[[#This Row],[Comprometida]]</f>
        <v>0</v>
      </c>
    </row>
    <row r="194" spans="1:10" x14ac:dyDescent="0.25">
      <c r="A194" s="15">
        <v>24612</v>
      </c>
      <c r="B194" s="14" t="s">
        <v>311</v>
      </c>
      <c r="C194" s="16">
        <v>1.6</v>
      </c>
      <c r="D194" s="15">
        <v>0.5</v>
      </c>
      <c r="E194" s="15">
        <v>0</v>
      </c>
      <c r="F194" s="15"/>
      <c r="G194" s="15">
        <f>Tabla13[[#This Row],[ventas]]+Tabla13[[#This Row],[fisico]]-Tabla13[[#This Row],[sistema]]</f>
        <v>-0.5</v>
      </c>
      <c r="H194" s="17">
        <f>Tabla13[[#This Row],[Comprometida]]/Tabla13[[#This Row],[recepciones]]</f>
        <v>-0.3125</v>
      </c>
      <c r="I194" s="29">
        <v>0.76</v>
      </c>
      <c r="J194" s="30">
        <f>Tabla13[[#This Row],[costo]]*Tabla13[[#This Row],[Comprometida]]</f>
        <v>-0.38</v>
      </c>
    </row>
    <row r="195" spans="1:10" x14ac:dyDescent="0.25">
      <c r="A195" s="44"/>
      <c r="B195" s="44"/>
      <c r="C195" s="45"/>
      <c r="D195" s="44"/>
      <c r="E195" s="44"/>
      <c r="F195" s="44"/>
      <c r="G195" s="46"/>
      <c r="H195" s="47"/>
      <c r="I195" s="15" t="s">
        <v>120</v>
      </c>
      <c r="J195" s="31">
        <f>SUBTOTAL(9,J4:J194)</f>
        <v>-544.55859999999973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ignoredErrors>
    <ignoredError sqref="H31:H194" calculatedColumn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B19" sqref="B19"/>
    </sheetView>
  </sheetViews>
  <sheetFormatPr baseColWidth="10" defaultRowHeight="15" x14ac:dyDescent="0.25"/>
  <cols>
    <col min="1" max="1" width="7.42578125" customWidth="1"/>
    <col min="2" max="2" width="52" customWidth="1"/>
    <col min="3" max="3" width="11.7109375" bestFit="1" customWidth="1"/>
    <col min="4" max="4" width="8.85546875" customWidth="1"/>
    <col min="5" max="5" width="7.7109375" customWidth="1"/>
    <col min="6" max="6" width="8" customWidth="1"/>
    <col min="7" max="7" width="14.28515625" bestFit="1" customWidth="1"/>
    <col min="8" max="8" width="10.85546875" customWidth="1"/>
  </cols>
  <sheetData>
    <row r="1" spans="1:8" ht="56.25" customHeight="1" x14ac:dyDescent="0.25">
      <c r="B1" s="35" t="s">
        <v>312</v>
      </c>
      <c r="C1" s="34"/>
      <c r="D1" s="38"/>
      <c r="E1" s="36"/>
      <c r="F1" s="36"/>
      <c r="G1" s="36"/>
    </row>
    <row r="4" spans="1:8" x14ac:dyDescent="0.25">
      <c r="A4" s="32" t="s">
        <v>0</v>
      </c>
      <c r="B4" s="32" t="s">
        <v>1</v>
      </c>
      <c r="C4" s="32" t="s">
        <v>115</v>
      </c>
      <c r="D4" s="32" t="s">
        <v>105</v>
      </c>
      <c r="E4" s="32" t="s">
        <v>106</v>
      </c>
      <c r="F4" s="32" t="s">
        <v>107</v>
      </c>
      <c r="G4" s="32" t="s">
        <v>2</v>
      </c>
      <c r="H4" s="32" t="s">
        <v>116</v>
      </c>
    </row>
    <row r="5" spans="1:8" x14ac:dyDescent="0.25">
      <c r="A5" s="15">
        <v>3</v>
      </c>
      <c r="B5" s="14" t="s">
        <v>123</v>
      </c>
      <c r="C5" s="16">
        <v>7.23</v>
      </c>
      <c r="D5" s="15">
        <v>1.2450000000000001</v>
      </c>
      <c r="E5" s="15">
        <v>1.4</v>
      </c>
      <c r="F5" s="15">
        <v>0.11</v>
      </c>
      <c r="G5" s="15">
        <v>0.2649999999999999</v>
      </c>
      <c r="H5" s="27">
        <v>3.6652835408022118E-2</v>
      </c>
    </row>
    <row r="6" spans="1:8" x14ac:dyDescent="0.25">
      <c r="A6" s="15">
        <v>15</v>
      </c>
      <c r="B6" s="14" t="s">
        <v>135</v>
      </c>
      <c r="C6" s="16">
        <v>14.4</v>
      </c>
      <c r="D6" s="15">
        <v>4.6399999999999997</v>
      </c>
      <c r="E6" s="15">
        <v>9.8000000000000007</v>
      </c>
      <c r="F6" s="15"/>
      <c r="G6" s="15">
        <v>5.160000000000001</v>
      </c>
      <c r="H6" s="27">
        <v>0.35833333333333339</v>
      </c>
    </row>
    <row r="7" spans="1:8" x14ac:dyDescent="0.25">
      <c r="A7" s="15">
        <v>17</v>
      </c>
      <c r="B7" s="14" t="s">
        <v>137</v>
      </c>
      <c r="C7" s="16">
        <v>10.199999999999999</v>
      </c>
      <c r="D7" s="15">
        <v>-1.55</v>
      </c>
      <c r="E7" s="15">
        <v>0</v>
      </c>
      <c r="F7" s="15"/>
      <c r="G7" s="15">
        <v>1.55</v>
      </c>
      <c r="H7" s="27">
        <v>0.15196078431372551</v>
      </c>
    </row>
    <row r="8" spans="1:8" x14ac:dyDescent="0.25">
      <c r="A8" s="15">
        <v>24</v>
      </c>
      <c r="B8" s="14" t="s">
        <v>142</v>
      </c>
      <c r="C8" s="16">
        <v>12.82</v>
      </c>
      <c r="D8" s="15">
        <v>-0.29499999999999998</v>
      </c>
      <c r="E8" s="15">
        <v>0</v>
      </c>
      <c r="F8" s="15"/>
      <c r="G8" s="15">
        <v>0.29499999999999998</v>
      </c>
      <c r="H8" s="27">
        <v>2.3010920436817472E-2</v>
      </c>
    </row>
    <row r="9" spans="1:8" x14ac:dyDescent="0.25">
      <c r="A9" s="15">
        <v>59</v>
      </c>
      <c r="B9" s="14" t="s">
        <v>163</v>
      </c>
      <c r="C9" s="16">
        <v>5.8</v>
      </c>
      <c r="D9" s="15">
        <v>0.3</v>
      </c>
      <c r="E9" s="15">
        <v>0.4</v>
      </c>
      <c r="F9" s="15"/>
      <c r="G9" s="15">
        <v>0.10000000000000003</v>
      </c>
      <c r="H9" s="27">
        <v>1.7241379310344834E-2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FALTANTE CARNICERIA</vt:lpstr>
      <vt:lpstr>SOBRANTE CARNICERIA</vt:lpstr>
      <vt:lpstr>FALTANTE FRUTERIA</vt:lpstr>
      <vt:lpstr>SOBRANTE FRUTERIA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LAPTOP-INV</dc:creator>
  <cp:lastModifiedBy>INVENTARIO-1</cp:lastModifiedBy>
  <cp:lastPrinted>2022-08-17T20:36:07Z</cp:lastPrinted>
  <dcterms:created xsi:type="dcterms:W3CDTF">2022-08-17T14:03:56Z</dcterms:created>
  <dcterms:modified xsi:type="dcterms:W3CDTF">2022-08-17T20:40:38Z</dcterms:modified>
</cp:coreProperties>
</file>