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030" activeTab="1"/>
  </bookViews>
  <sheets>
    <sheet name="POLLO" sheetId="1" r:id="rId1"/>
    <sheet name="COCHINO " sheetId="2" r:id="rId2"/>
    <sheet name="QUESO " sheetId="3" r:id="rId3"/>
  </sheets>
  <definedNames>
    <definedName name="_xlnm._FilterDatabase" localSheetId="1" hidden="1">'COCHINO '!$A$4:$G$13</definedName>
    <definedName name="_xlnm._FilterDatabase" localSheetId="2" hidden="1">'QUESO '!$A$3:$G$13</definedName>
  </definedNames>
  <calcPr calcId="162913"/>
</workbook>
</file>

<file path=xl/calcChain.xml><?xml version="1.0" encoding="utf-8"?>
<calcChain xmlns="http://schemas.openxmlformats.org/spreadsheetml/2006/main">
  <c r="E7" i="2" l="1"/>
  <c r="E5" i="3"/>
  <c r="E8" i="1"/>
  <c r="E7" i="1"/>
  <c r="G5" i="3" l="1"/>
  <c r="H10" i="1"/>
  <c r="H11" i="1"/>
  <c r="H13" i="1"/>
  <c r="H14" i="1"/>
  <c r="H5" i="1"/>
  <c r="H6" i="2"/>
  <c r="H7" i="2"/>
  <c r="H8" i="2"/>
  <c r="H9" i="2"/>
  <c r="H5" i="2"/>
  <c r="J6" i="2"/>
  <c r="J8" i="2"/>
  <c r="J9" i="2"/>
  <c r="J10" i="2"/>
  <c r="J11" i="2"/>
  <c r="J12" i="2"/>
  <c r="J13" i="2"/>
  <c r="J5" i="2"/>
  <c r="E12" i="2"/>
  <c r="E4" i="3"/>
  <c r="G4" i="3" s="1"/>
  <c r="H4" i="3" s="1"/>
  <c r="J6" i="3"/>
  <c r="J7" i="3"/>
  <c r="J8" i="3"/>
  <c r="J9" i="3"/>
  <c r="J11" i="3"/>
  <c r="J13" i="3"/>
  <c r="H6" i="3"/>
  <c r="H7" i="3"/>
  <c r="H9" i="3"/>
  <c r="H11" i="3"/>
  <c r="H13" i="3"/>
  <c r="G13" i="2"/>
  <c r="G5" i="2"/>
  <c r="G6" i="2"/>
  <c r="G7" i="2"/>
  <c r="J7" i="2" s="1"/>
  <c r="J14" i="2" s="1"/>
  <c r="G8" i="2"/>
  <c r="G9" i="2"/>
  <c r="G11" i="2"/>
  <c r="G12" i="2"/>
  <c r="G10" i="2"/>
  <c r="G11" i="3"/>
  <c r="G8" i="3"/>
  <c r="G6" i="3"/>
  <c r="G7" i="3"/>
  <c r="G12" i="3"/>
  <c r="J12" i="3" s="1"/>
  <c r="G13" i="3"/>
  <c r="G10" i="3"/>
  <c r="H10" i="3" s="1"/>
  <c r="G9" i="3"/>
  <c r="J10" i="3" l="1"/>
  <c r="J5" i="3"/>
  <c r="H5" i="3"/>
  <c r="J4" i="3"/>
  <c r="G7" i="1"/>
  <c r="G17" i="1"/>
  <c r="J17" i="1" s="1"/>
  <c r="G16" i="1"/>
  <c r="J16" i="1" s="1"/>
  <c r="G12" i="1"/>
  <c r="J12" i="1" s="1"/>
  <c r="G14" i="1"/>
  <c r="J14" i="1" s="1"/>
  <c r="G15" i="1"/>
  <c r="G10" i="1"/>
  <c r="J10" i="1" s="1"/>
  <c r="G11" i="1"/>
  <c r="J11" i="1" s="1"/>
  <c r="G13" i="1"/>
  <c r="J13" i="1" s="1"/>
  <c r="G6" i="1"/>
  <c r="J6" i="1" s="1"/>
  <c r="G8" i="1"/>
  <c r="G9" i="1"/>
  <c r="J9" i="1" s="1"/>
  <c r="G5" i="1"/>
  <c r="J5" i="1" s="1"/>
  <c r="J8" i="1" l="1"/>
  <c r="H8" i="1"/>
  <c r="J7" i="1"/>
  <c r="H7" i="1"/>
  <c r="J15" i="1"/>
  <c r="H15" i="1"/>
  <c r="J14" i="3"/>
</calcChain>
</file>

<file path=xl/connections.xml><?xml version="1.0" encoding="utf-8"?>
<connections xmlns="http://schemas.openxmlformats.org/spreadsheetml/2006/main">
  <connection id="1" name="321456698" type="4" refreshedVersion="0" background="1">
    <webPr xml="1" sourceData="1" url="C:\Users\INVENTARIO-4\Documents\321456698.xml" htmlTables="1" htmlFormat="all"/>
  </connection>
</connections>
</file>

<file path=xl/sharedStrings.xml><?xml version="1.0" encoding="utf-8"?>
<sst xmlns="http://schemas.openxmlformats.org/spreadsheetml/2006/main" count="91" uniqueCount="71">
  <si>
    <t>Codigo</t>
  </si>
  <si>
    <t>Producto</t>
  </si>
  <si>
    <t>POLLO PICADO KG</t>
  </si>
  <si>
    <t>CHORIZO MIXTO AJO Y AHUM (CARNICO)</t>
  </si>
  <si>
    <t>COSTILLA DE COCHINO EXPRESS KG</t>
  </si>
  <si>
    <t>POLLO ENTERO KG</t>
  </si>
  <si>
    <t>CHULETA PALETA COCHINO KG</t>
  </si>
  <si>
    <t>MILANESA DE POLLO EMPANIZADA LA GRANJA KG</t>
  </si>
  <si>
    <t>MILANESA DE POLLO KG.</t>
  </si>
  <si>
    <t>PATAS DE POLLO KG</t>
  </si>
  <si>
    <t>MOLLEJA DE POLLO KG</t>
  </si>
  <si>
    <t>ALAS PARRILLERAS KG.</t>
  </si>
  <si>
    <t>PERNIL KG. CON HUESO</t>
  </si>
  <si>
    <t>PATAS DE COCHINO KG</t>
  </si>
  <si>
    <t>CHULETA FRESCA KG</t>
  </si>
  <si>
    <t>PULPA DE COCHINO KG</t>
  </si>
  <si>
    <t>TOCINO SIN PIEL KG</t>
  </si>
  <si>
    <t>LOMO DE CERDO KG</t>
  </si>
  <si>
    <t>CHULETA AHUMADA PRAINT KG</t>
  </si>
  <si>
    <t>NUGGETS DE POLLO LA GRANJA KG.</t>
  </si>
  <si>
    <t xml:space="preserve">MUSLO PARRILLERO </t>
  </si>
  <si>
    <t xml:space="preserve">ALAS DE POLLO </t>
  </si>
  <si>
    <t xml:space="preserve">MUSLO DE POLO </t>
  </si>
  <si>
    <t xml:space="preserve">HIGADO DE POLLO </t>
  </si>
  <si>
    <t>QUESO DURO MERIDEÑO KG</t>
  </si>
  <si>
    <t>QUESO RICOTTA SIN SAL KG</t>
  </si>
  <si>
    <t>QUESO GUAYANES KG</t>
  </si>
  <si>
    <t>CUAJADA KG</t>
  </si>
  <si>
    <t>QUESO TELITA KG</t>
  </si>
  <si>
    <t>QUESO PALMIZULIA PACOMELA KG</t>
  </si>
  <si>
    <t>QUESO SANTA BARBARA PACOMELA</t>
  </si>
  <si>
    <t>QUESO DURO LLANERO RALLADO KG</t>
  </si>
  <si>
    <t xml:space="preserve">QUESO DURO LLANERO </t>
  </si>
  <si>
    <t xml:space="preserve">REQUEZON </t>
  </si>
  <si>
    <t>RECEPCION</t>
  </si>
  <si>
    <t xml:space="preserve">SISTEMA </t>
  </si>
  <si>
    <t xml:space="preserve">FISICO </t>
  </si>
  <si>
    <t xml:space="preserve">VENTAS </t>
  </si>
  <si>
    <t xml:space="preserve">DIFERENCIA </t>
  </si>
  <si>
    <t xml:space="preserve">% MERMAS </t>
  </si>
  <si>
    <t>COSTO $</t>
  </si>
  <si>
    <t xml:space="preserve">COSTO TOTAL $ </t>
  </si>
  <si>
    <t>79.56</t>
  </si>
  <si>
    <t>33.40</t>
  </si>
  <si>
    <t>325.06</t>
  </si>
  <si>
    <t>36.6</t>
  </si>
  <si>
    <t>11.6</t>
  </si>
  <si>
    <t>164.5</t>
  </si>
  <si>
    <t>94.48</t>
  </si>
  <si>
    <t xml:space="preserve">DIFERNCIA </t>
  </si>
  <si>
    <t>%MERMAS</t>
  </si>
  <si>
    <t>COSTO TOTAL $</t>
  </si>
  <si>
    <t xml:space="preserve">COSTO $ </t>
  </si>
  <si>
    <t>19.8</t>
  </si>
  <si>
    <t>67.95</t>
  </si>
  <si>
    <t>198.97</t>
  </si>
  <si>
    <t>51.29</t>
  </si>
  <si>
    <t>0</t>
  </si>
  <si>
    <t>95.595</t>
  </si>
  <si>
    <t>369.32</t>
  </si>
  <si>
    <t>FISICO</t>
  </si>
  <si>
    <t>DIFERNCIA</t>
  </si>
  <si>
    <t>206.37</t>
  </si>
  <si>
    <t>72.025</t>
  </si>
  <si>
    <t>132.15</t>
  </si>
  <si>
    <t>540.53</t>
  </si>
  <si>
    <t>573.53</t>
  </si>
  <si>
    <t>358.93</t>
  </si>
  <si>
    <t>CUADRO DE PORCENTAJE DE MERMAS DEL QUESO DEL PERIODO DESDE 20/6/2022 AL 27/6/2022</t>
  </si>
  <si>
    <t>CUADRO DE PORCENTAJE DE MERMAS DEL COCHINO DEL PERIODO DESDE 20/6/2022 AL 27/6/2022</t>
  </si>
  <si>
    <t>CUADRO DE PORCENTAJE DE MERMAS DEL POLLO DEL PERIODO DESDE 20/6/2022 AL 27/6/2022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</si>
</sst>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540A]#,##0.00"/>
    <numFmt numFmtId="165" formatCode="[$$-409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3" fillId="2" borderId="0" xfId="0" applyFont="1" applyFill="1" applyBorder="1"/>
    <xf numFmtId="0" fontId="0" fillId="2" borderId="0" xfId="0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/>
    <xf numFmtId="164" fontId="0" fillId="2" borderId="1" xfId="0" applyNumberFormat="1" applyFill="1" applyBorder="1" applyAlignment="1">
      <alignment horizontal="center"/>
    </xf>
    <xf numFmtId="164" fontId="0" fillId="0" borderId="0" xfId="0" applyNumberFormat="1"/>
    <xf numFmtId="164" fontId="0" fillId="0" borderId="1" xfId="0" applyNumberFormat="1" applyFill="1" applyBorder="1" applyAlignment="1">
      <alignment horizontal="center"/>
    </xf>
    <xf numFmtId="9" fontId="0" fillId="0" borderId="0" xfId="1" applyFont="1"/>
    <xf numFmtId="9" fontId="0" fillId="0" borderId="1" xfId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164" fontId="2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1" xfId="1" applyFont="1" applyBorder="1"/>
    <xf numFmtId="164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0" xfId="0" applyNumberFormat="1"/>
    <xf numFmtId="9" fontId="3" fillId="2" borderId="1" xfId="1" applyFont="1" applyFill="1" applyBorder="1" applyAlignment="1">
      <alignment horizontal="center"/>
    </xf>
    <xf numFmtId="9" fontId="0" fillId="2" borderId="6" xfId="1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9" fontId="2" fillId="0" borderId="1" xfId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3" borderId="5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9" fontId="0" fillId="3" borderId="6" xfId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0" xfId="0" applyFill="1" applyBorder="1"/>
  </cellXfs>
  <cellStyles count="2">
    <cellStyle name="Normal" xfId="0" builtinId="0"/>
    <cellStyle name="Porcentaje" xfId="1" builtinId="5"/>
  </cellStyles>
  <dxfs count="1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4:G17" tableType="xml" totalsRowShown="0" headerRowDxfId="11" dataDxfId="9" headerRowBorderDxfId="10" tableBorderDxfId="8" totalsRowBorderDxfId="7" connectionId="1">
  <autoFilter ref="A4:G17"/>
  <sortState ref="A5:F18">
    <sortCondition ref="A4:A18"/>
  </sortState>
  <tableColumns count="7">
    <tableColumn id="5" uniqueName="Codigo_Producto" name="Codigo" dataDxfId="6">
      <xmlColumnPr mapId="1" xpath="/ReporteStellar/Registro/Madepartamentos/Maproductos/Codigo_Producto" xmlDataType="integer"/>
    </tableColumn>
    <tableColumn id="7" uniqueName="Producto" name="Producto" dataDxfId="5">
      <xmlColumnPr mapId="1" xpath="/ReporteStellar/Registro/Madepartamentos/Maproductos/Producto" xmlDataType="string"/>
    </tableColumn>
    <tableColumn id="1" uniqueName="1" name="RECEPCION" dataDxfId="4"/>
    <tableColumn id="8" uniqueName="Disponibles" name="SISTEMA " dataDxfId="3">
      <xmlColumnPr mapId="1" xpath="/ReporteStellar/Registro/Madepartamentos/Maproductos/Disponibles" xmlDataType="double"/>
    </tableColumn>
    <tableColumn id="9" uniqueName="Existencia" name="FISICO" dataDxfId="2">
      <xmlColumnPr mapId="1" xpath="/ReporteStellar/Registro/Madepartamentos/Maproductos/Existencia" xmlDataType="double"/>
    </tableColumn>
    <tableColumn id="10" uniqueName="Pedido" name="VENTAS " dataDxfId="1">
      <xmlColumnPr mapId="1" xpath="/ReporteStellar/Registro/Madepartamentos/Maproductos/Pedido" xmlDataType="integer"/>
    </tableColumn>
    <tableColumn id="11" uniqueName="Comprometida" name="DIFERNCIA" dataDxfId="0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zoomScale="90" zoomScaleNormal="90" workbookViewId="0">
      <selection activeCell="J22" sqref="J22"/>
    </sheetView>
  </sheetViews>
  <sheetFormatPr baseColWidth="10" defaultRowHeight="15" x14ac:dyDescent="0.25"/>
  <cols>
    <col min="1" max="1" width="8.140625" style="3" customWidth="1"/>
    <col min="2" max="2" width="44.42578125" style="3" customWidth="1"/>
    <col min="3" max="3" width="12.7109375" style="3" customWidth="1"/>
    <col min="4" max="4" width="10.85546875" style="3" customWidth="1"/>
    <col min="5" max="5" width="9.42578125" style="3" customWidth="1"/>
    <col min="6" max="6" width="8.85546875" style="3" customWidth="1"/>
    <col min="7" max="7" width="12.140625" style="3" customWidth="1"/>
    <col min="8" max="8" width="12.140625" style="31" customWidth="1"/>
    <col min="9" max="9" width="11.42578125" style="28"/>
    <col min="10" max="10" width="16.140625" style="15" customWidth="1"/>
  </cols>
  <sheetData>
    <row r="2" spans="1:10" ht="18.75" x14ac:dyDescent="0.3">
      <c r="C2" s="39" t="s">
        <v>70</v>
      </c>
    </row>
    <row r="4" spans="1:10" s="6" customFormat="1" x14ac:dyDescent="0.25">
      <c r="A4" s="8" t="s">
        <v>0</v>
      </c>
      <c r="B4" s="9" t="s">
        <v>1</v>
      </c>
      <c r="C4" s="9" t="s">
        <v>34</v>
      </c>
      <c r="D4" s="9" t="s">
        <v>35</v>
      </c>
      <c r="E4" s="9" t="s">
        <v>60</v>
      </c>
      <c r="F4" s="9" t="s">
        <v>37</v>
      </c>
      <c r="G4" s="10" t="s">
        <v>61</v>
      </c>
      <c r="H4" s="29" t="s">
        <v>39</v>
      </c>
      <c r="I4" s="26" t="s">
        <v>40</v>
      </c>
      <c r="J4" s="25" t="s">
        <v>51</v>
      </c>
    </row>
    <row r="5" spans="1:10" s="7" customFormat="1" x14ac:dyDescent="0.25">
      <c r="A5" s="11">
        <v>88</v>
      </c>
      <c r="B5" s="5" t="s">
        <v>2</v>
      </c>
      <c r="C5" s="5" t="s">
        <v>62</v>
      </c>
      <c r="D5" s="4">
        <v>65.069999999999993</v>
      </c>
      <c r="E5" s="4">
        <v>22.815000000000001</v>
      </c>
      <c r="F5" s="4">
        <v>2.04</v>
      </c>
      <c r="G5" s="12">
        <f>Tabla1[[#This Row],[VENTAS ]]+Tabla1[[#This Row],[FISICO]]-Tabla1[[#This Row],[SISTEMA ]]</f>
        <v>-40.214999999999989</v>
      </c>
      <c r="H5" s="30">
        <f>Tabla1[[#This Row],[DIFERNCIA]]/Tabla1[[#This Row],[RECEPCION]]</f>
        <v>-0.1948684401802587</v>
      </c>
      <c r="I5" s="27"/>
      <c r="J5" s="14">
        <f>I5*Tabla1[[#This Row],[DIFERNCIA]]</f>
        <v>0</v>
      </c>
    </row>
    <row r="6" spans="1:10" s="7" customFormat="1" x14ac:dyDescent="0.25">
      <c r="A6" s="11">
        <v>1887</v>
      </c>
      <c r="B6" s="5" t="s">
        <v>10</v>
      </c>
      <c r="C6" s="5" t="s">
        <v>57</v>
      </c>
      <c r="D6" s="4">
        <v>254.98500000000001</v>
      </c>
      <c r="E6" s="4">
        <v>264.73</v>
      </c>
      <c r="F6" s="4">
        <v>0</v>
      </c>
      <c r="G6" s="12">
        <f>Tabla1[[#This Row],[VENTAS ]]+Tabla1[[#This Row],[FISICO]]-Tabla1[[#This Row],[SISTEMA ]]</f>
        <v>9.7450000000000045</v>
      </c>
      <c r="H6" s="30">
        <v>0</v>
      </c>
      <c r="I6" s="27"/>
      <c r="J6" s="14">
        <f>I6*Tabla1[[#This Row],[DIFERNCIA]]</f>
        <v>0</v>
      </c>
    </row>
    <row r="7" spans="1:10" s="7" customFormat="1" x14ac:dyDescent="0.25">
      <c r="A7" s="11">
        <v>1889</v>
      </c>
      <c r="B7" s="4" t="s">
        <v>20</v>
      </c>
      <c r="C7" s="4">
        <v>54.2</v>
      </c>
      <c r="D7" s="4">
        <v>35.594999999999999</v>
      </c>
      <c r="E7" s="4">
        <f>12.935+2.09</f>
        <v>15.025</v>
      </c>
      <c r="F7" s="4">
        <v>0</v>
      </c>
      <c r="G7" s="12">
        <f>Tabla1[[#This Row],[VENTAS ]]+Tabla1[[#This Row],[FISICO]]-Tabla1[[#This Row],[SISTEMA ]]</f>
        <v>-20.57</v>
      </c>
      <c r="H7" s="30">
        <f>Tabla1[[#This Row],[DIFERNCIA]]/Tabla1[[#This Row],[RECEPCION]]</f>
        <v>-0.379520295202952</v>
      </c>
      <c r="I7" s="27"/>
      <c r="J7" s="14">
        <f>I7*Tabla1[[#This Row],[DIFERNCIA]]</f>
        <v>0</v>
      </c>
    </row>
    <row r="8" spans="1:10" s="7" customFormat="1" x14ac:dyDescent="0.25">
      <c r="A8" s="11">
        <v>1893</v>
      </c>
      <c r="B8" s="5" t="s">
        <v>11</v>
      </c>
      <c r="C8" s="5" t="s">
        <v>63</v>
      </c>
      <c r="D8" s="4">
        <v>45.604999999999997</v>
      </c>
      <c r="E8" s="4">
        <f>2.425+11.34</f>
        <v>13.765000000000001</v>
      </c>
      <c r="F8" s="4">
        <v>0</v>
      </c>
      <c r="G8" s="12">
        <f>Tabla1[[#This Row],[VENTAS ]]+Tabla1[[#This Row],[FISICO]]-Tabla1[[#This Row],[SISTEMA ]]</f>
        <v>-31.839999999999996</v>
      </c>
      <c r="H8" s="30">
        <f>Tabla1[[#This Row],[DIFERNCIA]]/Tabla1[[#This Row],[RECEPCION]]</f>
        <v>-0.44206872613675796</v>
      </c>
      <c r="I8" s="27"/>
      <c r="J8" s="14">
        <f>I8*Tabla1[[#This Row],[DIFERNCIA]]</f>
        <v>0</v>
      </c>
    </row>
    <row r="9" spans="1:10" s="7" customFormat="1" x14ac:dyDescent="0.25">
      <c r="A9" s="11">
        <v>1906</v>
      </c>
      <c r="B9" s="5" t="s">
        <v>19</v>
      </c>
      <c r="C9" s="5" t="s">
        <v>57</v>
      </c>
      <c r="D9" s="4">
        <v>58.44</v>
      </c>
      <c r="E9" s="4">
        <v>60.8</v>
      </c>
      <c r="F9" s="4">
        <v>1.01</v>
      </c>
      <c r="G9" s="12">
        <f>Tabla1[[#This Row],[VENTAS ]]+Tabla1[[#This Row],[FISICO]]-Tabla1[[#This Row],[SISTEMA ]]</f>
        <v>3.3699999999999974</v>
      </c>
      <c r="H9" s="30">
        <v>0</v>
      </c>
      <c r="I9" s="27"/>
      <c r="J9" s="14">
        <f>I9*Tabla1[[#This Row],[DIFERNCIA]]</f>
        <v>0</v>
      </c>
    </row>
    <row r="10" spans="1:10" s="7" customFormat="1" x14ac:dyDescent="0.25">
      <c r="A10" s="11">
        <v>1910</v>
      </c>
      <c r="B10" s="5" t="s">
        <v>7</v>
      </c>
      <c r="C10" s="5" t="s">
        <v>64</v>
      </c>
      <c r="D10" s="4">
        <v>101.55500000000001</v>
      </c>
      <c r="E10" s="4">
        <v>99.6</v>
      </c>
      <c r="F10" s="4">
        <v>0.75</v>
      </c>
      <c r="G10" s="12">
        <f>Tabla1[[#This Row],[VENTAS ]]+Tabla1[[#This Row],[FISICO]]-Tabla1[[#This Row],[SISTEMA ]]</f>
        <v>-1.2050000000000125</v>
      </c>
      <c r="H10" s="30">
        <f>Tabla1[[#This Row],[DIFERNCIA]]/Tabla1[[#This Row],[RECEPCION]]</f>
        <v>-9.118426031025445E-3</v>
      </c>
      <c r="I10" s="27"/>
      <c r="J10" s="14">
        <f>I10*Tabla1[[#This Row],[DIFERNCIA]]</f>
        <v>0</v>
      </c>
    </row>
    <row r="11" spans="1:10" s="47" customFormat="1" x14ac:dyDescent="0.25">
      <c r="A11" s="40">
        <v>1937</v>
      </c>
      <c r="B11" s="41" t="s">
        <v>8</v>
      </c>
      <c r="C11" s="41" t="s">
        <v>65</v>
      </c>
      <c r="D11" s="42">
        <v>227.32</v>
      </c>
      <c r="E11" s="42">
        <v>138.185</v>
      </c>
      <c r="F11" s="42">
        <v>4.5599999999999996</v>
      </c>
      <c r="G11" s="43">
        <f>Tabla1[[#This Row],[VENTAS ]]+Tabla1[[#This Row],[FISICO]]-Tabla1[[#This Row],[SISTEMA ]]</f>
        <v>-84.574999999999989</v>
      </c>
      <c r="H11" s="44">
        <f>Tabla1[[#This Row],[DIFERNCIA]]/Tabla1[[#This Row],[RECEPCION]]</f>
        <v>-0.15646680110262148</v>
      </c>
      <c r="I11" s="45"/>
      <c r="J11" s="46">
        <f>I11*Tabla1[[#This Row],[DIFERNCIA]]</f>
        <v>0</v>
      </c>
    </row>
    <row r="12" spans="1:10" s="7" customFormat="1" x14ac:dyDescent="0.25">
      <c r="A12" s="11">
        <v>1947</v>
      </c>
      <c r="B12" s="4" t="s">
        <v>23</v>
      </c>
      <c r="C12" s="4">
        <v>0</v>
      </c>
      <c r="D12" s="4">
        <v>319.87</v>
      </c>
      <c r="E12" s="4">
        <v>338.23</v>
      </c>
      <c r="F12" s="4">
        <v>1</v>
      </c>
      <c r="G12" s="12">
        <f>Tabla1[[#This Row],[VENTAS ]]+Tabla1[[#This Row],[FISICO]]-Tabla1[[#This Row],[SISTEMA ]]</f>
        <v>19.360000000000014</v>
      </c>
      <c r="H12" s="30">
        <v>0</v>
      </c>
      <c r="I12" s="27"/>
      <c r="J12" s="14">
        <f>I12*Tabla1[[#This Row],[DIFERNCIA]]</f>
        <v>0</v>
      </c>
    </row>
    <row r="13" spans="1:10" s="7" customFormat="1" x14ac:dyDescent="0.25">
      <c r="A13" s="11">
        <v>1986</v>
      </c>
      <c r="B13" s="5" t="s">
        <v>9</v>
      </c>
      <c r="C13" s="5" t="s">
        <v>66</v>
      </c>
      <c r="D13" s="4">
        <v>349.62</v>
      </c>
      <c r="E13" s="4">
        <v>347.55</v>
      </c>
      <c r="F13" s="4">
        <v>1.45</v>
      </c>
      <c r="G13" s="12">
        <f>Tabla1[[#This Row],[VENTAS ]]+Tabla1[[#This Row],[FISICO]]-Tabla1[[#This Row],[SISTEMA ]]</f>
        <v>-0.62000000000000455</v>
      </c>
      <c r="H13" s="30">
        <f>Tabla1[[#This Row],[DIFERNCIA]]/Tabla1[[#This Row],[RECEPCION]]</f>
        <v>-1.0810245322825389E-3</v>
      </c>
      <c r="I13" s="27"/>
      <c r="J13" s="14">
        <f>I13*Tabla1[[#This Row],[DIFERNCIA]]</f>
        <v>0</v>
      </c>
    </row>
    <row r="14" spans="1:10" s="7" customFormat="1" x14ac:dyDescent="0.25">
      <c r="A14" s="11">
        <v>1987</v>
      </c>
      <c r="B14" s="5" t="s">
        <v>3</v>
      </c>
      <c r="C14" s="5" t="s">
        <v>67</v>
      </c>
      <c r="D14" s="4">
        <v>171.82</v>
      </c>
      <c r="E14" s="4">
        <v>167.6</v>
      </c>
      <c r="F14" s="4">
        <v>0</v>
      </c>
      <c r="G14" s="12">
        <f>Tabla1[[#This Row],[VENTAS ]]+Tabla1[[#This Row],[FISICO]]-Tabla1[[#This Row],[SISTEMA ]]</f>
        <v>-4.2199999999999989</v>
      </c>
      <c r="H14" s="30">
        <f>Tabla1[[#This Row],[DIFERNCIA]]/Tabla1[[#This Row],[RECEPCION]]</f>
        <v>-1.1757167135653187E-2</v>
      </c>
      <c r="I14" s="27"/>
      <c r="J14" s="14">
        <f>I14*Tabla1[[#This Row],[DIFERNCIA]]</f>
        <v>0</v>
      </c>
    </row>
    <row r="15" spans="1:10" s="7" customFormat="1" x14ac:dyDescent="0.25">
      <c r="A15" s="11">
        <v>3120</v>
      </c>
      <c r="B15" s="5" t="s">
        <v>5</v>
      </c>
      <c r="C15" s="13">
        <v>1897.5900000000099</v>
      </c>
      <c r="D15" s="4">
        <v>1255.4100000000001</v>
      </c>
      <c r="E15" s="4">
        <v>1226.25</v>
      </c>
      <c r="F15" s="4">
        <v>10.24</v>
      </c>
      <c r="G15" s="12">
        <f>Tabla1[[#This Row],[VENTAS ]]+Tabla1[[#This Row],[FISICO]]-Tabla1[[#This Row],[SISTEMA ]]</f>
        <v>-18.920000000000073</v>
      </c>
      <c r="H15" s="30">
        <f>Tabla1[[#This Row],[DIFERNCIA]]/Tabla1[[#This Row],[RECEPCION]]</f>
        <v>-9.970541581690447E-3</v>
      </c>
      <c r="I15" s="27"/>
      <c r="J15" s="14">
        <f>I15*Tabla1[[#This Row],[DIFERNCIA]]</f>
        <v>0</v>
      </c>
    </row>
    <row r="16" spans="1:10" s="7" customFormat="1" x14ac:dyDescent="0.25">
      <c r="A16" s="11">
        <v>5148</v>
      </c>
      <c r="B16" s="4" t="s">
        <v>22</v>
      </c>
      <c r="C16" s="4">
        <v>0</v>
      </c>
      <c r="D16" s="4">
        <v>255.93</v>
      </c>
      <c r="E16" s="4">
        <v>250.8</v>
      </c>
      <c r="F16" s="4">
        <v>7.22</v>
      </c>
      <c r="G16" s="12">
        <f>Tabla1[[#This Row],[VENTAS ]]+Tabla1[[#This Row],[FISICO]]-Tabla1[[#This Row],[SISTEMA ]]</f>
        <v>2.0900000000000318</v>
      </c>
      <c r="H16" s="30">
        <v>0</v>
      </c>
      <c r="I16" s="27"/>
      <c r="J16" s="14">
        <f>I16*Tabla1[[#This Row],[DIFERNCIA]]</f>
        <v>0</v>
      </c>
    </row>
    <row r="17" spans="1:10" s="7" customFormat="1" x14ac:dyDescent="0.25">
      <c r="A17" s="11">
        <v>5149</v>
      </c>
      <c r="B17" s="4" t="s">
        <v>21</v>
      </c>
      <c r="C17" s="4">
        <v>0</v>
      </c>
      <c r="D17" s="4">
        <v>213.745</v>
      </c>
      <c r="E17" s="4">
        <v>211.96</v>
      </c>
      <c r="F17" s="4">
        <v>4.21</v>
      </c>
      <c r="G17" s="12">
        <f>Tabla1[[#This Row],[VENTAS ]]+Tabla1[[#This Row],[FISICO]]-Tabla1[[#This Row],[SISTEMA ]]</f>
        <v>2.4250000000000114</v>
      </c>
      <c r="H17" s="30">
        <v>0</v>
      </c>
      <c r="I17" s="27"/>
      <c r="J17" s="14">
        <f>I17*Tabla1[[#This Row],[DIFERNCIA]]</f>
        <v>0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zoomScale="90" zoomScaleNormal="90" workbookViewId="0">
      <selection activeCell="K22" sqref="K22"/>
    </sheetView>
  </sheetViews>
  <sheetFormatPr baseColWidth="10" defaultRowHeight="15" x14ac:dyDescent="0.25"/>
  <cols>
    <col min="2" max="2" width="35.28515625" customWidth="1"/>
    <col min="3" max="3" width="12.28515625" customWidth="1"/>
    <col min="7" max="7" width="16.140625" customWidth="1"/>
    <col min="8" max="8" width="11.42578125" style="17"/>
    <col min="9" max="9" width="11.42578125" style="15"/>
    <col min="10" max="10" width="13.7109375" style="23" customWidth="1"/>
  </cols>
  <sheetData>
    <row r="2" spans="1:10" ht="21" x14ac:dyDescent="0.35">
      <c r="B2" s="38" t="s">
        <v>69</v>
      </c>
    </row>
    <row r="4" spans="1:10" x14ac:dyDescent="0.25">
      <c r="A4" s="1" t="s">
        <v>0</v>
      </c>
      <c r="B4" s="1" t="s">
        <v>1</v>
      </c>
      <c r="C4" s="1" t="s">
        <v>34</v>
      </c>
      <c r="D4" s="1" t="s">
        <v>35</v>
      </c>
      <c r="E4" s="1" t="s">
        <v>36</v>
      </c>
      <c r="F4" s="1" t="s">
        <v>37</v>
      </c>
      <c r="G4" s="1" t="s">
        <v>49</v>
      </c>
      <c r="H4" s="18" t="s">
        <v>50</v>
      </c>
      <c r="I4" s="16" t="s">
        <v>52</v>
      </c>
      <c r="J4" s="16" t="s">
        <v>51</v>
      </c>
    </row>
    <row r="5" spans="1:10" x14ac:dyDescent="0.25">
      <c r="A5" s="1">
        <v>1898</v>
      </c>
      <c r="B5" s="2" t="s">
        <v>12</v>
      </c>
      <c r="C5" s="2" t="s">
        <v>53</v>
      </c>
      <c r="D5" s="1">
        <v>19.8</v>
      </c>
      <c r="E5" s="1">
        <v>18.399999999999999</v>
      </c>
      <c r="F5" s="1">
        <v>0</v>
      </c>
      <c r="G5" s="1">
        <f t="shared" ref="G5:G13" si="0">F5+E5-D5</f>
        <v>-1.4000000000000021</v>
      </c>
      <c r="H5" s="24">
        <f>G5/C5</f>
        <v>-7.0707070707070815E-2</v>
      </c>
      <c r="I5" s="21">
        <v>6.94</v>
      </c>
      <c r="J5" s="22">
        <f>I5*G5</f>
        <v>-9.7160000000000153</v>
      </c>
    </row>
    <row r="6" spans="1:10" x14ac:dyDescent="0.25">
      <c r="A6" s="1">
        <v>1902</v>
      </c>
      <c r="B6" s="2" t="s">
        <v>13</v>
      </c>
      <c r="C6" s="2" t="s">
        <v>54</v>
      </c>
      <c r="D6" s="1">
        <v>45.234999999999999</v>
      </c>
      <c r="E6" s="1">
        <v>44.805</v>
      </c>
      <c r="F6" s="1">
        <v>0.63</v>
      </c>
      <c r="G6" s="1">
        <f t="shared" si="0"/>
        <v>0.20000000000000284</v>
      </c>
      <c r="H6" s="24">
        <f t="shared" ref="H6:H9" si="1">G6/C6</f>
        <v>2.9433406916851042E-3</v>
      </c>
      <c r="I6" s="21">
        <v>0</v>
      </c>
      <c r="J6" s="22">
        <f t="shared" ref="J6:J13" si="2">I6*G6</f>
        <v>0</v>
      </c>
    </row>
    <row r="7" spans="1:10" x14ac:dyDescent="0.25">
      <c r="A7" s="1">
        <v>1931</v>
      </c>
      <c r="B7" s="2" t="s">
        <v>14</v>
      </c>
      <c r="C7" s="2" t="s">
        <v>55</v>
      </c>
      <c r="D7" s="1">
        <v>124.38</v>
      </c>
      <c r="E7" s="1">
        <f>6.345+110.09</f>
        <v>116.435</v>
      </c>
      <c r="F7" s="1">
        <v>3.38</v>
      </c>
      <c r="G7" s="1">
        <f t="shared" si="0"/>
        <v>-4.5649999999999977</v>
      </c>
      <c r="H7" s="24">
        <f t="shared" si="1"/>
        <v>-2.2943157259888415E-2</v>
      </c>
      <c r="I7" s="21">
        <v>6.5</v>
      </c>
      <c r="J7" s="22">
        <f t="shared" si="2"/>
        <v>-29.672499999999985</v>
      </c>
    </row>
    <row r="8" spans="1:10" x14ac:dyDescent="0.25">
      <c r="A8" s="1">
        <v>1941</v>
      </c>
      <c r="B8" s="2" t="s">
        <v>15</v>
      </c>
      <c r="C8" s="2" t="s">
        <v>56</v>
      </c>
      <c r="D8" s="1">
        <v>48.445</v>
      </c>
      <c r="E8" s="1">
        <v>48.6</v>
      </c>
      <c r="F8" s="1">
        <v>0</v>
      </c>
      <c r="G8" s="1">
        <f t="shared" si="0"/>
        <v>0.15500000000000114</v>
      </c>
      <c r="H8" s="24">
        <f t="shared" si="1"/>
        <v>3.022031585104331E-3</v>
      </c>
      <c r="I8" s="21">
        <v>0</v>
      </c>
      <c r="J8" s="22">
        <f t="shared" si="2"/>
        <v>0</v>
      </c>
    </row>
    <row r="9" spans="1:10" x14ac:dyDescent="0.25">
      <c r="A9" s="1">
        <v>1969</v>
      </c>
      <c r="B9" s="2" t="s">
        <v>16</v>
      </c>
      <c r="C9" s="2" t="s">
        <v>58</v>
      </c>
      <c r="D9" s="1">
        <v>73.67</v>
      </c>
      <c r="E9" s="1">
        <v>72.2</v>
      </c>
      <c r="F9" s="1">
        <v>0</v>
      </c>
      <c r="G9" s="1">
        <f t="shared" si="0"/>
        <v>-1.4699999999999989</v>
      </c>
      <c r="H9" s="24">
        <f t="shared" si="1"/>
        <v>-1.5377373293582288E-2</v>
      </c>
      <c r="I9" s="21">
        <v>2.5</v>
      </c>
      <c r="J9" s="22">
        <f t="shared" si="2"/>
        <v>-3.6749999999999972</v>
      </c>
    </row>
    <row r="10" spans="1:10" x14ac:dyDescent="0.25">
      <c r="A10" s="1">
        <v>2013</v>
      </c>
      <c r="B10" s="2" t="s">
        <v>4</v>
      </c>
      <c r="C10" s="2" t="s">
        <v>57</v>
      </c>
      <c r="D10" s="1">
        <v>11.435</v>
      </c>
      <c r="E10" s="1">
        <v>23.024999999999999</v>
      </c>
      <c r="F10" s="1">
        <v>0</v>
      </c>
      <c r="G10" s="1">
        <f t="shared" si="0"/>
        <v>11.589999999999998</v>
      </c>
      <c r="H10" s="24">
        <v>0</v>
      </c>
      <c r="I10" s="21">
        <v>0</v>
      </c>
      <c r="J10" s="22">
        <f t="shared" si="2"/>
        <v>0</v>
      </c>
    </row>
    <row r="11" spans="1:10" x14ac:dyDescent="0.25">
      <c r="A11" s="1">
        <v>2657</v>
      </c>
      <c r="B11" s="2" t="s">
        <v>17</v>
      </c>
      <c r="C11" s="2" t="s">
        <v>57</v>
      </c>
      <c r="D11" s="1">
        <v>6.41</v>
      </c>
      <c r="E11" s="1">
        <v>12.755000000000001</v>
      </c>
      <c r="F11" s="1">
        <v>0</v>
      </c>
      <c r="G11" s="1">
        <f t="shared" si="0"/>
        <v>6.3450000000000006</v>
      </c>
      <c r="H11" s="24">
        <v>0</v>
      </c>
      <c r="I11" s="21">
        <v>0</v>
      </c>
      <c r="J11" s="22">
        <f t="shared" si="2"/>
        <v>0</v>
      </c>
    </row>
    <row r="12" spans="1:10" x14ac:dyDescent="0.25">
      <c r="A12" s="1">
        <v>3509</v>
      </c>
      <c r="B12" s="2" t="s">
        <v>18</v>
      </c>
      <c r="C12" s="2" t="s">
        <v>59</v>
      </c>
      <c r="D12" s="1">
        <v>259.34500000000003</v>
      </c>
      <c r="E12" s="1">
        <f>87.8+169.2</f>
        <v>257</v>
      </c>
      <c r="F12" s="1">
        <v>0.84</v>
      </c>
      <c r="G12" s="1">
        <f t="shared" si="0"/>
        <v>-1.5050000000000523</v>
      </c>
      <c r="H12" s="24">
        <v>0</v>
      </c>
      <c r="I12" s="21">
        <v>6.3</v>
      </c>
      <c r="J12" s="22">
        <f t="shared" si="2"/>
        <v>-9.4815000000003291</v>
      </c>
    </row>
    <row r="13" spans="1:10" x14ac:dyDescent="0.25">
      <c r="A13" s="1">
        <v>5826</v>
      </c>
      <c r="B13" s="2" t="s">
        <v>6</v>
      </c>
      <c r="C13" s="2" t="s">
        <v>57</v>
      </c>
      <c r="D13" s="1">
        <v>5.0000000000000001E-3</v>
      </c>
      <c r="E13" s="1">
        <v>0</v>
      </c>
      <c r="F13" s="1">
        <v>0</v>
      </c>
      <c r="G13" s="1">
        <f t="shared" si="0"/>
        <v>-5.0000000000000001E-3</v>
      </c>
      <c r="H13" s="24">
        <v>0</v>
      </c>
      <c r="I13" s="21">
        <v>6.5</v>
      </c>
      <c r="J13" s="22">
        <f t="shared" si="2"/>
        <v>-3.2500000000000001E-2</v>
      </c>
    </row>
    <row r="14" spans="1:10" x14ac:dyDescent="0.25">
      <c r="J14" s="32">
        <f>SUM(J5:J13)</f>
        <v>-52.577500000000327</v>
      </c>
    </row>
  </sheetData>
  <autoFilter ref="A4:G13">
    <sortState ref="A5:F13">
      <sortCondition ref="A4:A13"/>
    </sortState>
  </autoFilter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90" zoomScaleNormal="90" workbookViewId="0">
      <selection activeCell="J19" sqref="J19"/>
    </sheetView>
  </sheetViews>
  <sheetFormatPr baseColWidth="10" defaultRowHeight="15" x14ac:dyDescent="0.25"/>
  <cols>
    <col min="2" max="2" width="34.140625" customWidth="1"/>
    <col min="3" max="3" width="11.140625" customWidth="1"/>
    <col min="4" max="4" width="12.28515625" customWidth="1"/>
    <col min="7" max="7" width="14.140625" customWidth="1"/>
    <col min="8" max="8" width="11.42578125" style="17"/>
    <col min="9" max="9" width="11.42578125" style="15"/>
    <col min="10" max="10" width="15.140625" customWidth="1"/>
  </cols>
  <sheetData>
    <row r="1" spans="1:10" ht="18" x14ac:dyDescent="0.25">
      <c r="B1" s="33" t="s">
        <v>68</v>
      </c>
    </row>
    <row r="3" spans="1:10" x14ac:dyDescent="0.25">
      <c r="A3" s="34" t="s">
        <v>0</v>
      </c>
      <c r="B3" s="34" t="s">
        <v>1</v>
      </c>
      <c r="C3" s="34" t="s">
        <v>34</v>
      </c>
      <c r="D3" s="34" t="s">
        <v>35</v>
      </c>
      <c r="E3" s="34" t="s">
        <v>36</v>
      </c>
      <c r="F3" s="34" t="s">
        <v>37</v>
      </c>
      <c r="G3" s="34" t="s">
        <v>38</v>
      </c>
      <c r="H3" s="35" t="s">
        <v>39</v>
      </c>
      <c r="I3" s="36" t="s">
        <v>40</v>
      </c>
      <c r="J3" s="37" t="s">
        <v>41</v>
      </c>
    </row>
    <row r="4" spans="1:10" s="13" customFormat="1" x14ac:dyDescent="0.25">
      <c r="A4" s="4">
        <v>76</v>
      </c>
      <c r="B4" s="5" t="s">
        <v>24</v>
      </c>
      <c r="C4" s="5" t="s">
        <v>42</v>
      </c>
      <c r="D4" s="4">
        <v>29.7</v>
      </c>
      <c r="E4" s="4">
        <f>18.2+11.5</f>
        <v>29.7</v>
      </c>
      <c r="F4" s="4">
        <v>0</v>
      </c>
      <c r="G4" s="4">
        <f t="shared" ref="G4:G13" si="0">F4+E4-D4</f>
        <v>0</v>
      </c>
      <c r="H4" s="19">
        <f>G4/C4</f>
        <v>0</v>
      </c>
      <c r="I4" s="14">
        <v>0</v>
      </c>
      <c r="J4" s="14">
        <f>I4*G4</f>
        <v>0</v>
      </c>
    </row>
    <row r="5" spans="1:10" s="13" customFormat="1" x14ac:dyDescent="0.25">
      <c r="A5" s="4">
        <v>1786</v>
      </c>
      <c r="B5" s="4" t="s">
        <v>32</v>
      </c>
      <c r="C5" s="4">
        <v>4813.72</v>
      </c>
      <c r="D5" s="4">
        <v>2461.6379999999999</v>
      </c>
      <c r="E5" s="4">
        <f>6.535+2422.2-11.5</f>
        <v>2417.2349999999997</v>
      </c>
      <c r="F5" s="4">
        <v>3.7749999999999999</v>
      </c>
      <c r="G5" s="4">
        <f t="shared" si="0"/>
        <v>-40.628000000000156</v>
      </c>
      <c r="H5" s="19">
        <f t="shared" ref="H5:H13" si="1">G5/C5</f>
        <v>-8.4400422126754675E-3</v>
      </c>
      <c r="I5" s="14">
        <v>2.2000000000000002</v>
      </c>
      <c r="J5" s="14">
        <f t="shared" ref="J5:J13" si="2">I5*G5</f>
        <v>-89.381600000000347</v>
      </c>
    </row>
    <row r="6" spans="1:10" s="13" customFormat="1" x14ac:dyDescent="0.25">
      <c r="A6" s="4">
        <v>1793</v>
      </c>
      <c r="B6" s="5" t="s">
        <v>25</v>
      </c>
      <c r="C6" s="5" t="s">
        <v>43</v>
      </c>
      <c r="D6" s="4">
        <v>10.125</v>
      </c>
      <c r="E6" s="4">
        <v>9</v>
      </c>
      <c r="F6" s="4">
        <v>0.33</v>
      </c>
      <c r="G6" s="4">
        <f t="shared" si="0"/>
        <v>-0.79499999999999993</v>
      </c>
      <c r="H6" s="19">
        <f t="shared" si="1"/>
        <v>-2.3802395209580836E-2</v>
      </c>
      <c r="I6" s="14">
        <v>1.95</v>
      </c>
      <c r="J6" s="14">
        <f t="shared" si="2"/>
        <v>-1.5502499999999999</v>
      </c>
    </row>
    <row r="7" spans="1:10" s="13" customFormat="1" x14ac:dyDescent="0.25">
      <c r="A7" s="4">
        <v>1794</v>
      </c>
      <c r="B7" s="5" t="s">
        <v>26</v>
      </c>
      <c r="C7" s="5" t="s">
        <v>44</v>
      </c>
      <c r="D7" s="4">
        <v>115.94</v>
      </c>
      <c r="E7" s="4">
        <v>103.8</v>
      </c>
      <c r="F7" s="4">
        <v>1.9450000000000001</v>
      </c>
      <c r="G7" s="4">
        <f t="shared" si="0"/>
        <v>-10.195000000000007</v>
      </c>
      <c r="H7" s="19">
        <f t="shared" si="1"/>
        <v>-3.1363440595582374E-2</v>
      </c>
      <c r="I7" s="14">
        <v>2.4</v>
      </c>
      <c r="J7" s="14">
        <f t="shared" si="2"/>
        <v>-24.468000000000018</v>
      </c>
    </row>
    <row r="8" spans="1:10" s="13" customFormat="1" x14ac:dyDescent="0.25">
      <c r="A8" s="4">
        <v>1796</v>
      </c>
      <c r="B8" s="5" t="s">
        <v>31</v>
      </c>
      <c r="C8" s="5" t="s">
        <v>57</v>
      </c>
      <c r="D8" s="4">
        <v>24.204999999999998</v>
      </c>
      <c r="E8" s="4">
        <v>28.8</v>
      </c>
      <c r="F8" s="4">
        <v>1.94</v>
      </c>
      <c r="G8" s="4">
        <f t="shared" si="0"/>
        <v>6.5350000000000037</v>
      </c>
      <c r="H8" s="19">
        <v>0</v>
      </c>
      <c r="I8" s="14">
        <v>0</v>
      </c>
      <c r="J8" s="14">
        <f t="shared" si="2"/>
        <v>0</v>
      </c>
    </row>
    <row r="9" spans="1:10" s="13" customFormat="1" x14ac:dyDescent="0.25">
      <c r="A9" s="4">
        <v>1797</v>
      </c>
      <c r="B9" s="5" t="s">
        <v>30</v>
      </c>
      <c r="C9" s="5" t="s">
        <v>45</v>
      </c>
      <c r="D9" s="4">
        <v>27.565000000000001</v>
      </c>
      <c r="E9" s="4">
        <v>25</v>
      </c>
      <c r="F9" s="4">
        <v>0</v>
      </c>
      <c r="G9" s="4">
        <f t="shared" si="0"/>
        <v>-2.5650000000000013</v>
      </c>
      <c r="H9" s="19">
        <f t="shared" si="1"/>
        <v>-7.0081967213114785E-2</v>
      </c>
      <c r="I9" s="14">
        <v>7.98</v>
      </c>
      <c r="J9" s="14">
        <f t="shared" si="2"/>
        <v>-20.468700000000013</v>
      </c>
    </row>
    <row r="10" spans="1:10" s="13" customFormat="1" x14ac:dyDescent="0.25">
      <c r="A10" s="4">
        <v>1798</v>
      </c>
      <c r="B10" s="5" t="s">
        <v>29</v>
      </c>
      <c r="C10" s="5" t="s">
        <v>46</v>
      </c>
      <c r="D10" s="4">
        <v>5.87</v>
      </c>
      <c r="E10" s="4">
        <v>5.7</v>
      </c>
      <c r="F10" s="4">
        <v>0</v>
      </c>
      <c r="G10" s="4">
        <f t="shared" si="0"/>
        <v>-0.16999999999999993</v>
      </c>
      <c r="H10" s="19">
        <f t="shared" si="1"/>
        <v>-1.4655172413793098E-2</v>
      </c>
      <c r="I10" s="14">
        <v>7.48</v>
      </c>
      <c r="J10" s="14">
        <f t="shared" si="2"/>
        <v>-1.2715999999999996</v>
      </c>
    </row>
    <row r="11" spans="1:10" s="13" customFormat="1" x14ac:dyDescent="0.25">
      <c r="A11" s="4">
        <v>4930</v>
      </c>
      <c r="B11" s="5" t="s">
        <v>33</v>
      </c>
      <c r="C11" s="5" t="s">
        <v>47</v>
      </c>
      <c r="D11" s="4">
        <v>115.69499999999999</v>
      </c>
      <c r="E11" s="4">
        <v>114.8</v>
      </c>
      <c r="F11" s="4">
        <v>0</v>
      </c>
      <c r="G11" s="4">
        <f t="shared" si="0"/>
        <v>-0.89499999999999602</v>
      </c>
      <c r="H11" s="19">
        <f t="shared" si="1"/>
        <v>-5.4407294832826509E-3</v>
      </c>
      <c r="I11" s="14">
        <v>1.65</v>
      </c>
      <c r="J11" s="14">
        <f t="shared" si="2"/>
        <v>-1.4767499999999933</v>
      </c>
    </row>
    <row r="12" spans="1:10" s="13" customFormat="1" x14ac:dyDescent="0.25">
      <c r="A12" s="4">
        <v>4931</v>
      </c>
      <c r="B12" s="5" t="s">
        <v>27</v>
      </c>
      <c r="C12" s="5" t="s">
        <v>57</v>
      </c>
      <c r="D12" s="4">
        <v>23.49</v>
      </c>
      <c r="E12" s="4">
        <v>24</v>
      </c>
      <c r="F12" s="4">
        <v>0.51</v>
      </c>
      <c r="G12" s="4">
        <f t="shared" si="0"/>
        <v>1.0200000000000031</v>
      </c>
      <c r="H12" s="19">
        <v>0</v>
      </c>
      <c r="I12" s="14">
        <v>2.9</v>
      </c>
      <c r="J12" s="14">
        <f t="shared" si="2"/>
        <v>2.9580000000000091</v>
      </c>
    </row>
    <row r="13" spans="1:10" s="13" customFormat="1" x14ac:dyDescent="0.25">
      <c r="A13" s="4">
        <v>5742</v>
      </c>
      <c r="B13" s="5" t="s">
        <v>28</v>
      </c>
      <c r="C13" s="5" t="s">
        <v>48</v>
      </c>
      <c r="D13" s="4">
        <v>66.150000000000006</v>
      </c>
      <c r="E13" s="4">
        <v>61.414999999999999</v>
      </c>
      <c r="F13" s="4">
        <v>0</v>
      </c>
      <c r="G13" s="4">
        <f t="shared" si="0"/>
        <v>-4.7350000000000065</v>
      </c>
      <c r="H13" s="19">
        <f t="shared" si="1"/>
        <v>-5.0116426756985674E-2</v>
      </c>
      <c r="I13" s="14">
        <v>2.4</v>
      </c>
      <c r="J13" s="14">
        <f t="shared" si="2"/>
        <v>-11.364000000000015</v>
      </c>
    </row>
    <row r="14" spans="1:10" x14ac:dyDescent="0.25">
      <c r="J14" s="20">
        <f>SUM(J4:J13)</f>
        <v>-147.02290000000036</v>
      </c>
    </row>
  </sheetData>
  <autoFilter ref="A3:G13">
    <sortState ref="A4:F13">
      <sortCondition ref="A3:A13"/>
    </sortState>
  </autoFilter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POLLO</vt:lpstr>
      <vt:lpstr>COCHINO </vt:lpstr>
      <vt:lpstr>QUESO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INVENTARIO-4</cp:lastModifiedBy>
  <cp:lastPrinted>2022-06-27T20:46:50Z</cp:lastPrinted>
  <dcterms:created xsi:type="dcterms:W3CDTF">2022-06-27T14:23:03Z</dcterms:created>
  <dcterms:modified xsi:type="dcterms:W3CDTF">2022-06-27T20:49:07Z</dcterms:modified>
</cp:coreProperties>
</file>