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RANYER\"/>
    </mc:Choice>
  </mc:AlternateContent>
  <bookViews>
    <workbookView xWindow="0" yWindow="0" windowWidth="8745" windowHeight="7305"/>
  </bookViews>
  <sheets>
    <sheet name="Hoja1" sheetId="1" r:id="rId1"/>
  </sheets>
  <calcPr calcId="0"/>
</workbook>
</file>

<file path=xl/calcChain.xml><?xml version="1.0" encoding="utf-8"?>
<calcChain xmlns="http://schemas.openxmlformats.org/spreadsheetml/2006/main">
  <c r="D67" i="1" l="1"/>
  <c r="D72" i="1"/>
  <c r="D82" i="1"/>
  <c r="D33" i="1"/>
  <c r="D81" i="1"/>
  <c r="D16" i="1"/>
  <c r="D24" i="1"/>
  <c r="D71" i="1"/>
  <c r="D74" i="1"/>
  <c r="D73" i="1"/>
  <c r="D7" i="1"/>
  <c r="D53" i="1"/>
  <c r="D52" i="1"/>
  <c r="D96" i="1"/>
  <c r="F96" i="1" s="1"/>
  <c r="D65" i="1"/>
  <c r="D62" i="1"/>
  <c r="D10" i="1"/>
  <c r="D11" i="1"/>
  <c r="D64" i="1"/>
  <c r="D8" i="1"/>
  <c r="D58" i="1"/>
  <c r="D60" i="1"/>
  <c r="D9" i="1"/>
  <c r="D61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7" i="1"/>
  <c r="F98" i="1"/>
  <c r="F99" i="1"/>
  <c r="F100" i="1"/>
  <c r="F101" i="1"/>
  <c r="F7" i="1"/>
</calcChain>
</file>

<file path=xl/connections.xml><?xml version="1.0" encoding="utf-8"?>
<connections xmlns="http://schemas.openxmlformats.org/spreadsheetml/2006/main">
  <connection id="1" name="kkksllskks" type="4" refreshedVersion="0" background="1">
    <webPr xml="1" sourceData="1" url="C:\Users\INVENTARIO-5\Pictures\kkksllskks.xml" htmlTables="1" htmlFormat="all"/>
  </connection>
</connections>
</file>

<file path=xl/sharedStrings.xml><?xml version="1.0" encoding="utf-8"?>
<sst xmlns="http://schemas.openxmlformats.org/spreadsheetml/2006/main" count="102" uniqueCount="102">
  <si>
    <t>PEPSI 350CC O COCACOLA(VIDRIO) RETORNABLE</t>
  </si>
  <si>
    <t>REFRESCO 1.5LT GOLDEN KOLITA</t>
  </si>
  <si>
    <t>REFRESCO 1.5LT PEPSI-COLA</t>
  </si>
  <si>
    <t>REFRESCO 1.5LT GOLDEN UVA</t>
  </si>
  <si>
    <t>REFRESCO 1.5LT GOLDEN PIÑA</t>
  </si>
  <si>
    <t>PQ.DE VASOS PEPSI DESECHABLE 16OZ 50 UNID</t>
  </si>
  <si>
    <t>REFRESCO LATA 355ML 7UP</t>
  </si>
  <si>
    <t>REFRESCO LATA 355ML 7UP LIGHT</t>
  </si>
  <si>
    <t>REFRESCO PEPSI LIGHT 355ML  PEPSI COLA</t>
  </si>
  <si>
    <t>TE VERDE CON LIMON PET 500ML LIPTON</t>
  </si>
  <si>
    <t>REFRESCO 1.5LTS GOLDEN CHICLE POP</t>
  </si>
  <si>
    <t>BIB JARABE GOLDEN KOLA KOLITA 9.463LT PEPSI-COLA</t>
  </si>
  <si>
    <t>BIB JARABE  PEPSI COLA NEGRA 9.463LT PEPSI-COLA</t>
  </si>
  <si>
    <t>BIB JARABE DE SEVEN-UP 9.463LT PEPSI COLA</t>
  </si>
  <si>
    <t>REFRESCO NARANJA LATA 355ML PEPSI</t>
  </si>
  <si>
    <t>REFRESCO PEPSI LIGHT LATA 355ML</t>
  </si>
  <si>
    <t>BOMBONAS CO2 9 KG</t>
  </si>
  <si>
    <t>REFRESCO PEPSI COLA LATA ORIGINAL 355 ML</t>
  </si>
  <si>
    <t>YUKY-PAK 250 ML MANZANA</t>
  </si>
  <si>
    <t>TE 1.5 LT LIMON LIPTON</t>
  </si>
  <si>
    <t>JUGO DE NARANJA 250ML YUKERY BOTELLA</t>
  </si>
  <si>
    <t>JUGO DE MANZANA 1.5LT YUKERY</t>
  </si>
  <si>
    <t>PEPSI BOTELLA 250 ML PSH PEPSI COLA</t>
  </si>
  <si>
    <t>JUGO DE PERA 1.5LT YUKERY</t>
  </si>
  <si>
    <t>YUKY-PAK 250ML UVA</t>
  </si>
  <si>
    <t>REFRESCO NARA/PARCHITA LATA 355ML GOLDEN</t>
  </si>
  <si>
    <t>REFRESCO PEPSI DE LATA 320ML</t>
  </si>
  <si>
    <t>REFRESCO 1LT PEPSI-COLA</t>
  </si>
  <si>
    <t>REFRESCO 1LT GOLDEN NARANJA</t>
  </si>
  <si>
    <t>CHEESE TRIS 150 GR FRITO LAY</t>
  </si>
  <si>
    <t>DORITO MEGA QUESO 420 GR  XXL FRITO LAY</t>
  </si>
  <si>
    <t>DE TODITO RESUELTO 130GR FRITO LAY</t>
  </si>
  <si>
    <t>CHEESE TRIS XXL 450GR FRITO LAY</t>
  </si>
  <si>
    <t>DORITOS MEGA QUESO 150 FRITO LAY</t>
  </si>
  <si>
    <t>NATUCHIPS PLATANITOS NATURAL 300GR FRITO LAY</t>
  </si>
  <si>
    <t>PAPAS RUFFLES ORIGINAL 125 GR FRITO LAY</t>
  </si>
  <si>
    <t>PEPITO EL ORIGINAL 180GR FRITO LAY</t>
  </si>
  <si>
    <t>PAPAS RUFLES ORIGINAL 300GR FRITO LAY</t>
  </si>
  <si>
    <t>RUFLE QUESO 300GR PEPSICO</t>
  </si>
  <si>
    <t>TORTI JACKS PICANTE 190GR FRITO LAY</t>
  </si>
  <si>
    <t>CHEETOS BOLIQUESO XXL 180GR FRITO LAY</t>
  </si>
  <si>
    <t>TORTILLITAS QUESO 350 GR PEPSICO</t>
  </si>
  <si>
    <t>TORTILLAS PICANTE JACKS 350GR FRITO LAY</t>
  </si>
  <si>
    <t>PEPITO EL ORIGINAL 80GR FRITO LAY</t>
  </si>
  <si>
    <t>PAPA JACKS CON SAL 80GR FRITO LAY</t>
  </si>
  <si>
    <t>AGUA MINERAL LIBRE DE SODIO 600ML MINALBA</t>
  </si>
  <si>
    <t>AGUA MINERAL LIBRE DE SODIO 355ML MINALBA.</t>
  </si>
  <si>
    <t>AGUA MINERAL LIBRE DE SODIO 1.5LTS MINALBA</t>
  </si>
  <si>
    <t>AGUA MINERAL LIBRE DE SODIO 5 LTS MINALBA</t>
  </si>
  <si>
    <t>MINALBA SPARKLING 500ML  PEPSI-COLA</t>
  </si>
  <si>
    <t>REFRESCO KOLITA 355ML  GOLDEN PEPSI COLA</t>
  </si>
  <si>
    <t>REFRESCO 2LT GOLDEN KOLITA</t>
  </si>
  <si>
    <t>REFRESCO NARANJA 2 LTS GOLDEN PEPSI COLA</t>
  </si>
  <si>
    <t>REFRESCO 1.5LT 7UP</t>
  </si>
  <si>
    <t>OFERTA SEMANA SANTA. PEPSI 2 LT</t>
  </si>
  <si>
    <t>REFRESCO 2LT PEPSI-COLA LIGHT</t>
  </si>
  <si>
    <t>SODA PSH 250ML EVERVESS PEPSI COLA</t>
  </si>
  <si>
    <t>REFRESCO 1.5LT GOLDEN NARANJA</t>
  </si>
  <si>
    <t>REFRESCO 2LT 7UP</t>
  </si>
  <si>
    <t>JUGO DE NARANJA 1.5LT YUKERY</t>
  </si>
  <si>
    <t>SODA 355 ML EVERVESS LATA</t>
  </si>
  <si>
    <t>JUGO PERA 250ML YUKERY BOTELLA</t>
  </si>
  <si>
    <t>JUGO DURAZNO 250ML YUKERY BOTELLA</t>
  </si>
  <si>
    <t>JUGO PERA 355 ML YUKERY LATA</t>
  </si>
  <si>
    <t>GATORADE MANDARINA 500 ML PEPSICO</t>
  </si>
  <si>
    <t>TE CON LIMON PET 500ML LIPTON</t>
  </si>
  <si>
    <t>GATORADE FRUTAS TROPICALES 500ML PEPSICO</t>
  </si>
  <si>
    <t>GATORADE SABOR A MORA 500ML PEPSICO</t>
  </si>
  <si>
    <t>JUGO MANZANA 250 ML YUKERY BOTELLA</t>
  </si>
  <si>
    <t>JUGO MANZANA 335 ML YUKERY LATA</t>
  </si>
  <si>
    <t>GATORADE CEREZA BERRY 500ML PEPSICO</t>
  </si>
  <si>
    <t>JUGO MANGO 250 ML YUKERY BOTELLA</t>
  </si>
  <si>
    <t>YUKY-PAK 250 ML NARANJA</t>
  </si>
  <si>
    <t>YUKY-PAK 250 ML DURAZNO</t>
  </si>
  <si>
    <t>JUGO DURAZNO PET 500ML YUKERY</t>
  </si>
  <si>
    <t>JUGO MANGO PET 500ML YUKERY</t>
  </si>
  <si>
    <t>TE DE DURAZNO PET 500ML LIPTON</t>
  </si>
  <si>
    <t>TE 1.5 LT DURAZNO LIPTON</t>
  </si>
  <si>
    <t>LIPTON TE VERDE CON LIMON 1.50L</t>
  </si>
  <si>
    <t>GATORADE SABOR A MELON 500ML PEPSICO</t>
  </si>
  <si>
    <t>YUKERY NECTAR DE MANGO (LATA 355 L)</t>
  </si>
  <si>
    <t>YUKY-PAK 250 ML PERA</t>
  </si>
  <si>
    <t>JUGO YUKERY DE PIÑA 1.5L</t>
  </si>
  <si>
    <t>JUGO DE DURAZNO 1.5 LT YUKERY.</t>
  </si>
  <si>
    <t>AGUA SPARKLING DE LIMON 500ML MINALBA</t>
  </si>
  <si>
    <t>REFRESCO SABOR A NARA PARCHITA 1.5 LT GOLDEN</t>
  </si>
  <si>
    <t>RECARGA COCA COLA 1.25ML</t>
  </si>
  <si>
    <t>AGUA SPARKLING DE TORONJA 500ML MINALBA</t>
  </si>
  <si>
    <t>JUGO DE NARANJA-MANGO 1.5 LT YUKERY</t>
  </si>
  <si>
    <t>RECARGA PEPSI COLA 1.25 LT</t>
  </si>
  <si>
    <t>REFRESCO 1LT GOLDEN KOLITA</t>
  </si>
  <si>
    <t>REFRESCO MANZANITA 1.5 LT MARCA PEPSI</t>
  </si>
  <si>
    <t>PEPSI 1.25ML VIDRIO VENTA CON BOTELLA</t>
  </si>
  <si>
    <t>POST-TRATAMIENTO REESTRUCTURANTE SIN SAL 250ML RHELEN</t>
  </si>
  <si>
    <t>CODO H.G 1 X 45°</t>
  </si>
  <si>
    <t>CICLICO PEPSI COLA. FRANYER OCHOA 11/04/22</t>
  </si>
  <si>
    <t>CODIGO</t>
  </si>
  <si>
    <t>DESCIPCION</t>
  </si>
  <si>
    <t>SISTEMA</t>
  </si>
  <si>
    <t>FISCO</t>
  </si>
  <si>
    <t>VENTA</t>
  </si>
  <si>
    <t>DIFERENCIA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</si>
</sst>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/>
    <xf numFmtId="0" fontId="0" fillId="0" borderId="1" xfId="0" applyBorder="1"/>
    <xf numFmtId="49" fontId="0" fillId="0" borderId="1" xfId="0" applyNumberFormat="1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1"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maxOccurs="unbounded" nillable="true" name="Registro" form="unqualified">
              <xsd:complexType>
                <xsd:sequence minOccurs="0">
                  <xsd:element minOccurs="0" nillable="true" type="xsd:string" name="Codigo" form="unqualified"/>
                  <xsd:element minOccurs="0" nillable="true" type="xsd:string" name="Descripcion" form="unqualified"/>
                  <xsd:element minOccurs="0" nillable="true" type="xsd:string" name="Responsable" form="unqualified"/>
                  <xsd:element minOccurs="0" maxOccurs="unbounded" nillable="true" name="Madepartamentos" form="unqualified">
                    <xsd:complexType>
                      <xsd:sequence minOccurs="0">
                        <xsd:element minOccurs="0" nillable="true" type="xsd:string" name="Departamento" form="unqualified"/>
                        <xsd:element minOccurs="0" maxOccurs="unbounded" nillable="true" name="Maproductos" form="unqualified">
                          <xsd:complexType>
                            <xsd:sequence minOccurs="0">
                              <xsd:element minOccurs="0" nillable="true" type="xsd:integer" name="Codigo_Producto" form="unqualified"/>
                              <xsd:element minOccurs="0" nillable="true" type="xsd:string" name="Modelo" form="unqualified"/>
                              <xsd:element minOccurs="0" nillable="true" type="xsd:string" name="Producto" form="unqualified"/>
                              <xsd:element minOccurs="0" nillable="true" type="xsd:integer" name="Disponibles" form="unqualified"/>
                              <xsd:element minOccurs="0" nillable="true" type="xsd:integer" name="Existencia" form="unqualified"/>
                              <xsd:element minOccurs="0" nillable="true" type="xsd:integer" name="Pedido" form="unqualified"/>
                              <xsd:element minOccurs="0" nillable="true" type="xsd:integer" name="Comprometida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a1" displayName="Tabla1" ref="A6:F110" tableType="xml" totalsRowShown="0" headerRowDxfId="0" connectionId="1">
  <autoFilter ref="A6:F110"/>
  <tableColumns count="6">
    <tableColumn id="5" uniqueName="Codigo_Producto" name="CODIGO">
      <xmlColumnPr mapId="1" xpath="/ReporteStellar/Registro/Madepartamentos/Maproductos/Codigo_Producto" xmlDataType="integer"/>
    </tableColumn>
    <tableColumn id="7" uniqueName="Producto" name="DESCIPCION">
      <xmlColumnPr mapId="1" xpath="/ReporteStellar/Registro/Madepartamentos/Maproductos/Producto" xmlDataType="string"/>
    </tableColumn>
    <tableColumn id="8" uniqueName="Disponibles" name="SISTEMA">
      <xmlColumnPr mapId="1" xpath="/ReporteStellar/Registro/Madepartamentos/Maproductos/Disponibles" xmlDataType="integer"/>
    </tableColumn>
    <tableColumn id="9" uniqueName="Existencia" name="FISCO">
      <xmlColumnPr mapId="1" xpath="/ReporteStellar/Registro/Madepartamentos/Maproductos/Existencia" xmlDataType="integer"/>
    </tableColumn>
    <tableColumn id="10" uniqueName="Pedido" name="VENTA">
      <xmlColumnPr mapId="1" xpath="/ReporteStellar/Registro/Madepartamentos/Maproductos/Pedido" xmlDataType="integer"/>
    </tableColumn>
    <tableColumn id="11" uniqueName="Comprometida" name="DIFERENCIA">
      <xmlColumnPr mapId="1" xpath="/ReporteStellar/Registro/Madepartamentos/Maproductos/Comprometida" xmlDataType="integer"/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110"/>
  <sheetViews>
    <sheetView tabSelected="1" topLeftCell="A56" workbookViewId="0">
      <selection activeCell="E68" sqref="E68"/>
    </sheetView>
  </sheetViews>
  <sheetFormatPr baseColWidth="10" defaultRowHeight="15" x14ac:dyDescent="0.25"/>
  <cols>
    <col min="1" max="1" width="13.85546875" customWidth="1"/>
    <col min="2" max="2" width="49.140625" customWidth="1"/>
    <col min="3" max="3" width="13.7109375" bestFit="1" customWidth="1"/>
    <col min="4" max="4" width="9.85546875" customWidth="1"/>
    <col min="5" max="5" width="9.5703125" bestFit="1" customWidth="1"/>
    <col min="6" max="6" width="14.140625" customWidth="1"/>
  </cols>
  <sheetData>
    <row r="4" spans="1:6" x14ac:dyDescent="0.25">
      <c r="B4" t="s">
        <v>95</v>
      </c>
    </row>
    <row r="6" spans="1:6" x14ac:dyDescent="0.25">
      <c r="A6" s="4" t="s">
        <v>96</v>
      </c>
      <c r="B6" s="4" t="s">
        <v>97</v>
      </c>
      <c r="C6" s="4" t="s">
        <v>98</v>
      </c>
      <c r="D6" s="4" t="s">
        <v>99</v>
      </c>
      <c r="E6" s="4" t="s">
        <v>100</v>
      </c>
      <c r="F6" s="4" t="s">
        <v>101</v>
      </c>
    </row>
    <row r="7" spans="1:6" x14ac:dyDescent="0.25">
      <c r="A7" s="2">
        <v>5356</v>
      </c>
      <c r="B7" s="3" t="s">
        <v>0</v>
      </c>
      <c r="C7" s="2">
        <v>646</v>
      </c>
      <c r="D7" s="2">
        <f>240+11+67+50+56+61+13+45</f>
        <v>543</v>
      </c>
      <c r="E7" s="2">
        <v>0</v>
      </c>
      <c r="F7" s="2">
        <f>Tabla1[[#This Row],[VENTA]]+Tabla1[[#This Row],[FISCO]]-Tabla1[[#This Row],[SISTEMA]]</f>
        <v>-103</v>
      </c>
    </row>
    <row r="8" spans="1:6" x14ac:dyDescent="0.25">
      <c r="A8" s="2">
        <v>2414</v>
      </c>
      <c r="B8" s="3" t="s">
        <v>1</v>
      </c>
      <c r="C8" s="2">
        <v>57</v>
      </c>
      <c r="D8" s="2">
        <f>9+5+10+24+1</f>
        <v>49</v>
      </c>
      <c r="E8" s="2">
        <v>0</v>
      </c>
      <c r="F8" s="2">
        <f>Tabla1[[#This Row],[VENTA]]+Tabla1[[#This Row],[FISCO]]-Tabla1[[#This Row],[SISTEMA]]</f>
        <v>-8</v>
      </c>
    </row>
    <row r="9" spans="1:6" x14ac:dyDescent="0.25">
      <c r="A9" s="2">
        <v>2863</v>
      </c>
      <c r="B9" s="3" t="s">
        <v>2</v>
      </c>
      <c r="C9" s="2">
        <v>586</v>
      </c>
      <c r="D9" s="2">
        <f>45+296+38+17+7+132+17</f>
        <v>552</v>
      </c>
      <c r="E9" s="2">
        <v>1</v>
      </c>
      <c r="F9" s="2">
        <f>Tabla1[[#This Row],[VENTA]]+Tabla1[[#This Row],[FISCO]]-Tabla1[[#This Row],[SISTEMA]]</f>
        <v>-33</v>
      </c>
    </row>
    <row r="10" spans="1:6" x14ac:dyDescent="0.25">
      <c r="A10" s="2">
        <v>3427</v>
      </c>
      <c r="B10" s="3" t="s">
        <v>3</v>
      </c>
      <c r="C10" s="2">
        <v>11</v>
      </c>
      <c r="D10" s="2">
        <f>8+4</f>
        <v>12</v>
      </c>
      <c r="E10" s="2"/>
      <c r="F10" s="2">
        <f>Tabla1[[#This Row],[VENTA]]+Tabla1[[#This Row],[FISCO]]-Tabla1[[#This Row],[SISTEMA]]</f>
        <v>1</v>
      </c>
    </row>
    <row r="11" spans="1:6" x14ac:dyDescent="0.25">
      <c r="A11" s="2">
        <v>6357</v>
      </c>
      <c r="B11" s="3" t="s">
        <v>4</v>
      </c>
      <c r="C11" s="2">
        <v>33</v>
      </c>
      <c r="D11" s="2">
        <f>4+10+4+3+1</f>
        <v>22</v>
      </c>
      <c r="E11" s="2">
        <v>0</v>
      </c>
      <c r="F11" s="2">
        <f>Tabla1[[#This Row],[VENTA]]+Tabla1[[#This Row],[FISCO]]-Tabla1[[#This Row],[SISTEMA]]</f>
        <v>-11</v>
      </c>
    </row>
    <row r="12" spans="1:6" x14ac:dyDescent="0.25">
      <c r="A12" s="2">
        <v>9770</v>
      </c>
      <c r="B12" s="3" t="s">
        <v>5</v>
      </c>
      <c r="C12" s="2">
        <v>0</v>
      </c>
      <c r="D12" s="2"/>
      <c r="E12" s="2"/>
      <c r="F12" s="2">
        <f>Tabla1[[#This Row],[VENTA]]+Tabla1[[#This Row],[FISCO]]-Tabla1[[#This Row],[SISTEMA]]</f>
        <v>0</v>
      </c>
    </row>
    <row r="13" spans="1:6" x14ac:dyDescent="0.25">
      <c r="A13" s="2">
        <v>900</v>
      </c>
      <c r="B13" s="3" t="s">
        <v>6</v>
      </c>
      <c r="C13" s="2">
        <v>5</v>
      </c>
      <c r="D13" s="2">
        <v>5</v>
      </c>
      <c r="E13" s="2">
        <v>0</v>
      </c>
      <c r="F13" s="2">
        <f>Tabla1[[#This Row],[VENTA]]+Tabla1[[#This Row],[FISCO]]-Tabla1[[#This Row],[SISTEMA]]</f>
        <v>0</v>
      </c>
    </row>
    <row r="14" spans="1:6" x14ac:dyDescent="0.25">
      <c r="A14" s="2">
        <v>902</v>
      </c>
      <c r="B14" s="3" t="s">
        <v>7</v>
      </c>
      <c r="C14" s="2">
        <v>0</v>
      </c>
      <c r="D14" s="2"/>
      <c r="E14" s="2"/>
      <c r="F14" s="2">
        <f>Tabla1[[#This Row],[VENTA]]+Tabla1[[#This Row],[FISCO]]-Tabla1[[#This Row],[SISTEMA]]</f>
        <v>0</v>
      </c>
    </row>
    <row r="15" spans="1:6" x14ac:dyDescent="0.25">
      <c r="A15" s="2">
        <v>903</v>
      </c>
      <c r="B15" s="3" t="s">
        <v>8</v>
      </c>
      <c r="C15" s="2">
        <v>0</v>
      </c>
      <c r="D15" s="2"/>
      <c r="E15" s="2"/>
      <c r="F15" s="2">
        <f>Tabla1[[#This Row],[VENTA]]+Tabla1[[#This Row],[FISCO]]-Tabla1[[#This Row],[SISTEMA]]</f>
        <v>0</v>
      </c>
    </row>
    <row r="16" spans="1:6" x14ac:dyDescent="0.25">
      <c r="A16" s="2">
        <v>1630</v>
      </c>
      <c r="B16" s="3" t="s">
        <v>9</v>
      </c>
      <c r="C16" s="2">
        <v>16</v>
      </c>
      <c r="D16" s="2">
        <f>4+4+6</f>
        <v>14</v>
      </c>
      <c r="E16" s="2">
        <v>0</v>
      </c>
      <c r="F16" s="2">
        <f>Tabla1[[#This Row],[VENTA]]+Tabla1[[#This Row],[FISCO]]-Tabla1[[#This Row],[SISTEMA]]</f>
        <v>-2</v>
      </c>
    </row>
    <row r="17" spans="1:6" x14ac:dyDescent="0.25">
      <c r="A17" s="2">
        <v>3229</v>
      </c>
      <c r="B17" s="3" t="s">
        <v>10</v>
      </c>
      <c r="C17" s="2">
        <v>0</v>
      </c>
      <c r="D17" s="2"/>
      <c r="E17" s="2"/>
      <c r="F17" s="2">
        <f>Tabla1[[#This Row],[VENTA]]+Tabla1[[#This Row],[FISCO]]-Tabla1[[#This Row],[SISTEMA]]</f>
        <v>0</v>
      </c>
    </row>
    <row r="18" spans="1:6" x14ac:dyDescent="0.25">
      <c r="A18" s="2">
        <v>3417</v>
      </c>
      <c r="B18" s="3" t="s">
        <v>11</v>
      </c>
      <c r="C18" s="2">
        <v>0</v>
      </c>
      <c r="D18" s="2"/>
      <c r="E18" s="2"/>
      <c r="F18" s="2">
        <f>Tabla1[[#This Row],[VENTA]]+Tabla1[[#This Row],[FISCO]]-Tabla1[[#This Row],[SISTEMA]]</f>
        <v>0</v>
      </c>
    </row>
    <row r="19" spans="1:6" x14ac:dyDescent="0.25">
      <c r="A19" s="2">
        <v>3418</v>
      </c>
      <c r="B19" s="3" t="s">
        <v>12</v>
      </c>
      <c r="C19" s="2">
        <v>0</v>
      </c>
      <c r="D19" s="2"/>
      <c r="E19" s="2"/>
      <c r="F19" s="2">
        <f>Tabla1[[#This Row],[VENTA]]+Tabla1[[#This Row],[FISCO]]-Tabla1[[#This Row],[SISTEMA]]</f>
        <v>0</v>
      </c>
    </row>
    <row r="20" spans="1:6" x14ac:dyDescent="0.25">
      <c r="A20" s="2">
        <v>3419</v>
      </c>
      <c r="B20" s="3" t="s">
        <v>13</v>
      </c>
      <c r="C20" s="2">
        <v>2</v>
      </c>
      <c r="D20" s="2"/>
      <c r="E20" s="2"/>
      <c r="F20" s="2">
        <f>Tabla1[[#This Row],[VENTA]]+Tabla1[[#This Row],[FISCO]]-Tabla1[[#This Row],[SISTEMA]]</f>
        <v>-2</v>
      </c>
    </row>
    <row r="21" spans="1:6" x14ac:dyDescent="0.25">
      <c r="A21" s="2">
        <v>3423</v>
      </c>
      <c r="B21" s="3" t="s">
        <v>14</v>
      </c>
      <c r="C21" s="2">
        <v>0</v>
      </c>
      <c r="D21" s="2"/>
      <c r="E21" s="2"/>
      <c r="F21" s="2">
        <f>Tabla1[[#This Row],[VENTA]]+Tabla1[[#This Row],[FISCO]]-Tabla1[[#This Row],[SISTEMA]]</f>
        <v>0</v>
      </c>
    </row>
    <row r="22" spans="1:6" x14ac:dyDescent="0.25">
      <c r="A22" s="2">
        <v>3510</v>
      </c>
      <c r="B22" s="3" t="s">
        <v>15</v>
      </c>
      <c r="C22" s="2">
        <v>0</v>
      </c>
      <c r="D22" s="2"/>
      <c r="E22" s="2"/>
      <c r="F22" s="2">
        <f>Tabla1[[#This Row],[VENTA]]+Tabla1[[#This Row],[FISCO]]-Tabla1[[#This Row],[SISTEMA]]</f>
        <v>0</v>
      </c>
    </row>
    <row r="23" spans="1:6" x14ac:dyDescent="0.25">
      <c r="A23" s="2">
        <v>3512</v>
      </c>
      <c r="B23" s="3" t="s">
        <v>16</v>
      </c>
      <c r="C23" s="2">
        <v>6</v>
      </c>
      <c r="D23" s="2"/>
      <c r="E23" s="2"/>
      <c r="F23" s="2">
        <f>Tabla1[[#This Row],[VENTA]]+Tabla1[[#This Row],[FISCO]]-Tabla1[[#This Row],[SISTEMA]]</f>
        <v>-6</v>
      </c>
    </row>
    <row r="24" spans="1:6" x14ac:dyDescent="0.25">
      <c r="A24" s="2">
        <v>3513</v>
      </c>
      <c r="B24" s="3" t="s">
        <v>17</v>
      </c>
      <c r="C24" s="2">
        <v>29</v>
      </c>
      <c r="D24" s="2">
        <f>11+3+11</f>
        <v>25</v>
      </c>
      <c r="E24" s="2">
        <v>0</v>
      </c>
      <c r="F24" s="2">
        <f>Tabla1[[#This Row],[VENTA]]+Tabla1[[#This Row],[FISCO]]-Tabla1[[#This Row],[SISTEMA]]</f>
        <v>-4</v>
      </c>
    </row>
    <row r="25" spans="1:6" x14ac:dyDescent="0.25">
      <c r="A25" s="2">
        <v>4031</v>
      </c>
      <c r="B25" s="3" t="s">
        <v>18</v>
      </c>
      <c r="C25" s="2">
        <v>1</v>
      </c>
      <c r="D25" s="2"/>
      <c r="E25" s="2"/>
      <c r="F25" s="2">
        <f>Tabla1[[#This Row],[VENTA]]+Tabla1[[#This Row],[FISCO]]-Tabla1[[#This Row],[SISTEMA]]</f>
        <v>-1</v>
      </c>
    </row>
    <row r="26" spans="1:6" x14ac:dyDescent="0.25">
      <c r="A26" s="2">
        <v>6299</v>
      </c>
      <c r="B26" s="3" t="s">
        <v>19</v>
      </c>
      <c r="C26" s="2">
        <v>24</v>
      </c>
      <c r="D26" s="2">
        <v>12</v>
      </c>
      <c r="E26" s="2">
        <v>0</v>
      </c>
      <c r="F26" s="2">
        <f>Tabla1[[#This Row],[VENTA]]+Tabla1[[#This Row],[FISCO]]-Tabla1[[#This Row],[SISTEMA]]</f>
        <v>-12</v>
      </c>
    </row>
    <row r="27" spans="1:6" x14ac:dyDescent="0.25">
      <c r="A27" s="2">
        <v>9228</v>
      </c>
      <c r="B27" s="3" t="s">
        <v>20</v>
      </c>
      <c r="C27" s="2">
        <v>1</v>
      </c>
      <c r="D27" s="2">
        <v>1</v>
      </c>
      <c r="E27" s="2">
        <v>0</v>
      </c>
      <c r="F27" s="2">
        <f>Tabla1[[#This Row],[VENTA]]+Tabla1[[#This Row],[FISCO]]-Tabla1[[#This Row],[SISTEMA]]</f>
        <v>0</v>
      </c>
    </row>
    <row r="28" spans="1:6" x14ac:dyDescent="0.25">
      <c r="A28" s="2">
        <v>10233</v>
      </c>
      <c r="B28" s="3" t="s">
        <v>21</v>
      </c>
      <c r="C28" s="2">
        <v>2</v>
      </c>
      <c r="D28" s="2"/>
      <c r="E28" s="2"/>
      <c r="F28" s="2">
        <f>Tabla1[[#This Row],[VENTA]]+Tabla1[[#This Row],[FISCO]]-Tabla1[[#This Row],[SISTEMA]]</f>
        <v>-2</v>
      </c>
    </row>
    <row r="29" spans="1:6" x14ac:dyDescent="0.25">
      <c r="A29" s="2">
        <v>10411</v>
      </c>
      <c r="B29" s="3" t="s">
        <v>22</v>
      </c>
      <c r="C29" s="2">
        <v>0</v>
      </c>
      <c r="D29" s="2"/>
      <c r="E29" s="2"/>
      <c r="F29" s="2">
        <f>Tabla1[[#This Row],[VENTA]]+Tabla1[[#This Row],[FISCO]]-Tabla1[[#This Row],[SISTEMA]]</f>
        <v>0</v>
      </c>
    </row>
    <row r="30" spans="1:6" x14ac:dyDescent="0.25">
      <c r="A30" s="2">
        <v>11400</v>
      </c>
      <c r="B30" s="3" t="s">
        <v>23</v>
      </c>
      <c r="C30" s="2">
        <v>13</v>
      </c>
      <c r="D30" s="2">
        <v>9</v>
      </c>
      <c r="E30" s="2"/>
      <c r="F30" s="2">
        <f>Tabla1[[#This Row],[VENTA]]+Tabla1[[#This Row],[FISCO]]-Tabla1[[#This Row],[SISTEMA]]</f>
        <v>-4</v>
      </c>
    </row>
    <row r="31" spans="1:6" x14ac:dyDescent="0.25">
      <c r="A31" s="2">
        <v>11851</v>
      </c>
      <c r="B31" s="3" t="s">
        <v>24</v>
      </c>
      <c r="C31" s="2">
        <v>0</v>
      </c>
      <c r="D31" s="2"/>
      <c r="E31" s="2"/>
      <c r="F31" s="2">
        <f>Tabla1[[#This Row],[VENTA]]+Tabla1[[#This Row],[FISCO]]-Tabla1[[#This Row],[SISTEMA]]</f>
        <v>0</v>
      </c>
    </row>
    <row r="32" spans="1:6" x14ac:dyDescent="0.25">
      <c r="A32" s="2">
        <v>12705</v>
      </c>
      <c r="B32" s="3" t="s">
        <v>25</v>
      </c>
      <c r="C32" s="2">
        <v>0</v>
      </c>
      <c r="D32" s="2"/>
      <c r="E32" s="2"/>
      <c r="F32" s="2">
        <f>Tabla1[[#This Row],[VENTA]]+Tabla1[[#This Row],[FISCO]]-Tabla1[[#This Row],[SISTEMA]]</f>
        <v>0</v>
      </c>
    </row>
    <row r="33" spans="1:6" x14ac:dyDescent="0.25">
      <c r="A33" s="2">
        <v>13416</v>
      </c>
      <c r="B33" s="3" t="s">
        <v>26</v>
      </c>
      <c r="C33" s="2">
        <v>12</v>
      </c>
      <c r="D33" s="2">
        <f>1+1+12</f>
        <v>14</v>
      </c>
      <c r="E33" s="2">
        <v>0</v>
      </c>
      <c r="F33" s="2">
        <f>Tabla1[[#This Row],[VENTA]]+Tabla1[[#This Row],[FISCO]]-Tabla1[[#This Row],[SISTEMA]]</f>
        <v>2</v>
      </c>
    </row>
    <row r="34" spans="1:6" x14ac:dyDescent="0.25">
      <c r="A34" s="2">
        <v>13746</v>
      </c>
      <c r="B34" s="3" t="s">
        <v>27</v>
      </c>
      <c r="C34" s="2">
        <v>4</v>
      </c>
      <c r="D34" s="2">
        <v>2</v>
      </c>
      <c r="E34" s="2">
        <v>0</v>
      </c>
      <c r="F34" s="2">
        <f>Tabla1[[#This Row],[VENTA]]+Tabla1[[#This Row],[FISCO]]-Tabla1[[#This Row],[SISTEMA]]</f>
        <v>-2</v>
      </c>
    </row>
    <row r="35" spans="1:6" x14ac:dyDescent="0.25">
      <c r="A35" s="2">
        <v>21358</v>
      </c>
      <c r="B35" s="3" t="s">
        <v>28</v>
      </c>
      <c r="C35" s="2">
        <v>4</v>
      </c>
      <c r="D35" s="2"/>
      <c r="E35" s="2"/>
      <c r="F35" s="2">
        <f>Tabla1[[#This Row],[VENTA]]+Tabla1[[#This Row],[FISCO]]-Tabla1[[#This Row],[SISTEMA]]</f>
        <v>-4</v>
      </c>
    </row>
    <row r="36" spans="1:6" x14ac:dyDescent="0.25">
      <c r="A36" s="2">
        <v>1418</v>
      </c>
      <c r="B36" s="3" t="s">
        <v>29</v>
      </c>
      <c r="C36" s="2">
        <v>23</v>
      </c>
      <c r="D36" s="2"/>
      <c r="E36" s="2"/>
      <c r="F36" s="2">
        <f>Tabla1[[#This Row],[VENTA]]+Tabla1[[#This Row],[FISCO]]-Tabla1[[#This Row],[SISTEMA]]</f>
        <v>-23</v>
      </c>
    </row>
    <row r="37" spans="1:6" x14ac:dyDescent="0.25">
      <c r="A37" s="2">
        <v>2174</v>
      </c>
      <c r="B37" s="3" t="s">
        <v>30</v>
      </c>
      <c r="C37" s="2">
        <v>8</v>
      </c>
      <c r="D37" s="2"/>
      <c r="E37" s="2"/>
      <c r="F37" s="2">
        <f>Tabla1[[#This Row],[VENTA]]+Tabla1[[#This Row],[FISCO]]-Tabla1[[#This Row],[SISTEMA]]</f>
        <v>-8</v>
      </c>
    </row>
    <row r="38" spans="1:6" x14ac:dyDescent="0.25">
      <c r="A38" s="2">
        <v>2175</v>
      </c>
      <c r="B38" s="3" t="s">
        <v>31</v>
      </c>
      <c r="C38" s="2">
        <v>0</v>
      </c>
      <c r="D38" s="2"/>
      <c r="E38" s="2"/>
      <c r="F38" s="2">
        <f>Tabla1[[#This Row],[VENTA]]+Tabla1[[#This Row],[FISCO]]-Tabla1[[#This Row],[SISTEMA]]</f>
        <v>0</v>
      </c>
    </row>
    <row r="39" spans="1:6" x14ac:dyDescent="0.25">
      <c r="A39" s="2">
        <v>2178</v>
      </c>
      <c r="B39" s="3" t="s">
        <v>32</v>
      </c>
      <c r="C39" s="2">
        <v>11</v>
      </c>
      <c r="D39" s="2"/>
      <c r="E39" s="2"/>
      <c r="F39" s="2">
        <f>Tabla1[[#This Row],[VENTA]]+Tabla1[[#This Row],[FISCO]]-Tabla1[[#This Row],[SISTEMA]]</f>
        <v>-11</v>
      </c>
    </row>
    <row r="40" spans="1:6" x14ac:dyDescent="0.25">
      <c r="A40" s="2">
        <v>2727</v>
      </c>
      <c r="B40" s="3" t="s">
        <v>33</v>
      </c>
      <c r="C40" s="2">
        <v>2</v>
      </c>
      <c r="D40" s="2"/>
      <c r="E40" s="2"/>
      <c r="F40" s="2">
        <f>Tabla1[[#This Row],[VENTA]]+Tabla1[[#This Row],[FISCO]]-Tabla1[[#This Row],[SISTEMA]]</f>
        <v>-2</v>
      </c>
    </row>
    <row r="41" spans="1:6" x14ac:dyDescent="0.25">
      <c r="A41" s="2">
        <v>2730</v>
      </c>
      <c r="B41" s="3" t="s">
        <v>34</v>
      </c>
      <c r="C41" s="2">
        <v>0</v>
      </c>
      <c r="D41" s="2"/>
      <c r="E41" s="2"/>
      <c r="F41" s="2">
        <f>Tabla1[[#This Row],[VENTA]]+Tabla1[[#This Row],[FISCO]]-Tabla1[[#This Row],[SISTEMA]]</f>
        <v>0</v>
      </c>
    </row>
    <row r="42" spans="1:6" x14ac:dyDescent="0.25">
      <c r="A42" s="2">
        <v>2732</v>
      </c>
      <c r="B42" s="3" t="s">
        <v>35</v>
      </c>
      <c r="C42" s="2">
        <v>51</v>
      </c>
      <c r="D42" s="2"/>
      <c r="E42" s="2"/>
      <c r="F42" s="2">
        <f>Tabla1[[#This Row],[VENTA]]+Tabla1[[#This Row],[FISCO]]-Tabla1[[#This Row],[SISTEMA]]</f>
        <v>-51</v>
      </c>
    </row>
    <row r="43" spans="1:6" x14ac:dyDescent="0.25">
      <c r="A43" s="2">
        <v>2733</v>
      </c>
      <c r="B43" s="3" t="s">
        <v>36</v>
      </c>
      <c r="C43" s="2">
        <v>0</v>
      </c>
      <c r="D43" s="2"/>
      <c r="E43" s="2"/>
      <c r="F43" s="2">
        <f>Tabla1[[#This Row],[VENTA]]+Tabla1[[#This Row],[FISCO]]-Tabla1[[#This Row],[SISTEMA]]</f>
        <v>0</v>
      </c>
    </row>
    <row r="44" spans="1:6" x14ac:dyDescent="0.25">
      <c r="A44" s="2">
        <v>3325</v>
      </c>
      <c r="B44" s="3" t="s">
        <v>37</v>
      </c>
      <c r="C44" s="2">
        <v>7</v>
      </c>
      <c r="D44" s="2"/>
      <c r="E44" s="2"/>
      <c r="F44" s="2">
        <f>Tabla1[[#This Row],[VENTA]]+Tabla1[[#This Row],[FISCO]]-Tabla1[[#This Row],[SISTEMA]]</f>
        <v>-7</v>
      </c>
    </row>
    <row r="45" spans="1:6" x14ac:dyDescent="0.25">
      <c r="A45" s="2">
        <v>3326</v>
      </c>
      <c r="B45" s="3" t="s">
        <v>38</v>
      </c>
      <c r="C45" s="2">
        <v>16</v>
      </c>
      <c r="D45" s="2"/>
      <c r="E45" s="2"/>
      <c r="F45" s="2">
        <f>Tabla1[[#This Row],[VENTA]]+Tabla1[[#This Row],[FISCO]]-Tabla1[[#This Row],[SISTEMA]]</f>
        <v>-16</v>
      </c>
    </row>
    <row r="46" spans="1:6" x14ac:dyDescent="0.25">
      <c r="A46" s="2">
        <v>3884</v>
      </c>
      <c r="B46" s="3" t="s">
        <v>39</v>
      </c>
      <c r="C46" s="2">
        <v>0</v>
      </c>
      <c r="D46" s="2"/>
      <c r="E46" s="2"/>
      <c r="F46" s="2">
        <f>Tabla1[[#This Row],[VENTA]]+Tabla1[[#This Row],[FISCO]]-Tabla1[[#This Row],[SISTEMA]]</f>
        <v>0</v>
      </c>
    </row>
    <row r="47" spans="1:6" x14ac:dyDescent="0.25">
      <c r="A47" s="2">
        <v>5101</v>
      </c>
      <c r="B47" s="3" t="s">
        <v>40</v>
      </c>
      <c r="C47" s="2">
        <v>0</v>
      </c>
      <c r="D47" s="2"/>
      <c r="E47" s="2"/>
      <c r="F47" s="2">
        <f>Tabla1[[#This Row],[VENTA]]+Tabla1[[#This Row],[FISCO]]-Tabla1[[#This Row],[SISTEMA]]</f>
        <v>0</v>
      </c>
    </row>
    <row r="48" spans="1:6" x14ac:dyDescent="0.25">
      <c r="A48" s="2">
        <v>5849</v>
      </c>
      <c r="B48" s="3" t="s">
        <v>41</v>
      </c>
      <c r="C48" s="2">
        <v>0</v>
      </c>
      <c r="D48" s="2"/>
      <c r="E48" s="2"/>
      <c r="F48" s="2">
        <f>Tabla1[[#This Row],[VENTA]]+Tabla1[[#This Row],[FISCO]]-Tabla1[[#This Row],[SISTEMA]]</f>
        <v>0</v>
      </c>
    </row>
    <row r="49" spans="1:6" x14ac:dyDescent="0.25">
      <c r="A49" s="2">
        <v>6404</v>
      </c>
      <c r="B49" s="3" t="s">
        <v>42</v>
      </c>
      <c r="C49" s="2">
        <v>0</v>
      </c>
      <c r="D49" s="2"/>
      <c r="E49" s="2"/>
      <c r="F49" s="2">
        <f>Tabla1[[#This Row],[VENTA]]+Tabla1[[#This Row],[FISCO]]-Tabla1[[#This Row],[SISTEMA]]</f>
        <v>0</v>
      </c>
    </row>
    <row r="50" spans="1:6" x14ac:dyDescent="0.25">
      <c r="A50" s="2">
        <v>6567</v>
      </c>
      <c r="B50" s="3" t="s">
        <v>43</v>
      </c>
      <c r="C50" s="2">
        <v>101</v>
      </c>
      <c r="D50" s="2"/>
      <c r="E50" s="2"/>
      <c r="F50" s="2">
        <f>Tabla1[[#This Row],[VENTA]]+Tabla1[[#This Row],[FISCO]]-Tabla1[[#This Row],[SISTEMA]]</f>
        <v>-101</v>
      </c>
    </row>
    <row r="51" spans="1:6" x14ac:dyDescent="0.25">
      <c r="A51" s="2">
        <v>9827</v>
      </c>
      <c r="B51" s="3" t="s">
        <v>44</v>
      </c>
      <c r="C51" s="2">
        <v>0</v>
      </c>
      <c r="D51" s="2"/>
      <c r="E51" s="2"/>
      <c r="F51" s="2">
        <f>Tabla1[[#This Row],[VENTA]]+Tabla1[[#This Row],[FISCO]]-Tabla1[[#This Row],[SISTEMA]]</f>
        <v>0</v>
      </c>
    </row>
    <row r="52" spans="1:6" x14ac:dyDescent="0.25">
      <c r="A52" s="2">
        <v>847</v>
      </c>
      <c r="B52" s="3" t="s">
        <v>45</v>
      </c>
      <c r="C52" s="2">
        <v>1168</v>
      </c>
      <c r="D52" s="2">
        <f>45+17+480+91+336+45+6+21+6+44+69+33</f>
        <v>1193</v>
      </c>
      <c r="E52" s="2">
        <v>0</v>
      </c>
      <c r="F52" s="2">
        <f>Tabla1[[#This Row],[VENTA]]+Tabla1[[#This Row],[FISCO]]-Tabla1[[#This Row],[SISTEMA]]</f>
        <v>25</v>
      </c>
    </row>
    <row r="53" spans="1:6" x14ac:dyDescent="0.25">
      <c r="A53" s="2">
        <v>850</v>
      </c>
      <c r="B53" s="3" t="s">
        <v>46</v>
      </c>
      <c r="C53" s="2">
        <v>824</v>
      </c>
      <c r="D53" s="2">
        <f>344+1+15+28+1+12+408</f>
        <v>809</v>
      </c>
      <c r="E53" s="2">
        <v>0</v>
      </c>
      <c r="F53" s="2">
        <f>Tabla1[[#This Row],[VENTA]]+Tabla1[[#This Row],[FISCO]]-Tabla1[[#This Row],[SISTEMA]]</f>
        <v>-15</v>
      </c>
    </row>
    <row r="54" spans="1:6" x14ac:dyDescent="0.25">
      <c r="A54" s="2">
        <v>884</v>
      </c>
      <c r="B54" s="3" t="s">
        <v>47</v>
      </c>
      <c r="C54" s="2">
        <v>86</v>
      </c>
      <c r="D54" s="2">
        <v>83</v>
      </c>
      <c r="E54" s="2">
        <v>0</v>
      </c>
      <c r="F54" s="2">
        <f>Tabla1[[#This Row],[VENTA]]+Tabla1[[#This Row],[FISCO]]-Tabla1[[#This Row],[SISTEMA]]</f>
        <v>-3</v>
      </c>
    </row>
    <row r="55" spans="1:6" x14ac:dyDescent="0.25">
      <c r="A55" s="2">
        <v>891</v>
      </c>
      <c r="B55" s="3" t="s">
        <v>48</v>
      </c>
      <c r="C55" s="2">
        <v>2</v>
      </c>
      <c r="D55" s="2"/>
      <c r="E55" s="2"/>
      <c r="F55" s="2">
        <f>Tabla1[[#This Row],[VENTA]]+Tabla1[[#This Row],[FISCO]]-Tabla1[[#This Row],[SISTEMA]]</f>
        <v>-2</v>
      </c>
    </row>
    <row r="56" spans="1:6" x14ac:dyDescent="0.25">
      <c r="A56" s="2">
        <v>8794</v>
      </c>
      <c r="B56" s="3" t="s">
        <v>49</v>
      </c>
      <c r="C56" s="2">
        <v>18</v>
      </c>
      <c r="D56" s="2">
        <v>18</v>
      </c>
      <c r="E56" s="2">
        <v>0</v>
      </c>
      <c r="F56" s="2">
        <f>Tabla1[[#This Row],[VENTA]]+Tabla1[[#This Row],[FISCO]]-Tabla1[[#This Row],[SISTEMA]]</f>
        <v>0</v>
      </c>
    </row>
    <row r="57" spans="1:6" x14ac:dyDescent="0.25">
      <c r="A57" s="2">
        <v>897</v>
      </c>
      <c r="B57" s="3" t="s">
        <v>50</v>
      </c>
      <c r="C57" s="2">
        <v>7</v>
      </c>
      <c r="D57" s="2">
        <v>7</v>
      </c>
      <c r="E57" s="2">
        <v>0</v>
      </c>
      <c r="F57" s="2">
        <f>Tabla1[[#This Row],[VENTA]]+Tabla1[[#This Row],[FISCO]]-Tabla1[[#This Row],[SISTEMA]]</f>
        <v>0</v>
      </c>
    </row>
    <row r="58" spans="1:6" x14ac:dyDescent="0.25">
      <c r="A58" s="2">
        <v>909</v>
      </c>
      <c r="B58" s="3" t="s">
        <v>51</v>
      </c>
      <c r="C58" s="2">
        <v>21</v>
      </c>
      <c r="D58" s="2">
        <f>1+8+8</f>
        <v>17</v>
      </c>
      <c r="E58" s="2">
        <v>0</v>
      </c>
      <c r="F58" s="2">
        <f>Tabla1[[#This Row],[VENTA]]+Tabla1[[#This Row],[FISCO]]-Tabla1[[#This Row],[SISTEMA]]</f>
        <v>-4</v>
      </c>
    </row>
    <row r="59" spans="1:6" x14ac:dyDescent="0.25">
      <c r="A59" s="2">
        <v>910</v>
      </c>
      <c r="B59" s="3" t="s">
        <v>52</v>
      </c>
      <c r="C59" s="2">
        <v>0</v>
      </c>
      <c r="D59" s="2"/>
      <c r="E59" s="2"/>
      <c r="F59" s="2">
        <f>Tabla1[[#This Row],[VENTA]]+Tabla1[[#This Row],[FISCO]]-Tabla1[[#This Row],[SISTEMA]]</f>
        <v>0</v>
      </c>
    </row>
    <row r="60" spans="1:6" x14ac:dyDescent="0.25">
      <c r="A60" s="2">
        <v>911</v>
      </c>
      <c r="B60" s="3" t="s">
        <v>53</v>
      </c>
      <c r="C60" s="2">
        <v>89</v>
      </c>
      <c r="D60" s="2">
        <f>12+10+19+9+18+5</f>
        <v>73</v>
      </c>
      <c r="E60" s="2">
        <v>1</v>
      </c>
      <c r="F60" s="2">
        <f>Tabla1[[#This Row],[VENTA]]+Tabla1[[#This Row],[FISCO]]-Tabla1[[#This Row],[SISTEMA]]</f>
        <v>-15</v>
      </c>
    </row>
    <row r="61" spans="1:6" x14ac:dyDescent="0.25">
      <c r="A61" s="2">
        <v>913</v>
      </c>
      <c r="B61" s="3" t="s">
        <v>54</v>
      </c>
      <c r="C61" s="2">
        <v>440</v>
      </c>
      <c r="D61" s="2">
        <f>20+15+11+168+16+59+26+32+9+48+2</f>
        <v>406</v>
      </c>
      <c r="E61" s="2">
        <v>7</v>
      </c>
      <c r="F61" s="2">
        <f>Tabla1[[#This Row],[VENTA]]+Tabla1[[#This Row],[FISCO]]-Tabla1[[#This Row],[SISTEMA]]</f>
        <v>-27</v>
      </c>
    </row>
    <row r="62" spans="1:6" x14ac:dyDescent="0.25">
      <c r="A62" s="2">
        <v>916</v>
      </c>
      <c r="B62" s="3" t="s">
        <v>55</v>
      </c>
      <c r="C62" s="2">
        <v>10</v>
      </c>
      <c r="D62" s="2">
        <f>6+3</f>
        <v>9</v>
      </c>
      <c r="E62" s="2">
        <v>0</v>
      </c>
      <c r="F62" s="2">
        <f>Tabla1[[#This Row],[VENTA]]+Tabla1[[#This Row],[FISCO]]-Tabla1[[#This Row],[SISTEMA]]</f>
        <v>-1</v>
      </c>
    </row>
    <row r="63" spans="1:6" x14ac:dyDescent="0.25">
      <c r="A63" s="2">
        <v>1005</v>
      </c>
      <c r="B63" s="3" t="s">
        <v>56</v>
      </c>
      <c r="C63" s="2">
        <v>0</v>
      </c>
      <c r="D63" s="2"/>
      <c r="E63" s="2"/>
      <c r="F63" s="2">
        <f>Tabla1[[#This Row],[VENTA]]+Tabla1[[#This Row],[FISCO]]-Tabla1[[#This Row],[SISTEMA]]</f>
        <v>0</v>
      </c>
    </row>
    <row r="64" spans="1:6" x14ac:dyDescent="0.25">
      <c r="A64" s="2">
        <v>1526</v>
      </c>
      <c r="B64" s="3" t="s">
        <v>57</v>
      </c>
      <c r="C64" s="2">
        <v>19</v>
      </c>
      <c r="D64" s="2">
        <f>13+4</f>
        <v>17</v>
      </c>
      <c r="E64" s="2">
        <v>0</v>
      </c>
      <c r="F64" s="2">
        <f>Tabla1[[#This Row],[VENTA]]+Tabla1[[#This Row],[FISCO]]-Tabla1[[#This Row],[SISTEMA]]</f>
        <v>-2</v>
      </c>
    </row>
    <row r="65" spans="1:6" x14ac:dyDescent="0.25">
      <c r="A65" s="2">
        <v>1531</v>
      </c>
      <c r="B65" s="3" t="s">
        <v>58</v>
      </c>
      <c r="C65" s="2">
        <v>154</v>
      </c>
      <c r="D65" s="2">
        <f>2+45+62+6+30</f>
        <v>145</v>
      </c>
      <c r="E65" s="2">
        <v>0</v>
      </c>
      <c r="F65" s="2">
        <f>Tabla1[[#This Row],[VENTA]]+Tabla1[[#This Row],[FISCO]]-Tabla1[[#This Row],[SISTEMA]]</f>
        <v>-9</v>
      </c>
    </row>
    <row r="66" spans="1:6" x14ac:dyDescent="0.25">
      <c r="A66" s="2">
        <v>1532</v>
      </c>
      <c r="B66" s="3" t="s">
        <v>59</v>
      </c>
      <c r="C66" s="2">
        <v>16</v>
      </c>
      <c r="D66" s="2">
        <v>10</v>
      </c>
      <c r="E66" s="2">
        <v>0</v>
      </c>
      <c r="F66" s="2">
        <f>Tabla1[[#This Row],[VENTA]]+Tabla1[[#This Row],[FISCO]]-Tabla1[[#This Row],[SISTEMA]]</f>
        <v>-6</v>
      </c>
    </row>
    <row r="67" spans="1:6" x14ac:dyDescent="0.25">
      <c r="A67" s="2">
        <v>1621</v>
      </c>
      <c r="B67" s="3" t="s">
        <v>60</v>
      </c>
      <c r="C67" s="2">
        <v>14</v>
      </c>
      <c r="D67" s="2">
        <f>11+2</f>
        <v>13</v>
      </c>
      <c r="E67" s="2">
        <v>0</v>
      </c>
      <c r="F67" s="2">
        <f>Tabla1[[#This Row],[VENTA]]+Tabla1[[#This Row],[FISCO]]-Tabla1[[#This Row],[SISTEMA]]</f>
        <v>-1</v>
      </c>
    </row>
    <row r="68" spans="1:6" x14ac:dyDescent="0.25">
      <c r="A68" s="2">
        <v>1623</v>
      </c>
      <c r="B68" s="3" t="s">
        <v>61</v>
      </c>
      <c r="C68" s="2">
        <v>0</v>
      </c>
      <c r="D68" s="2"/>
      <c r="E68" s="2"/>
      <c r="F68" s="2">
        <f>Tabla1[[#This Row],[VENTA]]+Tabla1[[#This Row],[FISCO]]-Tabla1[[#This Row],[SISTEMA]]</f>
        <v>0</v>
      </c>
    </row>
    <row r="69" spans="1:6" x14ac:dyDescent="0.25">
      <c r="A69" s="2">
        <v>1624</v>
      </c>
      <c r="B69" s="3" t="s">
        <v>62</v>
      </c>
      <c r="C69" s="2">
        <v>1</v>
      </c>
      <c r="D69" s="2"/>
      <c r="E69" s="2"/>
      <c r="F69" s="2">
        <f>Tabla1[[#This Row],[VENTA]]+Tabla1[[#This Row],[FISCO]]-Tabla1[[#This Row],[SISTEMA]]</f>
        <v>-1</v>
      </c>
    </row>
    <row r="70" spans="1:6" x14ac:dyDescent="0.25">
      <c r="A70" s="2">
        <v>1625</v>
      </c>
      <c r="B70" s="3" t="s">
        <v>63</v>
      </c>
      <c r="C70" s="2">
        <v>0</v>
      </c>
      <c r="D70" s="2"/>
      <c r="E70" s="2"/>
      <c r="F70" s="2">
        <f>Tabla1[[#This Row],[VENTA]]+Tabla1[[#This Row],[FISCO]]-Tabla1[[#This Row],[SISTEMA]]</f>
        <v>0</v>
      </c>
    </row>
    <row r="71" spans="1:6" x14ac:dyDescent="0.25">
      <c r="A71" s="2">
        <v>1628</v>
      </c>
      <c r="B71" s="3" t="s">
        <v>64</v>
      </c>
      <c r="C71" s="2">
        <v>51</v>
      </c>
      <c r="D71" s="2">
        <f>16+2+1+8+13+10</f>
        <v>50</v>
      </c>
      <c r="E71" s="2">
        <v>0</v>
      </c>
      <c r="F71" s="2">
        <f>Tabla1[[#This Row],[VENTA]]+Tabla1[[#This Row],[FISCO]]-Tabla1[[#This Row],[SISTEMA]]</f>
        <v>-1</v>
      </c>
    </row>
    <row r="72" spans="1:6" x14ac:dyDescent="0.25">
      <c r="A72" s="2">
        <v>1629</v>
      </c>
      <c r="B72" s="3" t="s">
        <v>65</v>
      </c>
      <c r="C72" s="2">
        <v>38</v>
      </c>
      <c r="D72" s="2">
        <f>7+4</f>
        <v>11</v>
      </c>
      <c r="E72" s="2">
        <v>1</v>
      </c>
      <c r="F72" s="2">
        <f>Tabla1[[#This Row],[VENTA]]+Tabla1[[#This Row],[FISCO]]-Tabla1[[#This Row],[SISTEMA]]</f>
        <v>-26</v>
      </c>
    </row>
    <row r="73" spans="1:6" x14ac:dyDescent="0.25">
      <c r="A73" s="2">
        <v>3230</v>
      </c>
      <c r="B73" s="3" t="s">
        <v>66</v>
      </c>
      <c r="C73" s="2">
        <v>23</v>
      </c>
      <c r="D73" s="2">
        <f>18+2+1+2</f>
        <v>23</v>
      </c>
      <c r="E73" s="2"/>
      <c r="F73" s="2">
        <f>Tabla1[[#This Row],[VENTA]]+Tabla1[[#This Row],[FISCO]]-Tabla1[[#This Row],[SISTEMA]]</f>
        <v>0</v>
      </c>
    </row>
    <row r="74" spans="1:6" x14ac:dyDescent="0.25">
      <c r="A74" s="2">
        <v>3231</v>
      </c>
      <c r="B74" s="3" t="s">
        <v>67</v>
      </c>
      <c r="C74" s="2">
        <v>43</v>
      </c>
      <c r="D74" s="2">
        <f>17+1+2+23</f>
        <v>43</v>
      </c>
      <c r="E74" s="2"/>
      <c r="F74" s="2">
        <f>Tabla1[[#This Row],[VENTA]]+Tabla1[[#This Row],[FISCO]]-Tabla1[[#This Row],[SISTEMA]]</f>
        <v>0</v>
      </c>
    </row>
    <row r="75" spans="1:6" x14ac:dyDescent="0.25">
      <c r="A75" s="2">
        <v>3425</v>
      </c>
      <c r="B75" s="3" t="s">
        <v>68</v>
      </c>
      <c r="C75" s="2">
        <v>0</v>
      </c>
      <c r="D75" s="2"/>
      <c r="E75" s="2"/>
      <c r="F75" s="2">
        <f>Tabla1[[#This Row],[VENTA]]+Tabla1[[#This Row],[FISCO]]-Tabla1[[#This Row],[SISTEMA]]</f>
        <v>0</v>
      </c>
    </row>
    <row r="76" spans="1:6" x14ac:dyDescent="0.25">
      <c r="A76" s="2">
        <v>3426</v>
      </c>
      <c r="B76" s="3" t="s">
        <v>69</v>
      </c>
      <c r="C76" s="2">
        <v>0</v>
      </c>
      <c r="D76" s="2"/>
      <c r="E76" s="2"/>
      <c r="F76" s="2">
        <f>Tabla1[[#This Row],[VENTA]]+Tabla1[[#This Row],[FISCO]]-Tabla1[[#This Row],[SISTEMA]]</f>
        <v>0</v>
      </c>
    </row>
    <row r="77" spans="1:6" x14ac:dyDescent="0.25">
      <c r="A77" s="2">
        <v>3745</v>
      </c>
      <c r="B77" s="3" t="s">
        <v>70</v>
      </c>
      <c r="C77" s="2">
        <v>0</v>
      </c>
      <c r="D77" s="2"/>
      <c r="E77" s="2"/>
      <c r="F77" s="2">
        <f>Tabla1[[#This Row],[VENTA]]+Tabla1[[#This Row],[FISCO]]-Tabla1[[#This Row],[SISTEMA]]</f>
        <v>0</v>
      </c>
    </row>
    <row r="78" spans="1:6" x14ac:dyDescent="0.25">
      <c r="A78" s="2">
        <v>3746</v>
      </c>
      <c r="B78" s="3" t="s">
        <v>71</v>
      </c>
      <c r="C78" s="2">
        <v>1</v>
      </c>
      <c r="D78" s="2">
        <v>1</v>
      </c>
      <c r="E78" s="2">
        <v>0</v>
      </c>
      <c r="F78" s="2">
        <f>Tabla1[[#This Row],[VENTA]]+Tabla1[[#This Row],[FISCO]]-Tabla1[[#This Row],[SISTEMA]]</f>
        <v>0</v>
      </c>
    </row>
    <row r="79" spans="1:6" x14ac:dyDescent="0.25">
      <c r="A79" s="2">
        <v>3830</v>
      </c>
      <c r="B79" s="3" t="s">
        <v>72</v>
      </c>
      <c r="C79" s="2">
        <v>0</v>
      </c>
      <c r="D79" s="2"/>
      <c r="E79" s="2"/>
      <c r="F79" s="2">
        <f>Tabla1[[#This Row],[VENTA]]+Tabla1[[#This Row],[FISCO]]-Tabla1[[#This Row],[SISTEMA]]</f>
        <v>0</v>
      </c>
    </row>
    <row r="80" spans="1:6" x14ac:dyDescent="0.25">
      <c r="A80" s="2">
        <v>3876</v>
      </c>
      <c r="B80" s="3" t="s">
        <v>73</v>
      </c>
      <c r="C80" s="2">
        <v>0</v>
      </c>
      <c r="D80" s="2"/>
      <c r="E80" s="2"/>
      <c r="F80" s="2">
        <f>Tabla1[[#This Row],[VENTA]]+Tabla1[[#This Row],[FISCO]]-Tabla1[[#This Row],[SISTEMA]]</f>
        <v>0</v>
      </c>
    </row>
    <row r="81" spans="1:6" x14ac:dyDescent="0.25">
      <c r="A81" s="2">
        <v>4282</v>
      </c>
      <c r="B81" s="3" t="s">
        <v>74</v>
      </c>
      <c r="C81" s="2">
        <v>28</v>
      </c>
      <c r="D81" s="2">
        <f>8+6+9+3</f>
        <v>26</v>
      </c>
      <c r="E81" s="2">
        <v>3</v>
      </c>
      <c r="F81" s="2">
        <f>Tabla1[[#This Row],[VENTA]]+Tabla1[[#This Row],[FISCO]]-Tabla1[[#This Row],[SISTEMA]]</f>
        <v>1</v>
      </c>
    </row>
    <row r="82" spans="1:6" x14ac:dyDescent="0.25">
      <c r="A82" s="2">
        <v>4283</v>
      </c>
      <c r="B82" s="3" t="s">
        <v>75</v>
      </c>
      <c r="C82" s="2">
        <v>27</v>
      </c>
      <c r="D82" s="2">
        <f>5+18+5</f>
        <v>28</v>
      </c>
      <c r="E82" s="2">
        <v>1</v>
      </c>
      <c r="F82" s="2">
        <f>Tabla1[[#This Row],[VENTA]]+Tabla1[[#This Row],[FISCO]]-Tabla1[[#This Row],[SISTEMA]]</f>
        <v>2</v>
      </c>
    </row>
    <row r="83" spans="1:6" x14ac:dyDescent="0.25">
      <c r="A83" s="2">
        <v>4410</v>
      </c>
      <c r="B83" s="3" t="s">
        <v>76</v>
      </c>
      <c r="C83" s="2">
        <v>12</v>
      </c>
      <c r="D83" s="2">
        <v>7</v>
      </c>
      <c r="E83" s="2"/>
      <c r="F83" s="2">
        <f>Tabla1[[#This Row],[VENTA]]+Tabla1[[#This Row],[FISCO]]-Tabla1[[#This Row],[SISTEMA]]</f>
        <v>-5</v>
      </c>
    </row>
    <row r="84" spans="1:6" x14ac:dyDescent="0.25">
      <c r="A84" s="2">
        <v>6300</v>
      </c>
      <c r="B84" s="3" t="s">
        <v>77</v>
      </c>
      <c r="C84" s="2">
        <v>0</v>
      </c>
      <c r="D84" s="2"/>
      <c r="E84" s="2"/>
      <c r="F84" s="2">
        <f>Tabla1[[#This Row],[VENTA]]+Tabla1[[#This Row],[FISCO]]-Tabla1[[#This Row],[SISTEMA]]</f>
        <v>0</v>
      </c>
    </row>
    <row r="85" spans="1:6" x14ac:dyDescent="0.25">
      <c r="A85" s="2">
        <v>6563</v>
      </c>
      <c r="B85" s="3" t="s">
        <v>78</v>
      </c>
      <c r="C85" s="2">
        <v>14</v>
      </c>
      <c r="D85" s="2">
        <v>6</v>
      </c>
      <c r="E85" s="2"/>
      <c r="F85" s="2">
        <f>Tabla1[[#This Row],[VENTA]]+Tabla1[[#This Row],[FISCO]]-Tabla1[[#This Row],[SISTEMA]]</f>
        <v>-8</v>
      </c>
    </row>
    <row r="86" spans="1:6" x14ac:dyDescent="0.25">
      <c r="A86" s="2">
        <v>7845</v>
      </c>
      <c r="B86" s="3" t="s">
        <v>79</v>
      </c>
      <c r="C86" s="2">
        <v>0</v>
      </c>
      <c r="D86" s="2"/>
      <c r="E86" s="2"/>
      <c r="F86" s="2">
        <f>Tabla1[[#This Row],[VENTA]]+Tabla1[[#This Row],[FISCO]]-Tabla1[[#This Row],[SISTEMA]]</f>
        <v>0</v>
      </c>
    </row>
    <row r="87" spans="1:6" x14ac:dyDescent="0.25">
      <c r="A87" s="2">
        <v>8546</v>
      </c>
      <c r="B87" s="3" t="s">
        <v>80</v>
      </c>
      <c r="C87" s="2">
        <v>0</v>
      </c>
      <c r="D87" s="2"/>
      <c r="E87" s="2"/>
      <c r="F87" s="2">
        <f>Tabla1[[#This Row],[VENTA]]+Tabla1[[#This Row],[FISCO]]-Tabla1[[#This Row],[SISTEMA]]</f>
        <v>0</v>
      </c>
    </row>
    <row r="88" spans="1:6" x14ac:dyDescent="0.25">
      <c r="A88" s="2">
        <v>9153</v>
      </c>
      <c r="B88" s="3" t="s">
        <v>81</v>
      </c>
      <c r="C88" s="2">
        <v>1</v>
      </c>
      <c r="D88" s="2"/>
      <c r="E88" s="2"/>
      <c r="F88" s="2">
        <f>Tabla1[[#This Row],[VENTA]]+Tabla1[[#This Row],[FISCO]]-Tabla1[[#This Row],[SISTEMA]]</f>
        <v>-1</v>
      </c>
    </row>
    <row r="89" spans="1:6" x14ac:dyDescent="0.25">
      <c r="A89" s="2">
        <v>9443</v>
      </c>
      <c r="B89" s="3" t="s">
        <v>82</v>
      </c>
      <c r="C89" s="2">
        <v>0</v>
      </c>
      <c r="D89" s="2"/>
      <c r="E89" s="2"/>
      <c r="F89" s="2">
        <f>Tabla1[[#This Row],[VENTA]]+Tabla1[[#This Row],[FISCO]]-Tabla1[[#This Row],[SISTEMA]]</f>
        <v>0</v>
      </c>
    </row>
    <row r="90" spans="1:6" x14ac:dyDescent="0.25">
      <c r="A90" s="2">
        <v>9488</v>
      </c>
      <c r="B90" s="3" t="s">
        <v>83</v>
      </c>
      <c r="C90" s="2">
        <v>10</v>
      </c>
      <c r="D90" s="2">
        <v>7</v>
      </c>
      <c r="E90" s="2">
        <v>0</v>
      </c>
      <c r="F90" s="2">
        <f>Tabla1[[#This Row],[VENTA]]+Tabla1[[#This Row],[FISCO]]-Tabla1[[#This Row],[SISTEMA]]</f>
        <v>-3</v>
      </c>
    </row>
    <row r="91" spans="1:6" x14ac:dyDescent="0.25">
      <c r="A91" s="2">
        <v>9757</v>
      </c>
      <c r="B91" s="3" t="s">
        <v>84</v>
      </c>
      <c r="C91" s="2">
        <v>18</v>
      </c>
      <c r="D91" s="2">
        <v>18</v>
      </c>
      <c r="E91" s="2">
        <v>0</v>
      </c>
      <c r="F91" s="2">
        <f>Tabla1[[#This Row],[VENTA]]+Tabla1[[#This Row],[FISCO]]-Tabla1[[#This Row],[SISTEMA]]</f>
        <v>0</v>
      </c>
    </row>
    <row r="92" spans="1:6" x14ac:dyDescent="0.25">
      <c r="A92" s="2">
        <v>12592</v>
      </c>
      <c r="B92" s="3" t="s">
        <v>85</v>
      </c>
      <c r="C92" s="2">
        <v>0</v>
      </c>
      <c r="D92" s="2"/>
      <c r="E92" s="2"/>
      <c r="F92" s="2">
        <f>Tabla1[[#This Row],[VENTA]]+Tabla1[[#This Row],[FISCO]]-Tabla1[[#This Row],[SISTEMA]]</f>
        <v>0</v>
      </c>
    </row>
    <row r="93" spans="1:6" x14ac:dyDescent="0.25">
      <c r="A93" s="2">
        <v>13299</v>
      </c>
      <c r="B93" s="3" t="s">
        <v>86</v>
      </c>
      <c r="C93" s="2">
        <v>12</v>
      </c>
      <c r="D93" s="2"/>
      <c r="E93" s="2"/>
      <c r="F93" s="2">
        <f>Tabla1[[#This Row],[VENTA]]+Tabla1[[#This Row],[FISCO]]-Tabla1[[#This Row],[SISTEMA]]</f>
        <v>-12</v>
      </c>
    </row>
    <row r="94" spans="1:6" x14ac:dyDescent="0.25">
      <c r="A94" s="2">
        <v>13415</v>
      </c>
      <c r="B94" s="3" t="s">
        <v>87</v>
      </c>
      <c r="C94" s="2">
        <v>12</v>
      </c>
      <c r="D94" s="2">
        <v>12</v>
      </c>
      <c r="E94" s="2">
        <v>0</v>
      </c>
      <c r="F94" s="2">
        <f>Tabla1[[#This Row],[VENTA]]+Tabla1[[#This Row],[FISCO]]-Tabla1[[#This Row],[SISTEMA]]</f>
        <v>0</v>
      </c>
    </row>
    <row r="95" spans="1:6" x14ac:dyDescent="0.25">
      <c r="A95" s="2">
        <v>14381</v>
      </c>
      <c r="B95" s="3" t="s">
        <v>88</v>
      </c>
      <c r="C95" s="2">
        <v>2</v>
      </c>
      <c r="D95" s="2">
        <v>2</v>
      </c>
      <c r="E95" s="2">
        <v>0</v>
      </c>
      <c r="F95" s="2">
        <f>Tabla1[[#This Row],[VENTA]]+Tabla1[[#This Row],[FISCO]]-Tabla1[[#This Row],[SISTEMA]]</f>
        <v>0</v>
      </c>
    </row>
    <row r="96" spans="1:6" x14ac:dyDescent="0.25">
      <c r="A96" s="2">
        <v>15721</v>
      </c>
      <c r="B96" s="3" t="s">
        <v>89</v>
      </c>
      <c r="C96" s="2">
        <v>136</v>
      </c>
      <c r="D96" s="2">
        <f>23+12+70+20</f>
        <v>125</v>
      </c>
      <c r="E96" s="2">
        <v>0</v>
      </c>
      <c r="F96" s="2">
        <f>Tabla1[[#This Row],[VENTA]]+Tabla1[[#This Row],[FISCO]]-Tabla1[[#This Row],[SISTEMA]]</f>
        <v>-11</v>
      </c>
    </row>
    <row r="97" spans="1:6" x14ac:dyDescent="0.25">
      <c r="A97" s="2">
        <v>17890</v>
      </c>
      <c r="B97" s="3" t="s">
        <v>90</v>
      </c>
      <c r="C97" s="2">
        <v>2</v>
      </c>
      <c r="D97" s="2"/>
      <c r="E97" s="2"/>
      <c r="F97" s="2">
        <f>Tabla1[[#This Row],[VENTA]]+Tabla1[[#This Row],[FISCO]]-Tabla1[[#This Row],[SISTEMA]]</f>
        <v>-2</v>
      </c>
    </row>
    <row r="98" spans="1:6" x14ac:dyDescent="0.25">
      <c r="A98" s="2">
        <v>17891</v>
      </c>
      <c r="B98" s="3" t="s">
        <v>91</v>
      </c>
      <c r="C98" s="2">
        <v>14</v>
      </c>
      <c r="D98" s="2">
        <v>13</v>
      </c>
      <c r="E98" s="2">
        <v>1</v>
      </c>
      <c r="F98" s="2">
        <f>Tabla1[[#This Row],[VENTA]]+Tabla1[[#This Row],[FISCO]]-Tabla1[[#This Row],[SISTEMA]]</f>
        <v>0</v>
      </c>
    </row>
    <row r="99" spans="1:6" x14ac:dyDescent="0.25">
      <c r="A99" s="2">
        <v>18851</v>
      </c>
      <c r="B99" s="3" t="s">
        <v>92</v>
      </c>
      <c r="C99" s="2">
        <v>0</v>
      </c>
      <c r="D99" s="2"/>
      <c r="E99" s="2"/>
      <c r="F99" s="2">
        <f>Tabla1[[#This Row],[VENTA]]+Tabla1[[#This Row],[FISCO]]-Tabla1[[#This Row],[SISTEMA]]</f>
        <v>0</v>
      </c>
    </row>
    <row r="100" spans="1:6" x14ac:dyDescent="0.25">
      <c r="A100" s="2">
        <v>5326</v>
      </c>
      <c r="B100" s="3" t="s">
        <v>93</v>
      </c>
      <c r="C100" s="2">
        <v>0</v>
      </c>
      <c r="D100" s="2"/>
      <c r="E100" s="2"/>
      <c r="F100" s="2">
        <f>Tabla1[[#This Row],[VENTA]]+Tabla1[[#This Row],[FISCO]]-Tabla1[[#This Row],[SISTEMA]]</f>
        <v>0</v>
      </c>
    </row>
    <row r="101" spans="1:6" x14ac:dyDescent="0.25">
      <c r="A101" s="2">
        <v>8311</v>
      </c>
      <c r="B101" s="3" t="s">
        <v>94</v>
      </c>
      <c r="C101" s="2">
        <v>0</v>
      </c>
      <c r="D101" s="2"/>
      <c r="E101" s="2"/>
      <c r="F101" s="2">
        <f>Tabla1[[#This Row],[VENTA]]+Tabla1[[#This Row],[FISCO]]-Tabla1[[#This Row],[SISTEMA]]</f>
        <v>0</v>
      </c>
    </row>
    <row r="102" spans="1:6" x14ac:dyDescent="0.25">
      <c r="B102" s="1"/>
    </row>
    <row r="103" spans="1:6" x14ac:dyDescent="0.25">
      <c r="B103" s="1"/>
    </row>
    <row r="104" spans="1:6" x14ac:dyDescent="0.25">
      <c r="B104" s="1"/>
    </row>
    <row r="105" spans="1:6" x14ac:dyDescent="0.25">
      <c r="B105" s="1"/>
    </row>
    <row r="106" spans="1:6" x14ac:dyDescent="0.25">
      <c r="B106" s="1"/>
    </row>
    <row r="107" spans="1:6" x14ac:dyDescent="0.25">
      <c r="B107" s="1"/>
    </row>
    <row r="108" spans="1:6" x14ac:dyDescent="0.25">
      <c r="B108" s="1"/>
    </row>
    <row r="109" spans="1:6" x14ac:dyDescent="0.25">
      <c r="B109" s="1"/>
    </row>
    <row r="110" spans="1:6" x14ac:dyDescent="0.25">
      <c r="B110" s="1"/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INVENTARIO-5</dc:creator>
  <cp:lastModifiedBy>INVENTARIO-5</cp:lastModifiedBy>
  <dcterms:created xsi:type="dcterms:W3CDTF">2022-04-11T16:06:44Z</dcterms:created>
  <dcterms:modified xsi:type="dcterms:W3CDTF">2022-04-11T17:59:02Z</dcterms:modified>
</cp:coreProperties>
</file>