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RANYER\"/>
    </mc:Choice>
  </mc:AlternateContent>
  <bookViews>
    <workbookView xWindow="0" yWindow="0" windowWidth="15360" windowHeight="7650" activeTab="3"/>
  </bookViews>
  <sheets>
    <sheet name="Hoja1" sheetId="1" r:id="rId1"/>
    <sheet name="Hoja5" sheetId="10" r:id="rId2"/>
    <sheet name="Hoja3" sheetId="5" r:id="rId3"/>
    <sheet name="Hoja2" sheetId="9" r:id="rId4"/>
    <sheet name="Hoja6" sheetId="11" r:id="rId5"/>
  </sheets>
  <definedNames>
    <definedName name="_xlnm._FilterDatabase" localSheetId="0" hidden="1">Hoja1!$G$6:$H$6</definedName>
    <definedName name="_xlnm._FilterDatabase" localSheetId="3" hidden="1">Hoja2!$A$6:$H$6</definedName>
    <definedName name="_xlnm._FilterDatabase" localSheetId="1" hidden="1">Hoja5!$A$6:$H$6</definedName>
    <definedName name="_xlnm._FilterDatabase" localSheetId="4" hidden="1">Hoja6!$A$5:$H$5</definedName>
  </definedNames>
  <calcPr calcId="162913"/>
</workbook>
</file>

<file path=xl/calcChain.xml><?xml version="1.0" encoding="utf-8"?>
<calcChain xmlns="http://schemas.openxmlformats.org/spreadsheetml/2006/main">
  <c r="H20" i="9" l="1"/>
  <c r="F19" i="9"/>
  <c r="H19" i="9"/>
  <c r="H9" i="11"/>
  <c r="D9" i="11"/>
  <c r="D43" i="1" l="1"/>
  <c r="C43" i="1"/>
  <c r="F13" i="5" l="1"/>
  <c r="H13" i="5" s="1"/>
  <c r="H8" i="9"/>
  <c r="H9" i="9"/>
  <c r="H10" i="9"/>
  <c r="H11" i="9"/>
  <c r="H12" i="9"/>
  <c r="H13" i="9"/>
  <c r="H14" i="9"/>
  <c r="H15" i="9"/>
  <c r="H16" i="9"/>
  <c r="H17" i="9"/>
  <c r="H18" i="9"/>
  <c r="H7" i="9"/>
  <c r="D51" i="1" l="1"/>
  <c r="D44" i="1"/>
  <c r="D154" i="1"/>
  <c r="F162" i="1" l="1"/>
  <c r="H162" i="1" s="1"/>
  <c r="F164" i="1"/>
  <c r="H164" i="1" s="1"/>
  <c r="F163" i="1"/>
  <c r="H163" i="1" s="1"/>
  <c r="F34" i="1"/>
  <c r="H34" i="1" s="1"/>
  <c r="D35" i="1"/>
  <c r="F82" i="1"/>
  <c r="H82" i="1" s="1"/>
  <c r="F221" i="1"/>
  <c r="H221" i="1" s="1"/>
  <c r="F222" i="1"/>
  <c r="H222" i="1" s="1"/>
  <c r="F223" i="1"/>
  <c r="H223" i="1" s="1"/>
  <c r="D26" i="1"/>
  <c r="E62" i="1" l="1"/>
  <c r="F7" i="1"/>
  <c r="F8" i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91" i="1"/>
  <c r="H91" i="1" s="1"/>
  <c r="F92" i="1"/>
  <c r="H92" i="1" s="1"/>
  <c r="F93" i="1"/>
  <c r="H93" i="1" s="1"/>
  <c r="F94" i="1"/>
  <c r="H94" i="1" s="1"/>
  <c r="F95" i="1"/>
  <c r="H95" i="1" s="1"/>
  <c r="F96" i="1"/>
  <c r="H96" i="1" s="1"/>
  <c r="F97" i="1"/>
  <c r="H97" i="1" s="1"/>
  <c r="F98" i="1"/>
  <c r="H98" i="1" s="1"/>
  <c r="F99" i="1"/>
  <c r="H99" i="1" s="1"/>
  <c r="F100" i="1"/>
  <c r="H100" i="1" s="1"/>
  <c r="F101" i="1"/>
  <c r="H101" i="1" s="1"/>
  <c r="F102" i="1"/>
  <c r="H102" i="1" s="1"/>
  <c r="F103" i="1"/>
  <c r="H103" i="1" s="1"/>
  <c r="F104" i="1"/>
  <c r="H104" i="1" s="1"/>
  <c r="F105" i="1"/>
  <c r="H105" i="1" s="1"/>
  <c r="F106" i="1"/>
  <c r="H106" i="1" s="1"/>
  <c r="F107" i="1"/>
  <c r="H107" i="1" s="1"/>
  <c r="F108" i="1"/>
  <c r="H108" i="1" s="1"/>
  <c r="F109" i="1"/>
  <c r="H109" i="1" s="1"/>
  <c r="F110" i="1"/>
  <c r="H110" i="1" s="1"/>
  <c r="F111" i="1"/>
  <c r="H111" i="1" s="1"/>
  <c r="F112" i="1"/>
  <c r="H112" i="1" s="1"/>
  <c r="F113" i="1"/>
  <c r="H113" i="1" s="1"/>
  <c r="F114" i="1"/>
  <c r="H114" i="1" s="1"/>
  <c r="F115" i="1"/>
  <c r="H115" i="1" s="1"/>
  <c r="F116" i="1"/>
  <c r="H116" i="1" s="1"/>
  <c r="F117" i="1"/>
  <c r="H117" i="1" s="1"/>
  <c r="F118" i="1"/>
  <c r="H118" i="1" s="1"/>
  <c r="F119" i="1"/>
  <c r="H119" i="1" s="1"/>
  <c r="F120" i="1"/>
  <c r="H120" i="1" s="1"/>
  <c r="F121" i="1"/>
  <c r="H121" i="1" s="1"/>
  <c r="F122" i="1"/>
  <c r="H122" i="1" s="1"/>
  <c r="F123" i="1"/>
  <c r="H123" i="1" s="1"/>
  <c r="F124" i="1"/>
  <c r="H124" i="1" s="1"/>
  <c r="F125" i="1"/>
  <c r="H125" i="1" s="1"/>
  <c r="F126" i="1"/>
  <c r="H126" i="1" s="1"/>
  <c r="F127" i="1"/>
  <c r="H127" i="1" s="1"/>
  <c r="F128" i="1"/>
  <c r="H128" i="1" s="1"/>
  <c r="F129" i="1"/>
  <c r="H129" i="1" s="1"/>
  <c r="F130" i="1"/>
  <c r="H130" i="1" s="1"/>
  <c r="F131" i="1"/>
  <c r="H131" i="1" s="1"/>
  <c r="F132" i="1"/>
  <c r="H132" i="1" s="1"/>
  <c r="F133" i="1"/>
  <c r="H133" i="1" s="1"/>
  <c r="F134" i="1"/>
  <c r="H134" i="1" s="1"/>
  <c r="F135" i="1"/>
  <c r="H135" i="1" s="1"/>
  <c r="F136" i="1"/>
  <c r="H136" i="1" s="1"/>
  <c r="F137" i="1"/>
  <c r="H137" i="1" s="1"/>
  <c r="F138" i="1"/>
  <c r="H138" i="1" s="1"/>
  <c r="F139" i="1"/>
  <c r="H139" i="1" s="1"/>
  <c r="F140" i="1"/>
  <c r="H140" i="1" s="1"/>
  <c r="F141" i="1"/>
  <c r="H141" i="1" s="1"/>
  <c r="F142" i="1"/>
  <c r="H142" i="1" s="1"/>
  <c r="F143" i="1"/>
  <c r="H143" i="1" s="1"/>
  <c r="F144" i="1"/>
  <c r="H144" i="1" s="1"/>
  <c r="F145" i="1"/>
  <c r="H145" i="1" s="1"/>
  <c r="F146" i="1"/>
  <c r="H146" i="1" s="1"/>
  <c r="F147" i="1"/>
  <c r="H147" i="1" s="1"/>
  <c r="F148" i="1"/>
  <c r="H148" i="1" s="1"/>
  <c r="F149" i="1"/>
  <c r="H149" i="1" s="1"/>
  <c r="F150" i="1"/>
  <c r="H150" i="1" s="1"/>
  <c r="F151" i="1"/>
  <c r="H151" i="1" s="1"/>
  <c r="F152" i="1"/>
  <c r="H152" i="1" s="1"/>
  <c r="F153" i="1"/>
  <c r="H153" i="1" s="1"/>
  <c r="F154" i="1"/>
  <c r="H154" i="1" s="1"/>
  <c r="F155" i="1"/>
  <c r="H155" i="1" s="1"/>
  <c r="F156" i="1"/>
  <c r="H156" i="1" s="1"/>
  <c r="F157" i="1"/>
  <c r="H157" i="1" s="1"/>
  <c r="F158" i="1"/>
  <c r="H158" i="1" s="1"/>
  <c r="F159" i="1"/>
  <c r="H159" i="1" s="1"/>
  <c r="F160" i="1"/>
  <c r="H160" i="1" s="1"/>
  <c r="F161" i="1"/>
  <c r="H161" i="1" s="1"/>
  <c r="F165" i="1"/>
  <c r="H165" i="1" s="1"/>
  <c r="F166" i="1"/>
  <c r="H166" i="1" s="1"/>
  <c r="F167" i="1"/>
  <c r="H167" i="1" s="1"/>
  <c r="F168" i="1"/>
  <c r="H168" i="1" s="1"/>
  <c r="F169" i="1"/>
  <c r="H169" i="1" s="1"/>
  <c r="F170" i="1"/>
  <c r="H170" i="1" s="1"/>
  <c r="F171" i="1"/>
  <c r="H171" i="1" s="1"/>
  <c r="F172" i="1"/>
  <c r="H172" i="1" s="1"/>
  <c r="F173" i="1"/>
  <c r="H173" i="1" s="1"/>
  <c r="F174" i="1"/>
  <c r="H174" i="1" s="1"/>
  <c r="F175" i="1"/>
  <c r="H175" i="1" s="1"/>
  <c r="F176" i="1"/>
  <c r="H176" i="1" s="1"/>
  <c r="F177" i="1"/>
  <c r="H177" i="1" s="1"/>
  <c r="F178" i="1"/>
  <c r="H178" i="1" s="1"/>
  <c r="F179" i="1"/>
  <c r="H179" i="1" s="1"/>
  <c r="F180" i="1"/>
  <c r="H180" i="1" s="1"/>
  <c r="F181" i="1"/>
  <c r="H181" i="1" s="1"/>
  <c r="F182" i="1"/>
  <c r="H182" i="1" s="1"/>
  <c r="F183" i="1"/>
  <c r="H183" i="1" s="1"/>
  <c r="F184" i="1"/>
  <c r="H184" i="1" s="1"/>
  <c r="F185" i="1"/>
  <c r="H185" i="1" s="1"/>
  <c r="F186" i="1"/>
  <c r="H186" i="1" s="1"/>
  <c r="F187" i="1"/>
  <c r="H187" i="1" s="1"/>
  <c r="F188" i="1"/>
  <c r="H188" i="1" s="1"/>
  <c r="F189" i="1"/>
  <c r="H189" i="1" s="1"/>
  <c r="F190" i="1"/>
  <c r="H190" i="1" s="1"/>
  <c r="F191" i="1"/>
  <c r="H191" i="1" s="1"/>
  <c r="F192" i="1"/>
  <c r="H192" i="1" s="1"/>
  <c r="F193" i="1"/>
  <c r="H193" i="1" s="1"/>
  <c r="F194" i="1"/>
  <c r="H194" i="1" s="1"/>
  <c r="F195" i="1"/>
  <c r="H195" i="1" s="1"/>
  <c r="F196" i="1"/>
  <c r="H196" i="1" s="1"/>
  <c r="F197" i="1"/>
  <c r="H197" i="1" s="1"/>
  <c r="F198" i="1"/>
  <c r="H198" i="1" s="1"/>
  <c r="F199" i="1"/>
  <c r="H199" i="1" s="1"/>
  <c r="F200" i="1"/>
  <c r="H200" i="1" s="1"/>
  <c r="F201" i="1"/>
  <c r="H201" i="1" s="1"/>
  <c r="F202" i="1"/>
  <c r="H202" i="1" s="1"/>
  <c r="F203" i="1"/>
  <c r="H203" i="1" s="1"/>
  <c r="F204" i="1"/>
  <c r="H204" i="1" s="1"/>
  <c r="F205" i="1"/>
  <c r="H205" i="1" s="1"/>
  <c r="F206" i="1"/>
  <c r="H206" i="1" s="1"/>
  <c r="F207" i="1"/>
  <c r="H207" i="1" s="1"/>
  <c r="F208" i="1"/>
  <c r="H208" i="1" s="1"/>
  <c r="F209" i="1"/>
  <c r="H209" i="1" s="1"/>
  <c r="F210" i="1"/>
  <c r="H210" i="1" s="1"/>
  <c r="F211" i="1"/>
  <c r="H211" i="1" s="1"/>
  <c r="F212" i="1"/>
  <c r="H212" i="1" s="1"/>
  <c r="F213" i="1"/>
  <c r="H213" i="1" s="1"/>
  <c r="F214" i="1"/>
  <c r="H214" i="1" s="1"/>
  <c r="F215" i="1"/>
  <c r="H215" i="1" s="1"/>
  <c r="F216" i="1"/>
  <c r="H216" i="1" s="1"/>
  <c r="F217" i="1"/>
  <c r="H217" i="1" s="1"/>
  <c r="F218" i="1"/>
  <c r="H218" i="1" s="1"/>
  <c r="F219" i="1"/>
  <c r="H219" i="1" s="1"/>
  <c r="F220" i="1"/>
  <c r="H220" i="1" s="1"/>
  <c r="D103" i="1"/>
  <c r="D101" i="1"/>
  <c r="D98" i="1"/>
  <c r="D95" i="1"/>
  <c r="D91" i="1"/>
  <c r="D72" i="1"/>
  <c r="D71" i="1"/>
  <c r="D9" i="1"/>
  <c r="D63" i="1" l="1"/>
  <c r="D105" i="1" l="1"/>
  <c r="D100" i="1"/>
  <c r="D62" i="1" l="1"/>
</calcChain>
</file>

<file path=xl/connections.xml><?xml version="1.0" encoding="utf-8"?>
<connections xmlns="http://schemas.openxmlformats.org/spreadsheetml/2006/main">
  <connection id="1" name="54" type="4" refreshedVersion="0" background="1">
    <webPr xml="1" sourceData="1" url="C:\Users\INVENTARIO-4\Documents\54.xml" htmlTables="1" htmlFormat="all"/>
  </connection>
</connections>
</file>

<file path=xl/sharedStrings.xml><?xml version="1.0" encoding="utf-8"?>
<sst xmlns="http://schemas.openxmlformats.org/spreadsheetml/2006/main" count="307" uniqueCount="228">
  <si>
    <t>PERRARINA 4 KG SUPER CAN CARNE</t>
  </si>
  <si>
    <t>PERRARINA 20 KG CARNE HUESO SUPER CAN</t>
  </si>
  <si>
    <t>PERRARINA 20 KG SUPER CAN POLLO</t>
  </si>
  <si>
    <t>PERRARINA 10 KG SUPER CAN CARNE</t>
  </si>
  <si>
    <t>DOGOURMET POLLO A LA BRASA 4 KG</t>
  </si>
  <si>
    <t>PERRARINA 18 KG DOGOURMET CARNE PARRILLA</t>
  </si>
  <si>
    <t>PERRARINA 18 KG DOGOURMET POLLO  BRASA</t>
  </si>
  <si>
    <t>PERRARINA CACHORROS CARNE Y CEREAL 18 KG DOGOURMET</t>
  </si>
  <si>
    <t>DOGOURMET CARNE CEREAL CACHORRO 2 KG</t>
  </si>
  <si>
    <t>DOGOURMET CARNE A LA PARRILLA 4 KG</t>
  </si>
  <si>
    <t>PERRARINA  10 KG CACHORRO CARNE CEREAL DOGORMET</t>
  </si>
  <si>
    <t>DOGOURMET CARNE A LA PARRILLA 10 KG</t>
  </si>
  <si>
    <t>PERRARINA 18 KG DOGOURMET ASADO NEGRO</t>
  </si>
  <si>
    <t>PERRARINA ADULTO RAZAS PEQ 2 KG DOG CHOW</t>
  </si>
  <si>
    <t>PERRARINA 4 KG ADULTO POLLO Y VEGETALES K-NINA</t>
  </si>
  <si>
    <t>PERRARINA 2KG K-NINA CARNE CEREAL Y ARROZ ADULTO</t>
  </si>
  <si>
    <t>PERRARINA 4 KG ADULTO CARNE Y CEREAL ARROZ K-NINA</t>
  </si>
  <si>
    <t>PERRARINA 2 KG KNINA POLLO Y VEGETALES ADULTO</t>
  </si>
  <si>
    <t>SUPER CAN CARNE HUESO 2KG</t>
  </si>
  <si>
    <t>PERRARINA 2 KG ADULTOS RAZA M/G DOG CHOW</t>
  </si>
  <si>
    <t>PERRARINA RAZ PEQUEÑA 2 KG DOG CHOW</t>
  </si>
  <si>
    <t>PERRARINA DETALLADA KG</t>
  </si>
  <si>
    <t>HARINA DE MAIZ BLANCO Y ARROZ 1KG PAN</t>
  </si>
  <si>
    <t>GALLETA SODA PREMIUM 6 UND NABISMO</t>
  </si>
  <si>
    <t>HARINA DE MAIZ AMARILLO 1 KG PAN</t>
  </si>
  <si>
    <t>CACHAPAS 6UND LA LLANERA</t>
  </si>
  <si>
    <t>MERMELADA 370 GR FRESA  LA VIENESA</t>
  </si>
  <si>
    <t>MERMELADA DE GUAYABA 370 GR LA VIENESA</t>
  </si>
  <si>
    <t>AVENA EN HOJUELA FORTIFICADA 400 GR QUAKER</t>
  </si>
  <si>
    <t>HARINA DE MAIZ 1 KG PAN</t>
  </si>
  <si>
    <t>ARROZ PERLADO 1KG PRIMOR</t>
  </si>
  <si>
    <t>AVENA EN HOJUELAS FORTIFICADA 800G QUAKER</t>
  </si>
  <si>
    <t>MEZCLA PARA CACHAPAS 500 GR PAN</t>
  </si>
  <si>
    <t>MERMELADA DE DURAZNO 330 GR LA VIÑA</t>
  </si>
  <si>
    <t>MERMELADA DE GUAYABA 330 GR LA VIÑA</t>
  </si>
  <si>
    <t>MERMELADA DE PIÑA 330 GR LA VIÑA</t>
  </si>
  <si>
    <t>MERMELADA DE MORA 330 GR LA VIÑA</t>
  </si>
  <si>
    <t>HARINA DE MAIZ CLASICA 1KG JUANA</t>
  </si>
  <si>
    <t>RIKESA 300 GR PARMESANO</t>
  </si>
  <si>
    <t>RIKESA 300 GR QUESO BLANCO</t>
  </si>
  <si>
    <t>LIPTON ICE TEA LIMON 90 GR</t>
  </si>
  <si>
    <t>LIPTON 450 GR TE LIMON</t>
  </si>
  <si>
    <t>LIPTON ICE TEA DURAZNO 90GR</t>
  </si>
  <si>
    <t>LIPTON ICE TEA DURAZNO 450 GR</t>
  </si>
  <si>
    <t>GALLETAS CHIPS 6 UND 144GR  TODDY</t>
  </si>
  <si>
    <t>AVENA FORTIFICADA 200 GR QUAKER</t>
  </si>
  <si>
    <t>PEPITONA PICANTE 140 GR MARGARITA</t>
  </si>
  <si>
    <t>TE LIMON 270G LIPTON</t>
  </si>
  <si>
    <t>HARINA DE AVENA 400GR QUAKER</t>
  </si>
  <si>
    <t>PASTICHO 250 GR RAPIDO MI CASA</t>
  </si>
  <si>
    <t>MERMELADA DE FRESA 230 GR FRUTAZOS</t>
  </si>
  <si>
    <t>MERMELADA DE GUAYABA 230 GR FRUTAZO</t>
  </si>
  <si>
    <t>MERMELADA DE DURAZNO 230 GR FRUTAZO</t>
  </si>
  <si>
    <t>MERMELADA DE TAMARINDO 230 GR FRUTAZO</t>
  </si>
  <si>
    <t>MERMELADA DE GUANABANA 230 GR FRUTAZOS</t>
  </si>
  <si>
    <t>MERMELADA DE MANGO 230 GR FRUTAZO</t>
  </si>
  <si>
    <t>SALSA DE AJO 150 CC ARIAS</t>
  </si>
  <si>
    <t>ATUN 140 GR MARGARITA EN ACEITE</t>
  </si>
  <si>
    <t>QUESO CHEDDAR ORIGINAL 330 GR RIKESA</t>
  </si>
  <si>
    <t>MERMELADA 370 GR FRESA KIERO</t>
  </si>
  <si>
    <t>MERMELADA 370 GR MORA KIERO</t>
  </si>
  <si>
    <t>MERMELADA 370 GR PIÑA KIERO</t>
  </si>
  <si>
    <t>MERMELADA DE GUAYABA 240GR LESMI</t>
  </si>
  <si>
    <t>MERMELADA DE DURAZNO 370 GR KIERO</t>
  </si>
  <si>
    <t>MIGURT FRESH 730 ML MANDARINA</t>
  </si>
  <si>
    <t>MIGURT FRESH 730 ML LIMON</t>
  </si>
  <si>
    <t>SALSA BAJA CALORIA 381G PAMPERO</t>
  </si>
  <si>
    <t>VINAGRE MAVESA 500 CM</t>
  </si>
  <si>
    <t>GRANOS FRIJOL PICO NEGRO  500GR   PANTERA</t>
  </si>
  <si>
    <t>GRANOS FRIJOL BAYO 500 GR PANTERA</t>
  </si>
  <si>
    <t>QUESO CHEDDAR PARMESANO 200 GR RIKESA</t>
  </si>
  <si>
    <t>ACEITE DE MAIZ 420ML MAZEITE</t>
  </si>
  <si>
    <t>SARDINAS EN SALSA ITALIANA 140 GR EL PEÑERO</t>
  </si>
  <si>
    <t>MERMELADA FRESA/MORA 230 GR MUCUCHIRE</t>
  </si>
  <si>
    <t>MERMELADA DE GUAYABA 370GM LESMI</t>
  </si>
  <si>
    <t>MERMELADA DURAZNO 240 GM LESMI</t>
  </si>
  <si>
    <t>MERMELADA DE MANGO 370 GM LESMI</t>
  </si>
  <si>
    <t>SARDINAS EN SALSA ITALIANA 170GR PEÑERO</t>
  </si>
  <si>
    <t>LIPTON ICE TEA LIMON 800 G</t>
  </si>
  <si>
    <t>MERMELADA LIGHT DE PIÑA 285GR ARE</t>
  </si>
  <si>
    <t>MERMELADA FRESA/PIÑA 230 CC MUCUCHIRE</t>
  </si>
  <si>
    <t>MERMELADA GUANABANA 230 CC MUCUCHIRE</t>
  </si>
  <si>
    <t>MERMELADA DE FRESA 230 GR MUCUCHIRE</t>
  </si>
  <si>
    <t>MERMELADA 370 GR PIÑA NATURALYS</t>
  </si>
  <si>
    <t>MERMELADA DEDURAZNO 370GM LESMI</t>
  </si>
  <si>
    <t>MERMELADA DE MORA 370 GM LESMI</t>
  </si>
  <si>
    <t>MERMELADA DE FRESA 240GR LESMI</t>
  </si>
  <si>
    <t>MERMELADA DE PIÑA 370 GM LESMI</t>
  </si>
  <si>
    <t>CREMA DE ARROZ BOLSA 225 GR PRIMOR</t>
  </si>
  <si>
    <t>TE DE DURAZNO 1.750 GR LIPTON (BOLSA)</t>
  </si>
  <si>
    <t>GALLETA CHIPS DETALLADA 24GR TODDY</t>
  </si>
  <si>
    <t>SARDINAS 260 GR EN ACEITE NATURAL EL CHAMBE</t>
  </si>
  <si>
    <t>MARGARINA MAVESA CHEFF 5 KG C/S</t>
  </si>
  <si>
    <t>PASTA 1 KG LARGA LINGUINI PRIMOR</t>
  </si>
  <si>
    <t>PASTA LARGA 500 GR ESPAGUETTI PRIMOR</t>
  </si>
  <si>
    <t>ARROZ 1 KG CORINA</t>
  </si>
  <si>
    <t>PASTA LARGA 1 KG ESPAGUETTI PRIMOR</t>
  </si>
  <si>
    <t>MARGARINA NELLYCIOSA 227GR NELLY</t>
  </si>
  <si>
    <t>MARGARINA NELLYCIOSA 454GR NELLY</t>
  </si>
  <si>
    <t>CREMA DE ARROZ 900 GR PRIMOR (BOLSA)</t>
  </si>
  <si>
    <t>MAYONESA 445 GR TOQUE DE LIMON  MAVESA</t>
  </si>
  <si>
    <t>RIKESA TOCINETA 300 GR</t>
  </si>
  <si>
    <t>ACEITE 1 LT PRIMOR SUPER OLEINA DE PALMA</t>
  </si>
  <si>
    <t>KONGA SABOR PARCHITA 30 GR</t>
  </si>
  <si>
    <t>PASTA 250 GR MACARRON PRIMOR</t>
  </si>
  <si>
    <t>PASTA CORTA TORNILLO 1KG PRIMOR</t>
  </si>
  <si>
    <t>PASTA MACARRON 1 KG PRIMOR</t>
  </si>
  <si>
    <t>PASTA 1 KG PLUMITA PRIMOR</t>
  </si>
  <si>
    <t>PASTA VERMECELLI 1KG PRIMOR</t>
  </si>
  <si>
    <t>MAVESA MARGARINA 500GR</t>
  </si>
  <si>
    <t>MAYONESA 445G MAVESA</t>
  </si>
  <si>
    <t>MAYONESA 910G MAVESA</t>
  </si>
  <si>
    <t>RIKESA QUESO CHEDDAR ORIGINAL 300GR RIKESA</t>
  </si>
  <si>
    <t>VINAGRE 1.00 L MAVESA</t>
  </si>
  <si>
    <t>LAVAPLATOS 500 ML LAS LLAVES LIQ</t>
  </si>
  <si>
    <t>LAVAPLATOS 500 GR LAS LLAVES MULTIUSO CREMA</t>
  </si>
  <si>
    <t>MAYONESA ADEREZO 3.6 KG MAVESA</t>
  </si>
  <si>
    <t>DOGOURMET CARNE A LA PARRILLA 2 KG</t>
  </si>
  <si>
    <t>ALIMENTO ACHOCOLATADO TARRO 400 GR TODDY</t>
  </si>
  <si>
    <t>TODDY ENVASE 200 GR</t>
  </si>
  <si>
    <t>MARGARINA LIGERA 500GR MAVESA</t>
  </si>
  <si>
    <t>PERRARINA CARNE PARRILLA DOGOURMET 1 KG</t>
  </si>
  <si>
    <t>DETERGENTE 400 GR LIMON LAS LLAVES</t>
  </si>
  <si>
    <t>DETERGENTE EN POLVO 1 KG LAS LLAVES LIMON</t>
  </si>
  <si>
    <t>DETERGENTE EN POLVO INTENSIF 400 GR LAS LLAVES</t>
  </si>
  <si>
    <t>DETERGENTE EN POLVO 1 KG LAS LLAVES</t>
  </si>
  <si>
    <t>KETCHUP PAMPERO 397 GR</t>
  </si>
  <si>
    <t>BEBIDA LACTEA 240 GR FRESA MIGURT FRESH</t>
  </si>
  <si>
    <t>ALIMENTO ACHOCOLATADO 1 KG TODDY</t>
  </si>
  <si>
    <t>MAVESA MARGARINA 1KG</t>
  </si>
  <si>
    <t>CREMA DE ARROZ 900 GR PRIMOR (POTE)</t>
  </si>
  <si>
    <t>ACEITE DE MAIZ 1 LT MAZEITE</t>
  </si>
  <si>
    <t>SARDINA EN SALSA PICANTE 170GR MARGARITA</t>
  </si>
  <si>
    <t>SARDINA AHUMADA 170GR MARGARITA</t>
  </si>
  <si>
    <t>SARDINA 170 GR EN ACEITE MARGARITA</t>
  </si>
  <si>
    <t>SARDINA EN SALSA TOMATE 170GR MARGARITA</t>
  </si>
  <si>
    <t>MIGURT TROZOS DE FRUTA DURAZNO 125 GR</t>
  </si>
  <si>
    <t>MIGURT TROZOS DE FRUTA PIÑA 125 GR</t>
  </si>
  <si>
    <t>JABON 250 GR MULTIUSO CREMA LAS LLAVES</t>
  </si>
  <si>
    <t>YOGURT 125 GR MI GURT FRESA TROZOS</t>
  </si>
  <si>
    <t>MARGARINA 454 GR CHIFFON MAVESA</t>
  </si>
  <si>
    <t>ALIMENTOS ACHOCOLATADO 100GM TODDY</t>
  </si>
  <si>
    <t>PASTA TORNILLO 500 GR AL HUEVO PRIMOR</t>
  </si>
  <si>
    <t>LAS LLAVES 400 GR REMOVEDOR</t>
  </si>
  <si>
    <t>DETERGENTE EN POLVO FLORAL 400GR LAS LLAVES</t>
  </si>
  <si>
    <t>DETERGENTE EN POLVO FLORAL 1KG LAS LLAVES</t>
  </si>
  <si>
    <t>VINAGRE 3.875 L MAVESA</t>
  </si>
  <si>
    <t>GELATINA DE FRESA 96GR GOLDEN</t>
  </si>
  <si>
    <t>SALSA DE TOMATE 4.2 KG PAMPERO</t>
  </si>
  <si>
    <t>VINAGRE 4 LT MAVESA</t>
  </si>
  <si>
    <t>CREMA DE ARROZ 450G  PRIMOR</t>
  </si>
  <si>
    <t>MIGURT PULPA DE FRUTA DURAZNO 250 GR</t>
  </si>
  <si>
    <t>YOGURT 750 GR MI GURT FRESA</t>
  </si>
  <si>
    <t>YOGURT 125 GR MI GURT FRESA CAMBUR</t>
  </si>
  <si>
    <t>PASTA 1 KG TORNILLO AL HUEVO PRIMOR</t>
  </si>
  <si>
    <t>YOGURT 750 GR MI GURT PIÑA</t>
  </si>
  <si>
    <t>YOGURT 750 MI GURT DURAZNO</t>
  </si>
  <si>
    <t>YOGURT 750 GR MI GURT DULCE</t>
  </si>
  <si>
    <t>ARROZ PERLADO 900GR PRIMOR</t>
  </si>
  <si>
    <t>GELATINA KOLITA 96GR GOLDEN</t>
  </si>
  <si>
    <t>GELATINA PIÑA 96 GR GOLDEN</t>
  </si>
  <si>
    <t>GELATINA 96 GR MANZANA GOLDEN</t>
  </si>
  <si>
    <t>GELATINA FRAMBUESA 96 GR GOLDEN</t>
  </si>
  <si>
    <t>QUESO CHEDDAR BLANCO 200 GR RIKESA</t>
  </si>
  <si>
    <t>ALIMENTO ACHOCOLATADO 400 GR TODDY</t>
  </si>
  <si>
    <t>GELATINA UVA 96 GR GOLDEN</t>
  </si>
  <si>
    <t>RIKESA QUESO CHEDDAR ORIGINAL 200 GR RIKESA</t>
  </si>
  <si>
    <t>MIGURT FRESH LIMON 240G</t>
  </si>
  <si>
    <t>PASTA DEDALES 500 GR PRIMOR</t>
  </si>
  <si>
    <t>PASTA VERMICELLI 500 GR PRIMOR</t>
  </si>
  <si>
    <t>MERMELADA LA VIENESA DE GUAYABA 240GR</t>
  </si>
  <si>
    <t>ARROZ PRIMOR 1 KG CLASICO</t>
  </si>
  <si>
    <t>CREMA DE ARROZ BOLSA 450 GR PRIMOR</t>
  </si>
  <si>
    <t>MAYONESA 175GR MAVESA</t>
  </si>
  <si>
    <t>MANTEQUILLA 250GR MAVESA</t>
  </si>
  <si>
    <t>SUAVIZANTE FRAGANCIA BEBE 950CC LAS LLAVES</t>
  </si>
  <si>
    <t>SUAVIZANTE BEBE 500 ML LAS LLAVES</t>
  </si>
  <si>
    <t>KONGA 30 GR SABOR A LIMON</t>
  </si>
  <si>
    <t>PASTA 1 KG LINGUINI AL HUEVO PRIMOR</t>
  </si>
  <si>
    <t>MERMELADA DE FRESA 240GR LA VIENESA</t>
  </si>
  <si>
    <t>KETCHUP PAMPERO 198 GR</t>
  </si>
  <si>
    <t>KONGA SABOR A NARANJA 30G UND</t>
  </si>
  <si>
    <t>KONGA SABOR A MORA 30GR</t>
  </si>
  <si>
    <t>DETERGENTE EN POLVO BEBE 1KG LAS LLAVES</t>
  </si>
  <si>
    <t>TODDY BOLSA 2KG</t>
  </si>
  <si>
    <t>DETERGENTE EN POLVO BEBE 400GR LAS LLAVES</t>
  </si>
  <si>
    <t>PASTA DEDAL 1 KG PRIMOR</t>
  </si>
  <si>
    <t>ACEITE CHEF SUPER OLEINA 1 LT</t>
  </si>
  <si>
    <t>BEBIDA LACTEA 730 GR FRESA MIGURT FRESH</t>
  </si>
  <si>
    <t>TE DURAZNO 270 GR LIPTON</t>
  </si>
  <si>
    <t>YOGURT 125 GR MIGURT FRESA</t>
  </si>
  <si>
    <t>MIGURT PULPA DE FRUTA FRESA 250GR</t>
  </si>
  <si>
    <t>YOGURT CON CEREAL 138GR MI GURT CRUNCH</t>
  </si>
  <si>
    <t>MIGURT FRESH MANDARINA 240G</t>
  </si>
  <si>
    <t>JABON LAS LLAVES BARRA FF BEBE 160GR</t>
  </si>
  <si>
    <t>DETERGENTE LIQUIDO 1 LT LAS LLAVES BEBE</t>
  </si>
  <si>
    <t>LAS LLAVES 200GR COMBINADO</t>
  </si>
  <si>
    <t>JABON PANELA EXTRALIMPIEZA 250GR LAS LLAVES</t>
  </si>
  <si>
    <t>JABON PANELA BEBE 250GR LAS LLAVES</t>
  </si>
  <si>
    <t>LAS LLAVES DETERGENTE LIQ. ROPA DELI 510CC</t>
  </si>
  <si>
    <t>MULTIUSO 130 GR PASTILLA CITRICA LAS LLAVES</t>
  </si>
  <si>
    <t>DESINFECTANTE 1L SUPERFICIES VINAGRE ACTIVO  LAS LLAVES</t>
  </si>
  <si>
    <t>JABON PANELA 200 GR FLORAL LAS LLAVES</t>
  </si>
  <si>
    <t>DESINFECTANTE 500ML VINAGRE ACTIVO LIMPIADOR SUPERFICIES</t>
  </si>
  <si>
    <t>DESINFECTANTE 1L SUPERFICIES VINAGRE ACTIVO  BRISA TROPICAL</t>
  </si>
  <si>
    <t>LAS LLAVES 900 GR POLVO FLORAL</t>
  </si>
  <si>
    <t>LAS LLAVES SUAVIZANTE 530 FRAGANCIA BEBE</t>
  </si>
  <si>
    <t>LAS LLAVES JABON TRADICIONA 250 G FLORAL</t>
  </si>
  <si>
    <t>DETERGENTE LAS LLAVES BEBE 900 GR</t>
  </si>
  <si>
    <t>FISICO</t>
  </si>
  <si>
    <t>SITEMA</t>
  </si>
  <si>
    <t>VENTA</t>
  </si>
  <si>
    <t>DIFERENCIA</t>
  </si>
  <si>
    <t>MARGARINA NELLUCIOSA 250GR NELLY</t>
  </si>
  <si>
    <t>MARGARINA NELLYCIOSA 500GR NELLY</t>
  </si>
  <si>
    <t>CICLICO DE POLAR DESDE 27/01/22 HASTA EL 22/03/22 REALIZADO POR FRANYER OCHOA</t>
  </si>
  <si>
    <t>CODIGO</t>
  </si>
  <si>
    <t>DESCIPCION</t>
  </si>
  <si>
    <t>TOTAL$</t>
  </si>
  <si>
    <t>COSTO$</t>
  </si>
  <si>
    <t>TOTAL</t>
  </si>
  <si>
    <t>LIMPIADOR BOSQUE SERENO 1LT  LAS LLAVES</t>
  </si>
  <si>
    <t>LAVAPLATOS LIQUIDO ANTIBACTERIAL 500ML LAS LLAVES</t>
  </si>
  <si>
    <t>DETERGENTE 900GR LIMON LAS LLAVES</t>
  </si>
  <si>
    <t>BONITO DEL CARIBE 160GR EN ACEITE MARGARITA</t>
  </si>
  <si>
    <t>DELICIAS DEL CARIBE CON VEGETALES 165GR MARGARITA</t>
  </si>
  <si>
    <t>CICLICO DE POLAR DES 27/01/22 HASTA EL 23/03/22 REALIZADO POR FRANYER OCHOA</t>
  </si>
  <si>
    <t>CICLICO DE POLAR DES 27/01/22 HASTA EL 22/03/22 REALIZADO POR FRANYER OCHOA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</si>
</sst>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2" fontId="1" fillId="2" borderId="1" xfId="0" applyNumberFormat="1" applyFont="1" applyFill="1" applyBorder="1"/>
    <xf numFmtId="0" fontId="3" fillId="2" borderId="1" xfId="0" applyFont="1" applyFill="1" applyBorder="1"/>
    <xf numFmtId="49" fontId="3" fillId="2" borderId="1" xfId="0" applyNumberFormat="1" applyFont="1" applyFill="1" applyBorder="1"/>
    <xf numFmtId="2" fontId="3" fillId="2" borderId="1" xfId="0" applyNumberFormat="1" applyFont="1" applyFill="1" applyBorder="1"/>
    <xf numFmtId="0" fontId="1" fillId="2" borderId="2" xfId="0" applyFont="1" applyFill="1" applyBorder="1"/>
    <xf numFmtId="164" fontId="0" fillId="0" borderId="0" xfId="0" applyNumberFormat="1"/>
    <xf numFmtId="164" fontId="1" fillId="2" borderId="1" xfId="0" applyNumberFormat="1" applyFont="1" applyFill="1" applyBorder="1"/>
    <xf numFmtId="164" fontId="3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4" fillId="0" borderId="1" xfId="0" applyNumberFormat="1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/>
    <xf numFmtId="1" fontId="1" fillId="2" borderId="1" xfId="0" applyNumberFormat="1" applyFont="1" applyFill="1" applyBorder="1"/>
    <xf numFmtId="1" fontId="3" fillId="2" borderId="1" xfId="0" applyNumberFormat="1" applyFont="1" applyFill="1" applyBorder="1"/>
    <xf numFmtId="0" fontId="4" fillId="0" borderId="0" xfId="0" applyFont="1"/>
    <xf numFmtId="0" fontId="1" fillId="4" borderId="1" xfId="0" applyFont="1" applyFill="1" applyBorder="1"/>
    <xf numFmtId="49" fontId="1" fillId="4" borderId="1" xfId="0" applyNumberFormat="1" applyFont="1" applyFill="1" applyBorder="1"/>
    <xf numFmtId="1" fontId="1" fillId="4" borderId="1" xfId="0" applyNumberFormat="1" applyFont="1" applyFill="1" applyBorder="1"/>
    <xf numFmtId="164" fontId="1" fillId="4" borderId="1" xfId="0" applyNumberFormat="1" applyFont="1" applyFill="1" applyBorder="1"/>
    <xf numFmtId="0" fontId="1" fillId="3" borderId="1" xfId="0" applyFont="1" applyFill="1" applyBorder="1"/>
    <xf numFmtId="49" fontId="1" fillId="3" borderId="1" xfId="0" applyNumberFormat="1" applyFont="1" applyFill="1" applyBorder="1"/>
    <xf numFmtId="1" fontId="1" fillId="3" borderId="1" xfId="0" applyNumberFormat="1" applyFont="1" applyFill="1" applyBorder="1"/>
    <xf numFmtId="164" fontId="1" fillId="3" borderId="1" xfId="0" applyNumberFormat="1" applyFont="1" applyFill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double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xmlMaps" Target="xmlMap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6:F223" tableType="xml" totalsRowShown="0" headerRowDxfId="8" dataDxfId="6" headerRowBorderDxfId="7" connectionId="1">
  <autoFilter ref="A6:F223">
    <filterColumn colId="5">
      <filters>
        <filter val="1"/>
        <filter val="-1"/>
        <filter val="11"/>
        <filter val="2"/>
        <filter val="-2"/>
        <filter val="3"/>
        <filter val="-3"/>
        <filter val="-36"/>
        <filter val="4"/>
        <filter val="-4"/>
        <filter val="-5"/>
        <filter val="6"/>
        <filter val="-7"/>
      </filters>
    </filterColumn>
  </autoFilter>
  <sortState ref="A2:D214">
    <sortCondition ref="B1:B214"/>
  </sortState>
  <tableColumns count="6">
    <tableColumn id="5" uniqueName="Producto" name="CODIGO" dataDxfId="5">
      <xmlColumnPr mapId="1" xpath="/ReporteStellar/Registro/Madepartamentos/Maproductos/Producto" xmlDataType="integer"/>
    </tableColumn>
    <tableColumn id="7" uniqueName="Descripcion_del_Producto" name="DESCIPCION" dataDxfId="4">
      <xmlColumnPr mapId="1" xpath="/ReporteStellar/Registro/Madepartamentos/Maproductos/Descripcion_del_Producto" xmlDataType="string"/>
    </tableColumn>
    <tableColumn id="1" uniqueName="1" name="SITEMA" dataDxfId="3"/>
    <tableColumn id="2" uniqueName="2" name="FISICO" dataDxfId="2"/>
    <tableColumn id="8" uniqueName="Disponibles" name="VENTA" dataDxfId="1">
      <xmlColumnPr mapId="1" xpath="/ReporteStellar/Registro/Madepartamentos/Maproductos/Disponibles" xmlDataType="double"/>
    </tableColumn>
    <tableColumn id="9" uniqueName="Existencia" name="DIFERENCIA" dataDxfId="0">
      <calculatedColumnFormula>Tabla1[[#This Row],[VENTA]]+Tabla1[[#This Row],[FISICO]]-Tabla1[[#This Row],[SITEMA]]</calculatedColumnFormula>
      <xmlColumnPr mapId="1" xpath="/ReporteStellar/Registro/Madepartamentos/Maproductos/Existencia" xmlDataType="double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23"/>
  <sheetViews>
    <sheetView topLeftCell="A101" workbookViewId="0">
      <selection activeCell="A164" sqref="A164:XFD164"/>
    </sheetView>
  </sheetViews>
  <sheetFormatPr baseColWidth="10" defaultRowHeight="15"/>
  <cols>
    <col min="1" max="1" width="9.28515625" customWidth="1"/>
    <col min="2" max="2" width="51" customWidth="1"/>
    <col min="3" max="4" width="10.42578125" customWidth="1"/>
    <col min="5" max="5" width="10.5703125" customWidth="1"/>
    <col min="6" max="6" width="12.140625" bestFit="1" customWidth="1"/>
    <col min="7" max="7" width="10.7109375" style="8" customWidth="1"/>
    <col min="8" max="8" width="11.5703125" style="8" customWidth="1"/>
  </cols>
  <sheetData>
    <row r="3" spans="1:8">
      <c r="B3" t="s">
        <v>215</v>
      </c>
    </row>
    <row r="6" spans="1:8">
      <c r="A6" s="11" t="s">
        <v>216</v>
      </c>
      <c r="B6" s="11" t="s">
        <v>217</v>
      </c>
      <c r="C6" s="12" t="s">
        <v>210</v>
      </c>
      <c r="D6" s="12" t="s">
        <v>209</v>
      </c>
      <c r="E6" s="12" t="s">
        <v>211</v>
      </c>
      <c r="F6" s="12" t="s">
        <v>212</v>
      </c>
      <c r="G6" s="15" t="s">
        <v>219</v>
      </c>
      <c r="H6" s="15" t="s">
        <v>218</v>
      </c>
    </row>
    <row r="7" spans="1:8" hidden="1">
      <c r="A7" s="1">
        <v>13802</v>
      </c>
      <c r="B7" s="2" t="s">
        <v>102</v>
      </c>
      <c r="C7" s="17"/>
      <c r="D7" s="17"/>
      <c r="E7" s="17"/>
      <c r="F7" s="17">
        <f>Tabla1[[#This Row],[VENTA]]+Tabla1[[#This Row],[FISICO]]-Tabla1[[#This Row],[SITEMA]]</f>
        <v>0</v>
      </c>
      <c r="G7" s="9"/>
      <c r="H7" s="9"/>
    </row>
    <row r="8" spans="1:8" hidden="1">
      <c r="A8" s="1">
        <v>10801</v>
      </c>
      <c r="B8" s="2" t="s">
        <v>187</v>
      </c>
      <c r="C8" s="17"/>
      <c r="D8" s="17"/>
      <c r="E8" s="17"/>
      <c r="F8" s="17">
        <f>Tabla1[[#This Row],[VENTA]]+Tabla1[[#This Row],[FISICO]]-Tabla1[[#This Row],[SITEMA]]</f>
        <v>0</v>
      </c>
      <c r="G8" s="9"/>
      <c r="H8" s="9"/>
    </row>
    <row r="9" spans="1:8">
      <c r="A9" s="1">
        <v>784</v>
      </c>
      <c r="B9" s="2" t="s">
        <v>131</v>
      </c>
      <c r="C9" s="17">
        <v>488</v>
      </c>
      <c r="D9" s="17">
        <f>144+110+110+55+66</f>
        <v>485</v>
      </c>
      <c r="E9" s="17">
        <v>14</v>
      </c>
      <c r="F9" s="17">
        <f>Tabla1[[#This Row],[VENTA]]+Tabla1[[#This Row],[FISICO]]-Tabla1[[#This Row],[SITEMA]]</f>
        <v>11</v>
      </c>
      <c r="G9" s="9"/>
      <c r="H9" s="9">
        <f>G9*Tabla1[[#This Row],[DIFERENCIA]]</f>
        <v>0</v>
      </c>
    </row>
    <row r="10" spans="1:8" hidden="1">
      <c r="A10" s="1">
        <v>2388</v>
      </c>
      <c r="B10" s="2" t="s">
        <v>71</v>
      </c>
      <c r="C10" s="17"/>
      <c r="D10" s="17"/>
      <c r="E10" s="17"/>
      <c r="F10" s="17">
        <f>Tabla1[[#This Row],[VENTA]]+Tabla1[[#This Row],[FISICO]]-Tabla1[[#This Row],[SITEMA]]</f>
        <v>0</v>
      </c>
      <c r="G10" s="9"/>
      <c r="H10" s="9">
        <f>G10*Tabla1[[#This Row],[DIFERENCIA]]</f>
        <v>0</v>
      </c>
    </row>
    <row r="11" spans="1:8" hidden="1">
      <c r="A11" s="1">
        <v>1151</v>
      </c>
      <c r="B11" s="2" t="s">
        <v>128</v>
      </c>
      <c r="C11" s="17">
        <v>1</v>
      </c>
      <c r="D11" s="17">
        <v>1</v>
      </c>
      <c r="E11" s="17">
        <v>0</v>
      </c>
      <c r="F11" s="17">
        <f>Tabla1[[#This Row],[VENTA]]+Tabla1[[#This Row],[FISICO]]-Tabla1[[#This Row],[SITEMA]]</f>
        <v>0</v>
      </c>
      <c r="G11" s="9"/>
      <c r="H11" s="9">
        <f>G11*Tabla1[[#This Row],[DIFERENCIA]]</f>
        <v>0</v>
      </c>
    </row>
    <row r="12" spans="1:8" hidden="1">
      <c r="A12" s="1">
        <v>1150</v>
      </c>
      <c r="B12" s="2" t="s">
        <v>164</v>
      </c>
      <c r="C12" s="17">
        <v>14</v>
      </c>
      <c r="D12" s="17">
        <v>14</v>
      </c>
      <c r="E12" s="17">
        <v>0</v>
      </c>
      <c r="F12" s="17">
        <f>Tabla1[[#This Row],[VENTA]]+Tabla1[[#This Row],[FISICO]]-Tabla1[[#This Row],[SITEMA]]</f>
        <v>0</v>
      </c>
      <c r="G12" s="9"/>
      <c r="H12" s="9">
        <f>G12*Tabla1[[#This Row],[DIFERENCIA]]</f>
        <v>0</v>
      </c>
    </row>
    <row r="13" spans="1:8" hidden="1">
      <c r="A13" s="1">
        <v>1161</v>
      </c>
      <c r="B13" s="2" t="s">
        <v>118</v>
      </c>
      <c r="C13" s="17">
        <v>46</v>
      </c>
      <c r="D13" s="17">
        <v>46</v>
      </c>
      <c r="E13" s="17">
        <v>0</v>
      </c>
      <c r="F13" s="17">
        <f>Tabla1[[#This Row],[VENTA]]+Tabla1[[#This Row],[FISICO]]-Tabla1[[#This Row],[SITEMA]]</f>
        <v>0</v>
      </c>
      <c r="G13" s="9"/>
      <c r="H13" s="9">
        <f>G13*Tabla1[[#This Row],[DIFERENCIA]]</f>
        <v>0</v>
      </c>
    </row>
    <row r="14" spans="1:8" hidden="1">
      <c r="A14" s="1">
        <v>4946</v>
      </c>
      <c r="B14" s="2" t="s">
        <v>141</v>
      </c>
      <c r="C14" s="17"/>
      <c r="D14" s="17"/>
      <c r="E14" s="17"/>
      <c r="F14" s="17">
        <f>Tabla1[[#This Row],[VENTA]]+Tabla1[[#This Row],[FISICO]]-Tabla1[[#This Row],[SITEMA]]</f>
        <v>0</v>
      </c>
      <c r="G14" s="9"/>
      <c r="H14" s="9">
        <f>G14*Tabla1[[#This Row],[DIFERENCIA]]</f>
        <v>0</v>
      </c>
    </row>
    <row r="15" spans="1:8" hidden="1">
      <c r="A15" s="1">
        <v>12531</v>
      </c>
      <c r="B15" s="2" t="s">
        <v>95</v>
      </c>
      <c r="C15" s="17"/>
      <c r="D15" s="17"/>
      <c r="E15" s="17"/>
      <c r="F15" s="17">
        <f>Tabla1[[#This Row],[VENTA]]+Tabla1[[#This Row],[FISICO]]-Tabla1[[#This Row],[SITEMA]]</f>
        <v>0</v>
      </c>
      <c r="G15" s="9"/>
      <c r="H15" s="9">
        <f>G15*Tabla1[[#This Row],[DIFERENCIA]]</f>
        <v>0</v>
      </c>
    </row>
    <row r="16" spans="1:8" hidden="1">
      <c r="A16" s="1">
        <v>2645</v>
      </c>
      <c r="B16" s="2" t="s">
        <v>30</v>
      </c>
      <c r="C16" s="17"/>
      <c r="D16" s="17"/>
      <c r="E16" s="17"/>
      <c r="F16" s="17">
        <f>Tabla1[[#This Row],[VENTA]]+Tabla1[[#This Row],[FISICO]]-Tabla1[[#This Row],[SITEMA]]</f>
        <v>0</v>
      </c>
      <c r="G16" s="9"/>
      <c r="H16" s="9">
        <f>G16*Tabla1[[#This Row],[DIFERENCIA]]</f>
        <v>0</v>
      </c>
    </row>
    <row r="17" spans="1:8" hidden="1">
      <c r="A17" s="1">
        <v>6284</v>
      </c>
      <c r="B17" s="2" t="s">
        <v>158</v>
      </c>
      <c r="C17" s="17"/>
      <c r="D17" s="17"/>
      <c r="E17" s="17"/>
      <c r="F17" s="17">
        <f>Tabla1[[#This Row],[VENTA]]+Tabla1[[#This Row],[FISICO]]-Tabla1[[#This Row],[SITEMA]]</f>
        <v>0</v>
      </c>
      <c r="G17" s="9"/>
      <c r="H17" s="9">
        <f>G17*Tabla1[[#This Row],[DIFERENCIA]]</f>
        <v>0</v>
      </c>
    </row>
    <row r="18" spans="1:8" hidden="1">
      <c r="A18" s="1">
        <v>6745</v>
      </c>
      <c r="B18" s="2" t="s">
        <v>171</v>
      </c>
      <c r="C18" s="17"/>
      <c r="D18" s="17"/>
      <c r="E18" s="17"/>
      <c r="F18" s="17">
        <f>Tabla1[[#This Row],[VENTA]]+Tabla1[[#This Row],[FISICO]]-Tabla1[[#This Row],[SITEMA]]</f>
        <v>0</v>
      </c>
      <c r="G18" s="9"/>
      <c r="H18" s="9">
        <f>G18*Tabla1[[#This Row],[DIFERENCIA]]</f>
        <v>0</v>
      </c>
    </row>
    <row r="19" spans="1:8" hidden="1">
      <c r="A19" s="1">
        <v>771</v>
      </c>
      <c r="B19" s="2" t="s">
        <v>57</v>
      </c>
      <c r="C19" s="17">
        <v>20</v>
      </c>
      <c r="D19" s="17">
        <v>19</v>
      </c>
      <c r="E19" s="17">
        <v>1</v>
      </c>
      <c r="F19" s="17">
        <f>Tabla1[[#This Row],[VENTA]]+Tabla1[[#This Row],[FISICO]]-Tabla1[[#This Row],[SITEMA]]</f>
        <v>0</v>
      </c>
      <c r="G19" s="9"/>
      <c r="H19" s="9">
        <f>G19*Tabla1[[#This Row],[DIFERENCIA]]</f>
        <v>0</v>
      </c>
    </row>
    <row r="20" spans="1:8" hidden="1">
      <c r="A20" s="1">
        <v>1422</v>
      </c>
      <c r="B20" s="2" t="s">
        <v>28</v>
      </c>
      <c r="C20" s="17">
        <v>20</v>
      </c>
      <c r="D20" s="17">
        <v>19</v>
      </c>
      <c r="E20" s="17">
        <v>1</v>
      </c>
      <c r="F20" s="17">
        <f>Tabla1[[#This Row],[VENTA]]+Tabla1[[#This Row],[FISICO]]-Tabla1[[#This Row],[SITEMA]]</f>
        <v>0</v>
      </c>
      <c r="G20" s="9"/>
      <c r="H20" s="9">
        <f>G20*Tabla1[[#This Row],[DIFERENCIA]]</f>
        <v>0</v>
      </c>
    </row>
    <row r="21" spans="1:8" hidden="1">
      <c r="A21" s="1">
        <v>2467</v>
      </c>
      <c r="B21" s="2" t="s">
        <v>31</v>
      </c>
      <c r="C21" s="17">
        <v>17</v>
      </c>
      <c r="D21" s="17">
        <v>16</v>
      </c>
      <c r="E21" s="17">
        <v>1</v>
      </c>
      <c r="F21" s="17">
        <f>Tabla1[[#This Row],[VENTA]]+Tabla1[[#This Row],[FISICO]]-Tabla1[[#This Row],[SITEMA]]</f>
        <v>0</v>
      </c>
      <c r="G21" s="9"/>
      <c r="H21" s="9">
        <f>G21*Tabla1[[#This Row],[DIFERENCIA]]</f>
        <v>0</v>
      </c>
    </row>
    <row r="22" spans="1:8" hidden="1">
      <c r="A22" s="1">
        <v>3638</v>
      </c>
      <c r="B22" s="2" t="s">
        <v>45</v>
      </c>
      <c r="C22" s="17"/>
      <c r="D22" s="17"/>
      <c r="E22" s="17"/>
      <c r="F22" s="17">
        <f>Tabla1[[#This Row],[VENTA]]+Tabla1[[#This Row],[FISICO]]-Tabla1[[#This Row],[SITEMA]]</f>
        <v>0</v>
      </c>
      <c r="G22" s="9"/>
      <c r="H22" s="9">
        <f>G22*Tabla1[[#This Row],[DIFERENCIA]]</f>
        <v>0</v>
      </c>
    </row>
    <row r="23" spans="1:8" hidden="1">
      <c r="A23" s="1">
        <v>5857</v>
      </c>
      <c r="B23" s="2" t="s">
        <v>127</v>
      </c>
      <c r="C23" s="17"/>
      <c r="D23" s="17"/>
      <c r="E23" s="17"/>
      <c r="F23" s="17">
        <f>Tabla1[[#This Row],[VENTA]]+Tabla1[[#This Row],[FISICO]]-Tabla1[[#This Row],[SITEMA]]</f>
        <v>0</v>
      </c>
      <c r="G23" s="9"/>
      <c r="H23" s="9">
        <f>G23*Tabla1[[#This Row],[DIFERENCIA]]</f>
        <v>0</v>
      </c>
    </row>
    <row r="24" spans="1:8" hidden="1">
      <c r="A24" s="1">
        <v>5858</v>
      </c>
      <c r="B24" s="2" t="s">
        <v>188</v>
      </c>
      <c r="C24" s="17"/>
      <c r="D24" s="17"/>
      <c r="E24" s="17"/>
      <c r="F24" s="17">
        <f>Tabla1[[#This Row],[VENTA]]+Tabla1[[#This Row],[FISICO]]-Tabla1[[#This Row],[SITEMA]]</f>
        <v>0</v>
      </c>
      <c r="G24" s="9"/>
      <c r="H24" s="9">
        <f>G24*Tabla1[[#This Row],[DIFERENCIA]]</f>
        <v>0</v>
      </c>
    </row>
    <row r="25" spans="1:8">
      <c r="A25" s="1">
        <v>1495</v>
      </c>
      <c r="B25" s="2" t="s">
        <v>25</v>
      </c>
      <c r="C25" s="17">
        <v>5</v>
      </c>
      <c r="D25" s="17"/>
      <c r="E25" s="17"/>
      <c r="F25" s="17">
        <f>Tabla1[[#This Row],[VENTA]]+Tabla1[[#This Row],[FISICO]]-Tabla1[[#This Row],[SITEMA]]</f>
        <v>-5</v>
      </c>
      <c r="G25" s="9">
        <v>1.37</v>
      </c>
      <c r="H25" s="9">
        <f>G25*Tabla1[[#This Row],[DIFERENCIA]]</f>
        <v>-6.8500000000000005</v>
      </c>
    </row>
    <row r="26" spans="1:8" hidden="1">
      <c r="A26" s="1">
        <v>2468</v>
      </c>
      <c r="B26" s="2" t="s">
        <v>150</v>
      </c>
      <c r="C26" s="17">
        <v>125</v>
      </c>
      <c r="D26" s="17">
        <f>20+28+31+22+24</f>
        <v>125</v>
      </c>
      <c r="E26" s="17">
        <v>0</v>
      </c>
      <c r="F26" s="17">
        <f>Tabla1[[#This Row],[VENTA]]+Tabla1[[#This Row],[FISICO]]-Tabla1[[#This Row],[SITEMA]]</f>
        <v>0</v>
      </c>
      <c r="G26" s="9"/>
      <c r="H26" s="9">
        <f>G26*Tabla1[[#This Row],[DIFERENCIA]]</f>
        <v>0</v>
      </c>
    </row>
    <row r="27" spans="1:8" hidden="1">
      <c r="A27" s="1">
        <v>12650</v>
      </c>
      <c r="B27" s="2" t="s">
        <v>99</v>
      </c>
      <c r="C27" s="17">
        <v>33</v>
      </c>
      <c r="D27" s="17">
        <v>33</v>
      </c>
      <c r="E27" s="17">
        <v>0</v>
      </c>
      <c r="F27" s="17">
        <f>Tabla1[[#This Row],[VENTA]]+Tabla1[[#This Row],[FISICO]]-Tabla1[[#This Row],[SITEMA]]</f>
        <v>0</v>
      </c>
      <c r="G27" s="9"/>
      <c r="H27" s="9">
        <f>G27*Tabla1[[#This Row],[DIFERENCIA]]</f>
        <v>0</v>
      </c>
    </row>
    <row r="28" spans="1:8" hidden="1">
      <c r="A28" s="1">
        <v>4001</v>
      </c>
      <c r="B28" s="2" t="s">
        <v>130</v>
      </c>
      <c r="C28" s="17">
        <v>17</v>
      </c>
      <c r="D28" s="17">
        <v>16</v>
      </c>
      <c r="E28" s="17">
        <v>1</v>
      </c>
      <c r="F28" s="17">
        <f>Tabla1[[#This Row],[VENTA]]+Tabla1[[#This Row],[FISICO]]-Tabla1[[#This Row],[SITEMA]]</f>
        <v>0</v>
      </c>
      <c r="G28" s="9"/>
      <c r="H28" s="9">
        <f>G28*Tabla1[[#This Row],[DIFERENCIA]]</f>
        <v>0</v>
      </c>
    </row>
    <row r="29" spans="1:8" hidden="1">
      <c r="A29" s="1">
        <v>9096</v>
      </c>
      <c r="B29" s="2" t="s">
        <v>88</v>
      </c>
      <c r="C29" s="17"/>
      <c r="D29" s="17"/>
      <c r="E29" s="17"/>
      <c r="F29" s="17">
        <f>Tabla1[[#This Row],[VENTA]]+Tabla1[[#This Row],[FISICO]]-Tabla1[[#This Row],[SITEMA]]</f>
        <v>0</v>
      </c>
      <c r="G29" s="9"/>
      <c r="H29" s="9">
        <f>G29*Tabla1[[#This Row],[DIFERENCIA]]</f>
        <v>0</v>
      </c>
    </row>
    <row r="30" spans="1:8" hidden="1">
      <c r="A30" s="1">
        <v>9097</v>
      </c>
      <c r="B30" s="2" t="s">
        <v>172</v>
      </c>
      <c r="C30" s="17">
        <v>36</v>
      </c>
      <c r="D30" s="17">
        <v>36</v>
      </c>
      <c r="E30" s="17">
        <v>0</v>
      </c>
      <c r="F30" s="17">
        <f>Tabla1[[#This Row],[VENTA]]+Tabla1[[#This Row],[FISICO]]-Tabla1[[#This Row],[SITEMA]]</f>
        <v>0</v>
      </c>
      <c r="G30" s="9"/>
      <c r="H30" s="9">
        <f>G30*Tabla1[[#This Row],[DIFERENCIA]]</f>
        <v>0</v>
      </c>
    </row>
    <row r="31" spans="1:8" hidden="1">
      <c r="A31" s="1">
        <v>12838</v>
      </c>
      <c r="B31" s="2" t="s">
        <v>204</v>
      </c>
      <c r="C31" s="17">
        <v>30</v>
      </c>
      <c r="D31" s="17">
        <v>30</v>
      </c>
      <c r="E31" s="17">
        <v>0</v>
      </c>
      <c r="F31" s="17">
        <f>Tabla1[[#This Row],[VENTA]]+Tabla1[[#This Row],[FISICO]]-Tabla1[[#This Row],[SITEMA]]</f>
        <v>0</v>
      </c>
      <c r="G31" s="9"/>
      <c r="H31" s="9">
        <f>G31*Tabla1[[#This Row],[DIFERENCIA]]</f>
        <v>0</v>
      </c>
    </row>
    <row r="32" spans="1:8" hidden="1">
      <c r="A32" s="1">
        <v>10410</v>
      </c>
      <c r="B32" s="2" t="s">
        <v>201</v>
      </c>
      <c r="C32" s="17">
        <v>25</v>
      </c>
      <c r="D32" s="17">
        <v>25</v>
      </c>
      <c r="E32" s="17">
        <v>0</v>
      </c>
      <c r="F32" s="17">
        <f>Tabla1[[#This Row],[VENTA]]+Tabla1[[#This Row],[FISICO]]-Tabla1[[#This Row],[SITEMA]]</f>
        <v>0</v>
      </c>
      <c r="G32" s="9"/>
      <c r="H32" s="9">
        <f>G32*Tabla1[[#This Row],[DIFERENCIA]]</f>
        <v>0</v>
      </c>
    </row>
    <row r="33" spans="1:8" hidden="1">
      <c r="A33" s="1">
        <v>12648</v>
      </c>
      <c r="B33" s="2" t="s">
        <v>203</v>
      </c>
      <c r="C33" s="17">
        <v>24</v>
      </c>
      <c r="D33" s="17">
        <v>24</v>
      </c>
      <c r="E33" s="17">
        <v>0</v>
      </c>
      <c r="F33" s="17">
        <f>Tabla1[[#This Row],[VENTA]]+Tabla1[[#This Row],[FISICO]]-Tabla1[[#This Row],[SITEMA]]</f>
        <v>0</v>
      </c>
      <c r="G33" s="9"/>
      <c r="H33" s="9">
        <f>G33*Tabla1[[#This Row],[DIFERENCIA]]</f>
        <v>0</v>
      </c>
    </row>
    <row r="34" spans="1:8" hidden="1">
      <c r="A34" s="1">
        <v>15447</v>
      </c>
      <c r="B34" s="2" t="s">
        <v>223</v>
      </c>
      <c r="C34" s="17">
        <v>84</v>
      </c>
      <c r="D34" s="17">
        <v>83</v>
      </c>
      <c r="E34" s="17">
        <v>1</v>
      </c>
      <c r="F34" s="17">
        <f>Tabla1[[#This Row],[VENTA]]+Tabla1[[#This Row],[FISICO]]-Tabla1[[#This Row],[SITEMA]]</f>
        <v>0</v>
      </c>
      <c r="G34" s="9"/>
      <c r="H34" s="9">
        <f>G34*Tabla1[[#This Row],[DIFERENCIA]]</f>
        <v>0</v>
      </c>
    </row>
    <row r="35" spans="1:8" hidden="1">
      <c r="A35" s="1">
        <v>5856</v>
      </c>
      <c r="B35" s="2" t="s">
        <v>122</v>
      </c>
      <c r="C35" s="17">
        <v>145</v>
      </c>
      <c r="D35" s="17">
        <f>41+50+52</f>
        <v>143</v>
      </c>
      <c r="E35" s="17">
        <v>2</v>
      </c>
      <c r="F35" s="17">
        <f>Tabla1[[#This Row],[VENTA]]+Tabla1[[#This Row],[FISICO]]-Tabla1[[#This Row],[SITEMA]]</f>
        <v>0</v>
      </c>
      <c r="G35" s="9"/>
      <c r="H35" s="9">
        <f>G35*Tabla1[[#This Row],[DIFERENCIA]]</f>
        <v>0</v>
      </c>
    </row>
    <row r="36" spans="1:8" hidden="1">
      <c r="A36" s="1">
        <v>1221</v>
      </c>
      <c r="B36" s="2" t="s">
        <v>125</v>
      </c>
      <c r="C36" s="17"/>
      <c r="D36" s="17"/>
      <c r="E36" s="17"/>
      <c r="F36" s="17">
        <f>Tabla1[[#This Row],[VENTA]]+Tabla1[[#This Row],[FISICO]]-Tabla1[[#This Row],[SITEMA]]</f>
        <v>0</v>
      </c>
      <c r="G36" s="9"/>
      <c r="H36" s="9">
        <f>G36*Tabla1[[#This Row],[DIFERENCIA]]</f>
        <v>0</v>
      </c>
    </row>
    <row r="37" spans="1:8" hidden="1">
      <c r="A37" s="1">
        <v>1222</v>
      </c>
      <c r="B37" s="2" t="s">
        <v>123</v>
      </c>
      <c r="C37" s="17"/>
      <c r="D37" s="17"/>
      <c r="E37" s="17"/>
      <c r="F37" s="17">
        <f>Tabla1[[#This Row],[VENTA]]+Tabla1[[#This Row],[FISICO]]-Tabla1[[#This Row],[SITEMA]]</f>
        <v>0</v>
      </c>
      <c r="G37" s="9"/>
      <c r="H37" s="9">
        <f>G37*Tabla1[[#This Row],[DIFERENCIA]]</f>
        <v>0</v>
      </c>
    </row>
    <row r="38" spans="1:8" hidden="1">
      <c r="A38" s="1">
        <v>10361</v>
      </c>
      <c r="B38" s="2" t="s">
        <v>183</v>
      </c>
      <c r="C38" s="17"/>
      <c r="D38" s="17"/>
      <c r="E38" s="17"/>
      <c r="F38" s="17">
        <f>Tabla1[[#This Row],[VENTA]]+Tabla1[[#This Row],[FISICO]]-Tabla1[[#This Row],[SITEMA]]</f>
        <v>0</v>
      </c>
      <c r="G38" s="9"/>
      <c r="H38" s="9">
        <f>G38*Tabla1[[#This Row],[DIFERENCIA]]</f>
        <v>0</v>
      </c>
    </row>
    <row r="39" spans="1:8">
      <c r="A39" s="1">
        <v>10360</v>
      </c>
      <c r="B39" s="2" t="s">
        <v>185</v>
      </c>
      <c r="C39" s="17">
        <v>58</v>
      </c>
      <c r="D39" s="17">
        <v>55</v>
      </c>
      <c r="E39" s="17">
        <v>2</v>
      </c>
      <c r="F39" s="17">
        <f>Tabla1[[#This Row],[VENTA]]+Tabla1[[#This Row],[FISICO]]-Tabla1[[#This Row],[SITEMA]]</f>
        <v>-1</v>
      </c>
      <c r="G39" s="9">
        <v>1.2</v>
      </c>
      <c r="H39" s="9">
        <f>G39*Tabla1[[#This Row],[DIFERENCIA]]</f>
        <v>-1.2</v>
      </c>
    </row>
    <row r="40" spans="1:8" hidden="1">
      <c r="A40" s="1">
        <v>6374</v>
      </c>
      <c r="B40" s="2" t="s">
        <v>145</v>
      </c>
      <c r="C40" s="17"/>
      <c r="D40" s="17"/>
      <c r="E40" s="17"/>
      <c r="F40" s="17">
        <f>Tabla1[[#This Row],[VENTA]]+Tabla1[[#This Row],[FISICO]]-Tabla1[[#This Row],[SITEMA]]</f>
        <v>0</v>
      </c>
      <c r="G40" s="9"/>
      <c r="H40" s="9">
        <f>G40*Tabla1[[#This Row],[DIFERENCIA]]</f>
        <v>0</v>
      </c>
    </row>
    <row r="41" spans="1:8">
      <c r="A41" s="1">
        <v>6373</v>
      </c>
      <c r="B41" s="2" t="s">
        <v>144</v>
      </c>
      <c r="C41" s="17">
        <v>64</v>
      </c>
      <c r="D41" s="17">
        <v>61</v>
      </c>
      <c r="E41" s="17">
        <v>1</v>
      </c>
      <c r="F41" s="17">
        <f>Tabla1[[#This Row],[VENTA]]+Tabla1[[#This Row],[FISICO]]-Tabla1[[#This Row],[SITEMA]]</f>
        <v>-2</v>
      </c>
      <c r="G41" s="9">
        <v>1.2</v>
      </c>
      <c r="H41" s="9">
        <f>G41*Tabla1[[#This Row],[DIFERENCIA]]</f>
        <v>-2.4</v>
      </c>
    </row>
    <row r="42" spans="1:8" hidden="1">
      <c r="A42" s="1">
        <v>3507</v>
      </c>
      <c r="B42" s="2" t="s">
        <v>124</v>
      </c>
      <c r="C42" s="17"/>
      <c r="D42" s="17"/>
      <c r="E42" s="17"/>
      <c r="F42" s="17">
        <f>Tabla1[[#This Row],[VENTA]]+Tabla1[[#This Row],[FISICO]]-Tabla1[[#This Row],[SITEMA]]</f>
        <v>0</v>
      </c>
      <c r="G42" s="9"/>
      <c r="H42" s="9">
        <f>G42*Tabla1[[#This Row],[DIFERENCIA]]</f>
        <v>0</v>
      </c>
    </row>
    <row r="43" spans="1:8">
      <c r="A43" s="1">
        <v>14162</v>
      </c>
      <c r="B43" s="2" t="s">
        <v>208</v>
      </c>
      <c r="C43" s="17">
        <f>39+40</f>
        <v>79</v>
      </c>
      <c r="D43" s="17">
        <f>58+20</f>
        <v>78</v>
      </c>
      <c r="E43" s="17">
        <v>1</v>
      </c>
      <c r="F43" s="17">
        <f>Tabla1[[#This Row],[VENTA]]+Tabla1[[#This Row],[FISICO]]-Tabla1[[#This Row],[SITEMA]]</f>
        <v>0</v>
      </c>
      <c r="G43" s="9">
        <v>2.67</v>
      </c>
      <c r="H43" s="9">
        <f>G43*Tabla1[[#This Row],[DIFERENCIA]]</f>
        <v>0</v>
      </c>
    </row>
    <row r="44" spans="1:8" hidden="1">
      <c r="A44" s="1">
        <v>400</v>
      </c>
      <c r="B44" s="2" t="s">
        <v>195</v>
      </c>
      <c r="C44" s="17">
        <v>30</v>
      </c>
      <c r="D44" s="17">
        <f>18+12</f>
        <v>30</v>
      </c>
      <c r="E44" s="17">
        <v>0</v>
      </c>
      <c r="F44" s="17">
        <f>Tabla1[[#This Row],[VENTA]]+Tabla1[[#This Row],[FISICO]]-Tabla1[[#This Row],[SITEMA]]</f>
        <v>0</v>
      </c>
      <c r="G44" s="9"/>
      <c r="H44" s="9">
        <f>G44*Tabla1[[#This Row],[DIFERENCIA]]</f>
        <v>0</v>
      </c>
    </row>
    <row r="45" spans="1:8" hidden="1">
      <c r="A45" s="1">
        <v>1187</v>
      </c>
      <c r="B45" s="2" t="s">
        <v>11</v>
      </c>
      <c r="C45" s="17"/>
      <c r="D45" s="17"/>
      <c r="E45" s="17"/>
      <c r="F45" s="17">
        <f>Tabla1[[#This Row],[VENTA]]+Tabla1[[#This Row],[FISICO]]-Tabla1[[#This Row],[SITEMA]]</f>
        <v>0</v>
      </c>
      <c r="G45" s="9"/>
      <c r="H45" s="9">
        <f>G45*Tabla1[[#This Row],[DIFERENCIA]]</f>
        <v>0</v>
      </c>
    </row>
    <row r="46" spans="1:8" hidden="1">
      <c r="A46" s="1">
        <v>1160</v>
      </c>
      <c r="B46" s="2" t="s">
        <v>117</v>
      </c>
      <c r="C46" s="17">
        <v>6</v>
      </c>
      <c r="D46" s="17">
        <v>6</v>
      </c>
      <c r="E46" s="17">
        <v>0</v>
      </c>
      <c r="F46" s="17">
        <f>Tabla1[[#This Row],[VENTA]]+Tabla1[[#This Row],[FISICO]]-Tabla1[[#This Row],[SITEMA]]</f>
        <v>0</v>
      </c>
      <c r="G46" s="9"/>
      <c r="H46" s="9">
        <f>G46*Tabla1[[#This Row],[DIFERENCIA]]</f>
        <v>0</v>
      </c>
    </row>
    <row r="47" spans="1:8" hidden="1">
      <c r="A47" s="1">
        <v>1157</v>
      </c>
      <c r="B47" s="2" t="s">
        <v>9</v>
      </c>
      <c r="C47" s="17"/>
      <c r="D47" s="17"/>
      <c r="E47" s="17"/>
      <c r="F47" s="17">
        <f>Tabla1[[#This Row],[VENTA]]+Tabla1[[#This Row],[FISICO]]-Tabla1[[#This Row],[SITEMA]]</f>
        <v>0</v>
      </c>
      <c r="G47" s="9"/>
      <c r="H47" s="9">
        <f>G47*Tabla1[[#This Row],[DIFERENCIA]]</f>
        <v>0</v>
      </c>
    </row>
    <row r="48" spans="1:8" hidden="1">
      <c r="A48" s="1">
        <v>3310</v>
      </c>
      <c r="B48" s="2" t="s">
        <v>8</v>
      </c>
      <c r="C48" s="17">
        <v>3</v>
      </c>
      <c r="D48" s="17">
        <v>3</v>
      </c>
      <c r="E48" s="17">
        <v>0</v>
      </c>
      <c r="F48" s="17">
        <f>Tabla1[[#This Row],[VENTA]]+Tabla1[[#This Row],[FISICO]]-Tabla1[[#This Row],[SITEMA]]</f>
        <v>0</v>
      </c>
      <c r="G48" s="9"/>
      <c r="H48" s="9">
        <f>G48*Tabla1[[#This Row],[DIFERENCIA]]</f>
        <v>0</v>
      </c>
    </row>
    <row r="49" spans="1:8" hidden="1">
      <c r="A49" s="1">
        <v>1154</v>
      </c>
      <c r="B49" s="2" t="s">
        <v>4</v>
      </c>
      <c r="C49" s="17"/>
      <c r="D49" s="17"/>
      <c r="E49" s="17"/>
      <c r="F49" s="17">
        <f>Tabla1[[#This Row],[VENTA]]+Tabla1[[#This Row],[FISICO]]-Tabla1[[#This Row],[SITEMA]]</f>
        <v>0</v>
      </c>
      <c r="G49" s="9"/>
      <c r="H49" s="9">
        <f>G49*Tabla1[[#This Row],[DIFERENCIA]]</f>
        <v>0</v>
      </c>
    </row>
    <row r="50" spans="1:8" hidden="1">
      <c r="A50" s="1">
        <v>8031</v>
      </c>
      <c r="B50" s="2" t="s">
        <v>90</v>
      </c>
      <c r="C50" s="17"/>
      <c r="D50" s="17"/>
      <c r="E50" s="17"/>
      <c r="F50" s="17">
        <f>Tabla1[[#This Row],[VENTA]]+Tabla1[[#This Row],[FISICO]]-Tabla1[[#This Row],[SITEMA]]</f>
        <v>0</v>
      </c>
      <c r="G50" s="9"/>
      <c r="H50" s="9">
        <f>G50*Tabla1[[#This Row],[DIFERENCIA]]</f>
        <v>0</v>
      </c>
    </row>
    <row r="51" spans="1:8">
      <c r="A51" s="1">
        <v>8092</v>
      </c>
      <c r="B51" s="2" t="s">
        <v>23</v>
      </c>
      <c r="C51" s="17">
        <v>415</v>
      </c>
      <c r="D51" s="17">
        <f>54+21+40+36+54+150+30+29</f>
        <v>414</v>
      </c>
      <c r="E51" s="17"/>
      <c r="F51" s="17">
        <f>Tabla1[[#This Row],[VENTA]]+Tabla1[[#This Row],[FISICO]]-Tabla1[[#This Row],[SITEMA]]</f>
        <v>-1</v>
      </c>
      <c r="G51" s="9"/>
      <c r="H51" s="9">
        <f>G51*Tabla1[[#This Row],[DIFERENCIA]]</f>
        <v>0</v>
      </c>
    </row>
    <row r="52" spans="1:8" hidden="1">
      <c r="A52" s="1">
        <v>1155</v>
      </c>
      <c r="B52" s="2" t="s">
        <v>44</v>
      </c>
      <c r="C52" s="17"/>
      <c r="D52" s="17"/>
      <c r="E52" s="17"/>
      <c r="F52" s="17">
        <f>Tabla1[[#This Row],[VENTA]]+Tabla1[[#This Row],[FISICO]]-Tabla1[[#This Row],[SITEMA]]</f>
        <v>0</v>
      </c>
      <c r="G52" s="9"/>
      <c r="H52" s="9">
        <f>G52*Tabla1[[#This Row],[DIFERENCIA]]</f>
        <v>0</v>
      </c>
    </row>
    <row r="53" spans="1:8" hidden="1">
      <c r="A53" s="1">
        <v>6256</v>
      </c>
      <c r="B53" s="2" t="s">
        <v>161</v>
      </c>
      <c r="C53" s="17"/>
      <c r="D53" s="17"/>
      <c r="E53" s="17"/>
      <c r="F53" s="17">
        <f>Tabla1[[#This Row],[VENTA]]+Tabla1[[#This Row],[FISICO]]-Tabla1[[#This Row],[SITEMA]]</f>
        <v>0</v>
      </c>
      <c r="G53" s="9"/>
      <c r="H53" s="9">
        <f>G53*Tabla1[[#This Row],[DIFERENCIA]]</f>
        <v>0</v>
      </c>
    </row>
    <row r="54" spans="1:8" hidden="1">
      <c r="A54" s="1">
        <v>1081</v>
      </c>
      <c r="B54" s="2" t="s">
        <v>147</v>
      </c>
      <c r="C54" s="17">
        <v>8</v>
      </c>
      <c r="D54" s="17">
        <v>6</v>
      </c>
      <c r="E54" s="17">
        <v>2</v>
      </c>
      <c r="F54" s="17">
        <f>Tabla1[[#This Row],[VENTA]]+Tabla1[[#This Row],[FISICO]]-Tabla1[[#This Row],[SITEMA]]</f>
        <v>0</v>
      </c>
      <c r="G54" s="9"/>
      <c r="H54" s="9">
        <f>G54*Tabla1[[#This Row],[DIFERENCIA]]</f>
        <v>0</v>
      </c>
    </row>
    <row r="55" spans="1:8">
      <c r="A55" s="1">
        <v>863</v>
      </c>
      <c r="B55" s="2" t="s">
        <v>162</v>
      </c>
      <c r="C55" s="17">
        <v>0</v>
      </c>
      <c r="D55" s="17">
        <v>2</v>
      </c>
      <c r="E55" s="17">
        <v>0</v>
      </c>
      <c r="F55" s="17">
        <f>Tabla1[[#This Row],[VENTA]]+Tabla1[[#This Row],[FISICO]]-Tabla1[[#This Row],[SITEMA]]</f>
        <v>2</v>
      </c>
      <c r="G55" s="9"/>
      <c r="H55" s="9">
        <f>G55*Tabla1[[#This Row],[DIFERENCIA]]</f>
        <v>0</v>
      </c>
    </row>
    <row r="56" spans="1:8">
      <c r="A56" s="1">
        <v>878</v>
      </c>
      <c r="B56" s="2" t="s">
        <v>159</v>
      </c>
      <c r="C56" s="17">
        <v>47</v>
      </c>
      <c r="D56" s="17">
        <v>45</v>
      </c>
      <c r="E56" s="17">
        <v>0</v>
      </c>
      <c r="F56" s="17">
        <f>Tabla1[[#This Row],[VENTA]]+Tabla1[[#This Row],[FISICO]]-Tabla1[[#This Row],[SITEMA]]</f>
        <v>-2</v>
      </c>
      <c r="G56" s="9">
        <v>1.1200000000000001</v>
      </c>
      <c r="H56" s="9">
        <f>G56*Tabla1[[#This Row],[DIFERENCIA]]</f>
        <v>-2.2400000000000002</v>
      </c>
    </row>
    <row r="57" spans="1:8" hidden="1">
      <c r="A57" s="1">
        <v>882</v>
      </c>
      <c r="B57" s="2" t="s">
        <v>160</v>
      </c>
      <c r="C57" s="17"/>
      <c r="D57" s="17"/>
      <c r="E57" s="17"/>
      <c r="F57" s="17">
        <f>Tabla1[[#This Row],[VENTA]]+Tabla1[[#This Row],[FISICO]]-Tabla1[[#This Row],[SITEMA]]</f>
        <v>0</v>
      </c>
      <c r="G57" s="9"/>
      <c r="H57" s="9">
        <f>G57*Tabla1[[#This Row],[DIFERENCIA]]</f>
        <v>0</v>
      </c>
    </row>
    <row r="58" spans="1:8" hidden="1">
      <c r="A58" s="1">
        <v>868</v>
      </c>
      <c r="B58" s="2" t="s">
        <v>165</v>
      </c>
      <c r="C58" s="17"/>
      <c r="D58" s="17"/>
      <c r="E58" s="17"/>
      <c r="F58" s="17">
        <f>Tabla1[[#This Row],[VENTA]]+Tabla1[[#This Row],[FISICO]]-Tabla1[[#This Row],[SITEMA]]</f>
        <v>0</v>
      </c>
      <c r="G58" s="9"/>
      <c r="H58" s="9">
        <f>G58*Tabla1[[#This Row],[DIFERENCIA]]</f>
        <v>0</v>
      </c>
    </row>
    <row r="59" spans="1:8" hidden="1">
      <c r="A59" s="1">
        <v>1014</v>
      </c>
      <c r="B59" s="2" t="s">
        <v>69</v>
      </c>
      <c r="C59" s="17"/>
      <c r="D59" s="17"/>
      <c r="E59" s="17"/>
      <c r="F59" s="17">
        <f>Tabla1[[#This Row],[VENTA]]+Tabla1[[#This Row],[FISICO]]-Tabla1[[#This Row],[SITEMA]]</f>
        <v>0</v>
      </c>
      <c r="G59" s="9"/>
      <c r="H59" s="9">
        <f>G59*Tabla1[[#This Row],[DIFERENCIA]]</f>
        <v>0</v>
      </c>
    </row>
    <row r="60" spans="1:8" hidden="1">
      <c r="A60" s="1">
        <v>1019</v>
      </c>
      <c r="B60" s="2" t="s">
        <v>68</v>
      </c>
      <c r="C60" s="17"/>
      <c r="D60" s="17"/>
      <c r="E60" s="17"/>
      <c r="F60" s="17">
        <f>Tabla1[[#This Row],[VENTA]]+Tabla1[[#This Row],[FISICO]]-Tabla1[[#This Row],[SITEMA]]</f>
        <v>0</v>
      </c>
      <c r="G60" s="9"/>
      <c r="H60" s="9">
        <f>G60*Tabla1[[#This Row],[DIFERENCIA]]</f>
        <v>0</v>
      </c>
    </row>
    <row r="61" spans="1:8" hidden="1">
      <c r="A61" s="1">
        <v>1143</v>
      </c>
      <c r="B61" s="2" t="s">
        <v>48</v>
      </c>
      <c r="C61" s="17"/>
      <c r="D61" s="17"/>
      <c r="E61" s="17"/>
      <c r="F61" s="17">
        <f>Tabla1[[#This Row],[VENTA]]+Tabla1[[#This Row],[FISICO]]-Tabla1[[#This Row],[SITEMA]]</f>
        <v>0</v>
      </c>
      <c r="G61" s="9"/>
      <c r="H61" s="9">
        <f>G61*Tabla1[[#This Row],[DIFERENCIA]]</f>
        <v>0</v>
      </c>
    </row>
    <row r="62" spans="1:8">
      <c r="A62" s="1">
        <v>2033</v>
      </c>
      <c r="B62" s="2" t="s">
        <v>29</v>
      </c>
      <c r="C62" s="17">
        <v>4793</v>
      </c>
      <c r="D62" s="17">
        <f>1860+700+92+245+250+245+250+20+340+292+2</f>
        <v>4296</v>
      </c>
      <c r="E62" s="17">
        <f>354+107</f>
        <v>461</v>
      </c>
      <c r="F62" s="17">
        <f>Tabla1[[#This Row],[VENTA]]+Tabla1[[#This Row],[FISICO]]-Tabla1[[#This Row],[SITEMA]]</f>
        <v>-36</v>
      </c>
      <c r="G62" s="9">
        <v>1.1200000000000001</v>
      </c>
      <c r="H62" s="9">
        <f>G62*Tabla1[[#This Row],[DIFERENCIA]]</f>
        <v>-40.320000000000007</v>
      </c>
    </row>
    <row r="63" spans="1:8">
      <c r="A63" s="1">
        <v>7465</v>
      </c>
      <c r="B63" s="2" t="s">
        <v>24</v>
      </c>
      <c r="C63" s="17">
        <v>406</v>
      </c>
      <c r="D63" s="17">
        <f>60+67+70+67+68+72</f>
        <v>404</v>
      </c>
      <c r="E63" s="17">
        <v>5</v>
      </c>
      <c r="F63" s="17">
        <f>Tabla1[[#This Row],[VENTA]]+Tabla1[[#This Row],[FISICO]]-Tabla1[[#This Row],[SITEMA]]</f>
        <v>3</v>
      </c>
      <c r="G63" s="9"/>
      <c r="H63" s="9">
        <f>G63*Tabla1[[#This Row],[DIFERENCIA]]</f>
        <v>0</v>
      </c>
    </row>
    <row r="64" spans="1:8">
      <c r="A64" s="1">
        <v>6199</v>
      </c>
      <c r="B64" s="2" t="s">
        <v>22</v>
      </c>
      <c r="C64" s="17">
        <v>4</v>
      </c>
      <c r="D64" s="17">
        <v>2</v>
      </c>
      <c r="E64" s="17">
        <v>0</v>
      </c>
      <c r="F64" s="17">
        <f>Tabla1[[#This Row],[VENTA]]+Tabla1[[#This Row],[FISICO]]-Tabla1[[#This Row],[SITEMA]]</f>
        <v>-2</v>
      </c>
      <c r="G64" s="9"/>
      <c r="H64" s="9">
        <f>G64*Tabla1[[#This Row],[DIFERENCIA]]</f>
        <v>0</v>
      </c>
    </row>
    <row r="65" spans="1:8">
      <c r="A65" s="1">
        <v>4342</v>
      </c>
      <c r="B65" s="2" t="s">
        <v>37</v>
      </c>
      <c r="C65" s="17">
        <v>1</v>
      </c>
      <c r="D65" s="17">
        <v>0</v>
      </c>
      <c r="E65" s="17">
        <v>0</v>
      </c>
      <c r="F65" s="17">
        <f>Tabla1[[#This Row],[VENTA]]+Tabla1[[#This Row],[FISICO]]-Tabla1[[#This Row],[SITEMA]]</f>
        <v>-1</v>
      </c>
      <c r="G65" s="9"/>
      <c r="H65" s="9">
        <f>G65*Tabla1[[#This Row],[DIFERENCIA]]</f>
        <v>0</v>
      </c>
    </row>
    <row r="66" spans="1:8" hidden="1">
      <c r="A66" s="1">
        <v>4355</v>
      </c>
      <c r="B66" s="2" t="s">
        <v>138</v>
      </c>
      <c r="C66" s="17">
        <v>113</v>
      </c>
      <c r="D66" s="17">
        <v>113</v>
      </c>
      <c r="E66" s="17">
        <v>0</v>
      </c>
      <c r="F66" s="17">
        <f>Tabla1[[#This Row],[VENTA]]+Tabla1[[#This Row],[FISICO]]-Tabla1[[#This Row],[SITEMA]]</f>
        <v>0</v>
      </c>
      <c r="G66" s="9"/>
      <c r="H66" s="9">
        <f>G66*Tabla1[[#This Row],[DIFERENCIA]]</f>
        <v>0</v>
      </c>
    </row>
    <row r="67" spans="1:8">
      <c r="A67" s="1">
        <v>105</v>
      </c>
      <c r="B67" s="2" t="s">
        <v>194</v>
      </c>
      <c r="C67" s="17">
        <v>64</v>
      </c>
      <c r="D67" s="17">
        <v>54</v>
      </c>
      <c r="E67" s="17">
        <v>6</v>
      </c>
      <c r="F67" s="17">
        <f>Tabla1[[#This Row],[VENTA]]+Tabla1[[#This Row],[FISICO]]-Tabla1[[#This Row],[SITEMA]]</f>
        <v>-4</v>
      </c>
      <c r="G67" s="9">
        <v>0.59</v>
      </c>
      <c r="H67" s="9">
        <f>G67*Tabla1[[#This Row],[DIFERENCIA]]</f>
        <v>-2.36</v>
      </c>
    </row>
    <row r="68" spans="1:8" hidden="1">
      <c r="A68" s="1">
        <v>11931</v>
      </c>
      <c r="B68" s="2" t="s">
        <v>202</v>
      </c>
      <c r="C68" s="17"/>
      <c r="D68" s="17"/>
      <c r="E68" s="17"/>
      <c r="F68" s="17">
        <f>Tabla1[[#This Row],[VENTA]]+Tabla1[[#This Row],[FISICO]]-Tabla1[[#This Row],[SITEMA]]</f>
        <v>0</v>
      </c>
      <c r="G68" s="9"/>
      <c r="H68" s="9">
        <f>G68*Tabla1[[#This Row],[DIFERENCIA]]</f>
        <v>0</v>
      </c>
    </row>
    <row r="69" spans="1:8" hidden="1">
      <c r="A69" s="1">
        <v>3506</v>
      </c>
      <c r="B69" s="2" t="s">
        <v>198</v>
      </c>
      <c r="C69" s="17"/>
      <c r="D69" s="17"/>
      <c r="E69" s="17"/>
      <c r="F69" s="17">
        <f>Tabla1[[#This Row],[VENTA]]+Tabla1[[#This Row],[FISICO]]-Tabla1[[#This Row],[SITEMA]]</f>
        <v>0</v>
      </c>
      <c r="G69" s="9"/>
      <c r="H69" s="9">
        <f>G69*Tabla1[[#This Row],[DIFERENCIA]]</f>
        <v>0</v>
      </c>
    </row>
    <row r="70" spans="1:8" hidden="1">
      <c r="A70" s="1">
        <v>3505</v>
      </c>
      <c r="B70" s="2" t="s">
        <v>197</v>
      </c>
      <c r="C70" s="17"/>
      <c r="D70" s="17"/>
      <c r="E70" s="17"/>
      <c r="F70" s="17">
        <f>Tabla1[[#This Row],[VENTA]]+Tabla1[[#This Row],[FISICO]]-Tabla1[[#This Row],[SITEMA]]</f>
        <v>0</v>
      </c>
      <c r="G70" s="9"/>
      <c r="H70" s="9">
        <f>G70*Tabla1[[#This Row],[DIFERENCIA]]</f>
        <v>0</v>
      </c>
    </row>
    <row r="71" spans="1:8">
      <c r="A71" s="1">
        <v>9100</v>
      </c>
      <c r="B71" s="2" t="s">
        <v>180</v>
      </c>
      <c r="C71" s="17">
        <v>62</v>
      </c>
      <c r="D71" s="17">
        <f>12+41</f>
        <v>53</v>
      </c>
      <c r="E71" s="17">
        <v>7</v>
      </c>
      <c r="F71" s="17">
        <f>Tabla1[[#This Row],[VENTA]]+Tabla1[[#This Row],[FISICO]]-Tabla1[[#This Row],[SITEMA]]</f>
        <v>-2</v>
      </c>
      <c r="G71" s="9">
        <v>0.62</v>
      </c>
      <c r="H71" s="9">
        <f>G71*Tabla1[[#This Row],[DIFERENCIA]]</f>
        <v>-1.24</v>
      </c>
    </row>
    <row r="72" spans="1:8">
      <c r="A72" s="1">
        <v>1293</v>
      </c>
      <c r="B72" s="2" t="s">
        <v>126</v>
      </c>
      <c r="C72" s="17">
        <v>160</v>
      </c>
      <c r="D72" s="17">
        <f>24+99</f>
        <v>123</v>
      </c>
      <c r="E72" s="17">
        <v>39</v>
      </c>
      <c r="F72" s="17">
        <f>Tabla1[[#This Row],[VENTA]]+Tabla1[[#This Row],[FISICO]]-Tabla1[[#This Row],[SITEMA]]</f>
        <v>2</v>
      </c>
      <c r="G72" s="9"/>
      <c r="H72" s="9">
        <f>G72*Tabla1[[#This Row],[DIFERENCIA]]</f>
        <v>0</v>
      </c>
    </row>
    <row r="73" spans="1:8" hidden="1">
      <c r="A73" s="1">
        <v>9704</v>
      </c>
      <c r="B73" s="2" t="s">
        <v>177</v>
      </c>
      <c r="C73" s="17"/>
      <c r="D73" s="17"/>
      <c r="E73" s="17"/>
      <c r="F73" s="17">
        <f>Tabla1[[#This Row],[VENTA]]+Tabla1[[#This Row],[FISICO]]-Tabla1[[#This Row],[SITEMA]]</f>
        <v>0</v>
      </c>
      <c r="G73" s="9"/>
      <c r="H73" s="9">
        <f>G73*Tabla1[[#This Row],[DIFERENCIA]]</f>
        <v>0</v>
      </c>
    </row>
    <row r="74" spans="1:8" hidden="1">
      <c r="A74" s="1">
        <v>10331</v>
      </c>
      <c r="B74" s="2" t="s">
        <v>182</v>
      </c>
      <c r="C74" s="17"/>
      <c r="D74" s="17"/>
      <c r="E74" s="17"/>
      <c r="F74" s="17">
        <f>Tabla1[[#This Row],[VENTA]]+Tabla1[[#This Row],[FISICO]]-Tabla1[[#This Row],[SITEMA]]</f>
        <v>0</v>
      </c>
      <c r="G74" s="9"/>
      <c r="H74" s="9">
        <f>G74*Tabla1[[#This Row],[DIFERENCIA]]</f>
        <v>0</v>
      </c>
    </row>
    <row r="75" spans="1:8">
      <c r="A75" s="1">
        <v>9831</v>
      </c>
      <c r="B75" s="2" t="s">
        <v>181</v>
      </c>
      <c r="C75" s="17">
        <v>1</v>
      </c>
      <c r="D75" s="17">
        <v>0</v>
      </c>
      <c r="E75" s="17">
        <v>0</v>
      </c>
      <c r="F75" s="17">
        <f>Tabla1[[#This Row],[VENTA]]+Tabla1[[#This Row],[FISICO]]-Tabla1[[#This Row],[SITEMA]]</f>
        <v>-1</v>
      </c>
      <c r="G75" s="9">
        <v>0.36</v>
      </c>
      <c r="H75" s="9">
        <f>G75*Tabla1[[#This Row],[DIFERENCIA]]</f>
        <v>-0.36</v>
      </c>
    </row>
    <row r="76" spans="1:8" hidden="1">
      <c r="A76" s="1">
        <v>14039</v>
      </c>
      <c r="B76" s="2" t="s">
        <v>103</v>
      </c>
      <c r="C76" s="17"/>
      <c r="D76" s="17"/>
      <c r="E76" s="17"/>
      <c r="F76" s="17">
        <f>Tabla1[[#This Row],[VENTA]]+Tabla1[[#This Row],[FISICO]]-Tabla1[[#This Row],[SITEMA]]</f>
        <v>0</v>
      </c>
      <c r="G76" s="9"/>
      <c r="H76" s="9">
        <f>G76*Tabla1[[#This Row],[DIFERENCIA]]</f>
        <v>0</v>
      </c>
    </row>
    <row r="77" spans="1:8" hidden="1">
      <c r="A77" s="1">
        <v>1648</v>
      </c>
      <c r="B77" s="2" t="s">
        <v>196</v>
      </c>
      <c r="C77" s="17"/>
      <c r="D77" s="17"/>
      <c r="E77" s="17"/>
      <c r="F77" s="17">
        <f>Tabla1[[#This Row],[VENTA]]+Tabla1[[#This Row],[FISICO]]-Tabla1[[#This Row],[SITEMA]]</f>
        <v>0</v>
      </c>
      <c r="G77" s="9"/>
      <c r="H77" s="9">
        <f>G77*Tabla1[[#This Row],[DIFERENCIA]]</f>
        <v>0</v>
      </c>
    </row>
    <row r="78" spans="1:8" hidden="1">
      <c r="A78" s="1">
        <v>6371</v>
      </c>
      <c r="B78" s="2" t="s">
        <v>143</v>
      </c>
      <c r="C78" s="17"/>
      <c r="D78" s="17"/>
      <c r="E78" s="17"/>
      <c r="F78" s="17">
        <f>Tabla1[[#This Row],[VENTA]]+Tabla1[[#This Row],[FISICO]]-Tabla1[[#This Row],[SITEMA]]</f>
        <v>0</v>
      </c>
      <c r="G78" s="9"/>
      <c r="H78" s="9">
        <f>G78*Tabla1[[#This Row],[DIFERENCIA]]</f>
        <v>0</v>
      </c>
    </row>
    <row r="79" spans="1:8">
      <c r="A79" s="1">
        <v>13382</v>
      </c>
      <c r="B79" s="2" t="s">
        <v>205</v>
      </c>
      <c r="C79" s="17">
        <v>29</v>
      </c>
      <c r="D79" s="17">
        <v>25</v>
      </c>
      <c r="E79" s="17">
        <v>0</v>
      </c>
      <c r="F79" s="17">
        <f>Tabla1[[#This Row],[VENTA]]+Tabla1[[#This Row],[FISICO]]-Tabla1[[#This Row],[SITEMA]]</f>
        <v>-4</v>
      </c>
      <c r="G79" s="9">
        <v>2.64</v>
      </c>
      <c r="H79" s="9">
        <f>G79*Tabla1[[#This Row],[DIFERENCIA]]</f>
        <v>-10.56</v>
      </c>
    </row>
    <row r="80" spans="1:8" hidden="1">
      <c r="A80" s="1">
        <v>6324</v>
      </c>
      <c r="B80" s="2" t="s">
        <v>199</v>
      </c>
      <c r="C80" s="17">
        <v>10</v>
      </c>
      <c r="D80" s="17">
        <v>10</v>
      </c>
      <c r="E80" s="17">
        <v>0</v>
      </c>
      <c r="F80" s="17">
        <f>Tabla1[[#This Row],[VENTA]]+Tabla1[[#This Row],[FISICO]]-Tabla1[[#This Row],[SITEMA]]</f>
        <v>0</v>
      </c>
      <c r="G80" s="9"/>
      <c r="H80" s="9">
        <f>G80*Tabla1[[#This Row],[DIFERENCIA]]</f>
        <v>0</v>
      </c>
    </row>
    <row r="81" spans="1:8" hidden="1">
      <c r="A81" s="1">
        <v>14030</v>
      </c>
      <c r="B81" s="2" t="s">
        <v>207</v>
      </c>
      <c r="C81" s="17"/>
      <c r="D81" s="17"/>
      <c r="E81" s="17"/>
      <c r="F81" s="17">
        <f>Tabla1[[#This Row],[VENTA]]+Tabla1[[#This Row],[FISICO]]-Tabla1[[#This Row],[SITEMA]]</f>
        <v>0</v>
      </c>
      <c r="G81" s="9"/>
      <c r="H81" s="9">
        <f>G81*Tabla1[[#This Row],[DIFERENCIA]]</f>
        <v>0</v>
      </c>
    </row>
    <row r="82" spans="1:8" hidden="1">
      <c r="A82" s="1">
        <v>15796</v>
      </c>
      <c r="B82" s="2" t="s">
        <v>222</v>
      </c>
      <c r="C82" s="17">
        <v>19</v>
      </c>
      <c r="D82" s="17">
        <v>19</v>
      </c>
      <c r="E82" s="17">
        <v>0</v>
      </c>
      <c r="F82" s="17">
        <f>Tabla1[[#This Row],[VENTA]]+Tabla1[[#This Row],[FISICO]]-Tabla1[[#This Row],[SITEMA]]</f>
        <v>0</v>
      </c>
      <c r="G82" s="9"/>
      <c r="H82" s="9">
        <f>G82*Tabla1[[#This Row],[DIFERENCIA]]</f>
        <v>0</v>
      </c>
    </row>
    <row r="83" spans="1:8" hidden="1">
      <c r="A83" s="1">
        <v>13530</v>
      </c>
      <c r="B83" s="2" t="s">
        <v>206</v>
      </c>
      <c r="C83" s="17">
        <v>32</v>
      </c>
      <c r="D83" s="17">
        <v>32</v>
      </c>
      <c r="E83" s="17">
        <v>0</v>
      </c>
      <c r="F83" s="17">
        <f>Tabla1[[#This Row],[VENTA]]+Tabla1[[#This Row],[FISICO]]-Tabla1[[#This Row],[SITEMA]]</f>
        <v>0</v>
      </c>
      <c r="G83" s="9"/>
      <c r="H83" s="9">
        <f>G83*Tabla1[[#This Row],[DIFERENCIA]]</f>
        <v>0</v>
      </c>
    </row>
    <row r="84" spans="1:8" hidden="1">
      <c r="A84" s="1">
        <v>1218</v>
      </c>
      <c r="B84" s="2" t="s">
        <v>115</v>
      </c>
      <c r="C84" s="17">
        <v>37</v>
      </c>
      <c r="D84" s="17">
        <v>37</v>
      </c>
      <c r="E84" s="17">
        <v>0</v>
      </c>
      <c r="F84" s="17">
        <f>Tabla1[[#This Row],[VENTA]]+Tabla1[[#This Row],[FISICO]]-Tabla1[[#This Row],[SITEMA]]</f>
        <v>0</v>
      </c>
      <c r="G84" s="9"/>
      <c r="H84" s="9">
        <f>G84*Tabla1[[#This Row],[DIFERENCIA]]</f>
        <v>0</v>
      </c>
    </row>
    <row r="85" spans="1:8" hidden="1">
      <c r="A85" s="1">
        <v>1215</v>
      </c>
      <c r="B85" s="2" t="s">
        <v>114</v>
      </c>
      <c r="C85" s="17"/>
      <c r="D85" s="17"/>
      <c r="E85" s="17"/>
      <c r="F85" s="17">
        <f>Tabla1[[#This Row],[VENTA]]+Tabla1[[#This Row],[FISICO]]-Tabla1[[#This Row],[SITEMA]]</f>
        <v>0</v>
      </c>
      <c r="G85" s="9"/>
      <c r="H85" s="9">
        <f>G85*Tabla1[[#This Row],[DIFERENCIA]]</f>
        <v>0</v>
      </c>
    </row>
    <row r="86" spans="1:8" hidden="1">
      <c r="A86" s="1">
        <v>5859</v>
      </c>
      <c r="B86" s="2" t="s">
        <v>41</v>
      </c>
      <c r="C86" s="17"/>
      <c r="D86" s="17"/>
      <c r="E86" s="17"/>
      <c r="F86" s="17">
        <f>Tabla1[[#This Row],[VENTA]]+Tabla1[[#This Row],[FISICO]]-Tabla1[[#This Row],[SITEMA]]</f>
        <v>0</v>
      </c>
      <c r="G86" s="9"/>
      <c r="H86" s="9">
        <f>G86*Tabla1[[#This Row],[DIFERENCIA]]</f>
        <v>0</v>
      </c>
    </row>
    <row r="87" spans="1:8" hidden="1">
      <c r="A87" s="1">
        <v>938</v>
      </c>
      <c r="B87" s="2" t="s">
        <v>43</v>
      </c>
      <c r="C87" s="17"/>
      <c r="D87" s="17"/>
      <c r="E87" s="17"/>
      <c r="F87" s="17">
        <f>Tabla1[[#This Row],[VENTA]]+Tabla1[[#This Row],[FISICO]]-Tabla1[[#This Row],[SITEMA]]</f>
        <v>0</v>
      </c>
      <c r="G87" s="9"/>
      <c r="H87" s="9">
        <f>G87*Tabla1[[#This Row],[DIFERENCIA]]</f>
        <v>0</v>
      </c>
    </row>
    <row r="88" spans="1:8" hidden="1">
      <c r="A88" s="1">
        <v>925</v>
      </c>
      <c r="B88" s="2" t="s">
        <v>42</v>
      </c>
      <c r="C88" s="17"/>
      <c r="D88" s="17"/>
      <c r="E88" s="17"/>
      <c r="F88" s="17">
        <f>Tabla1[[#This Row],[VENTA]]+Tabla1[[#This Row],[FISICO]]-Tabla1[[#This Row],[SITEMA]]</f>
        <v>0</v>
      </c>
      <c r="G88" s="9"/>
      <c r="H88" s="9">
        <f>G88*Tabla1[[#This Row],[DIFERENCIA]]</f>
        <v>0</v>
      </c>
    </row>
    <row r="89" spans="1:8" hidden="1">
      <c r="A89" s="1">
        <v>920</v>
      </c>
      <c r="B89" s="2" t="s">
        <v>78</v>
      </c>
      <c r="C89" s="17"/>
      <c r="D89" s="17"/>
      <c r="E89" s="17"/>
      <c r="F89" s="17">
        <f>Tabla1[[#This Row],[VENTA]]+Tabla1[[#This Row],[FISICO]]-Tabla1[[#This Row],[SITEMA]]</f>
        <v>0</v>
      </c>
      <c r="G89" s="9"/>
      <c r="H89" s="9">
        <f>G89*Tabla1[[#This Row],[DIFERENCIA]]</f>
        <v>0</v>
      </c>
    </row>
    <row r="90" spans="1:8" hidden="1">
      <c r="A90" s="1">
        <v>927</v>
      </c>
      <c r="B90" s="2" t="s">
        <v>40</v>
      </c>
      <c r="C90" s="17"/>
      <c r="D90" s="17"/>
      <c r="E90" s="17"/>
      <c r="F90" s="17">
        <f>Tabla1[[#This Row],[VENTA]]+Tabla1[[#This Row],[FISICO]]-Tabla1[[#This Row],[SITEMA]]</f>
        <v>0</v>
      </c>
      <c r="G90" s="9"/>
      <c r="H90" s="9">
        <f>G90*Tabla1[[#This Row],[DIFERENCIA]]</f>
        <v>0</v>
      </c>
    </row>
    <row r="91" spans="1:8">
      <c r="A91" s="1">
        <v>9253</v>
      </c>
      <c r="B91" s="2" t="s">
        <v>174</v>
      </c>
      <c r="C91" s="17">
        <v>540</v>
      </c>
      <c r="D91" s="17">
        <f>192+112+105+127</f>
        <v>536</v>
      </c>
      <c r="E91" s="17">
        <v>10</v>
      </c>
      <c r="F91" s="17">
        <f>Tabla1[[#This Row],[VENTA]]+Tabla1[[#This Row],[FISICO]]-Tabla1[[#This Row],[SITEMA]]</f>
        <v>6</v>
      </c>
      <c r="G91" s="9"/>
      <c r="H91" s="9">
        <f>G91*Tabla1[[#This Row],[DIFERENCIA]]</f>
        <v>0</v>
      </c>
    </row>
    <row r="92" spans="1:8" hidden="1">
      <c r="A92" s="1">
        <v>3814</v>
      </c>
      <c r="B92" s="2" t="s">
        <v>140</v>
      </c>
      <c r="C92" s="17">
        <v>27</v>
      </c>
      <c r="D92" s="17">
        <v>26</v>
      </c>
      <c r="E92" s="17">
        <v>1</v>
      </c>
      <c r="F92" s="17">
        <f>Tabla1[[#This Row],[VENTA]]+Tabla1[[#This Row],[FISICO]]-Tabla1[[#This Row],[SITEMA]]</f>
        <v>0</v>
      </c>
      <c r="G92" s="9"/>
      <c r="H92" s="9">
        <f>G92*Tabla1[[#This Row],[DIFERENCIA]]</f>
        <v>0</v>
      </c>
    </row>
    <row r="93" spans="1:8" hidden="1">
      <c r="A93" s="1">
        <v>1362</v>
      </c>
      <c r="B93" s="2" t="s">
        <v>120</v>
      </c>
      <c r="C93" s="17">
        <v>40</v>
      </c>
      <c r="D93" s="17">
        <v>39</v>
      </c>
      <c r="E93" s="17">
        <v>1</v>
      </c>
      <c r="F93" s="17">
        <f>Tabla1[[#This Row],[VENTA]]+Tabla1[[#This Row],[FISICO]]-Tabla1[[#This Row],[SITEMA]]</f>
        <v>0</v>
      </c>
      <c r="G93" s="9"/>
      <c r="H93" s="9">
        <f>G93*Tabla1[[#This Row],[DIFERENCIA]]</f>
        <v>0</v>
      </c>
    </row>
    <row r="94" spans="1:8" hidden="1">
      <c r="A94" s="1">
        <v>11963</v>
      </c>
      <c r="B94" s="2" t="s">
        <v>92</v>
      </c>
      <c r="C94" s="17"/>
      <c r="D94" s="17"/>
      <c r="E94" s="17"/>
      <c r="F94" s="17">
        <f>Tabla1[[#This Row],[VENTA]]+Tabla1[[#This Row],[FISICO]]-Tabla1[[#This Row],[SITEMA]]</f>
        <v>0</v>
      </c>
      <c r="G94" s="9"/>
      <c r="H94" s="9">
        <f>G94*Tabla1[[#This Row],[DIFERENCIA]]</f>
        <v>0</v>
      </c>
    </row>
    <row r="95" spans="1:8">
      <c r="A95" s="4">
        <v>15364</v>
      </c>
      <c r="B95" s="5" t="s">
        <v>213</v>
      </c>
      <c r="C95" s="17">
        <v>597</v>
      </c>
      <c r="D95" s="17">
        <f>140+72+118+123+119</f>
        <v>572</v>
      </c>
      <c r="E95" s="17">
        <v>18</v>
      </c>
      <c r="F95" s="18">
        <f>Tabla1[[#This Row],[VENTA]]+Tabla1[[#This Row],[FISICO]]-Tabla1[[#This Row],[SITEMA]]</f>
        <v>-7</v>
      </c>
      <c r="G95" s="9"/>
      <c r="H95" s="9">
        <f>G95*Tabla1[[#This Row],[DIFERENCIA]]</f>
        <v>0</v>
      </c>
    </row>
    <row r="96" spans="1:8">
      <c r="A96" s="1">
        <v>12617</v>
      </c>
      <c r="B96" s="2" t="s">
        <v>97</v>
      </c>
      <c r="C96" s="17">
        <v>0</v>
      </c>
      <c r="D96" s="17">
        <v>2</v>
      </c>
      <c r="E96" s="17">
        <v>0</v>
      </c>
      <c r="F96" s="17">
        <f>Tabla1[[#This Row],[VENTA]]+Tabla1[[#This Row],[FISICO]]-Tabla1[[#This Row],[SITEMA]]</f>
        <v>2</v>
      </c>
      <c r="G96" s="9"/>
      <c r="H96" s="9">
        <f>G96*Tabla1[[#This Row],[DIFERENCIA]]</f>
        <v>0</v>
      </c>
    </row>
    <row r="97" spans="1:8" ht="15" hidden="1" customHeight="1">
      <c r="A97" s="1">
        <v>12618</v>
      </c>
      <c r="B97" s="2" t="s">
        <v>98</v>
      </c>
      <c r="C97" s="18">
        <v>0</v>
      </c>
      <c r="D97" s="18">
        <v>0</v>
      </c>
      <c r="E97" s="18">
        <v>0</v>
      </c>
      <c r="F97" s="17">
        <f>Tabla1[[#This Row],[VENTA]]+Tabla1[[#This Row],[FISICO]]-Tabla1[[#This Row],[SITEMA]]</f>
        <v>0</v>
      </c>
      <c r="G97" s="10"/>
      <c r="H97" s="9">
        <f>G97*Tabla1[[#This Row],[DIFERENCIA]]</f>
        <v>0</v>
      </c>
    </row>
    <row r="98" spans="1:8" ht="15" customHeight="1">
      <c r="A98" s="1">
        <v>15581</v>
      </c>
      <c r="B98" s="2" t="s">
        <v>214</v>
      </c>
      <c r="C98" s="18">
        <v>395</v>
      </c>
      <c r="D98" s="18">
        <f>84+24+82+81+96+1</f>
        <v>368</v>
      </c>
      <c r="E98" s="18">
        <v>24</v>
      </c>
      <c r="F98" s="17">
        <f>Tabla1[[#This Row],[VENTA]]+Tabla1[[#This Row],[FISICO]]-Tabla1[[#This Row],[SITEMA]]</f>
        <v>-3</v>
      </c>
      <c r="G98" s="10">
        <v>1.61</v>
      </c>
      <c r="H98" s="9">
        <f>G98*Tabla1[[#This Row],[DIFERENCIA]]</f>
        <v>-4.83</v>
      </c>
    </row>
    <row r="99" spans="1:8" hidden="1">
      <c r="A99" s="1">
        <v>1363</v>
      </c>
      <c r="B99" s="2" t="s">
        <v>129</v>
      </c>
      <c r="C99" s="17">
        <v>68</v>
      </c>
      <c r="D99" s="17">
        <v>65</v>
      </c>
      <c r="E99" s="17">
        <v>3</v>
      </c>
      <c r="F99" s="17">
        <f>Tabla1[[#This Row],[VENTA]]+Tabla1[[#This Row],[FISICO]]-Tabla1[[#This Row],[SITEMA]]</f>
        <v>0</v>
      </c>
      <c r="G99" s="9"/>
      <c r="H99" s="9">
        <f>G99*Tabla1[[#This Row],[DIFERENCIA]]</f>
        <v>0</v>
      </c>
    </row>
    <row r="100" spans="1:8" hidden="1">
      <c r="A100" s="1">
        <v>2024</v>
      </c>
      <c r="B100" s="2" t="s">
        <v>109</v>
      </c>
      <c r="C100" s="17">
        <v>548</v>
      </c>
      <c r="D100" s="17">
        <f>72+72+378+1</f>
        <v>523</v>
      </c>
      <c r="E100" s="17">
        <v>25</v>
      </c>
      <c r="F100" s="17">
        <f>Tabla1[[#This Row],[VENTA]]+Tabla1[[#This Row],[FISICO]]-Tabla1[[#This Row],[SITEMA]]</f>
        <v>0</v>
      </c>
      <c r="G100" s="9"/>
      <c r="H100" s="9">
        <f>G100*Tabla1[[#This Row],[DIFERENCIA]]</f>
        <v>0</v>
      </c>
    </row>
    <row r="101" spans="1:8">
      <c r="A101" s="1">
        <v>9254</v>
      </c>
      <c r="B101" s="2" t="s">
        <v>173</v>
      </c>
      <c r="C101" s="17">
        <v>85</v>
      </c>
      <c r="D101" s="17">
        <f>37+24</f>
        <v>61</v>
      </c>
      <c r="E101" s="17">
        <v>22</v>
      </c>
      <c r="F101" s="17">
        <f>Tabla1[[#This Row],[VENTA]]+Tabla1[[#This Row],[FISICO]]-Tabla1[[#This Row],[SITEMA]]</f>
        <v>-2</v>
      </c>
      <c r="G101" s="9">
        <v>1.25</v>
      </c>
      <c r="H101" s="9">
        <f>G101*Tabla1[[#This Row],[DIFERENCIA]]</f>
        <v>-2.5</v>
      </c>
    </row>
    <row r="102" spans="1:8" hidden="1">
      <c r="A102" s="1">
        <v>12883</v>
      </c>
      <c r="B102" s="2" t="s">
        <v>100</v>
      </c>
      <c r="C102" s="17"/>
      <c r="D102" s="17"/>
      <c r="E102" s="17"/>
      <c r="F102" s="17">
        <f>Tabla1[[#This Row],[VENTA]]+Tabla1[[#This Row],[FISICO]]-Tabla1[[#This Row],[SITEMA]]</f>
        <v>0</v>
      </c>
      <c r="G102" s="9"/>
      <c r="H102" s="9">
        <f>G102*Tabla1[[#This Row],[DIFERENCIA]]</f>
        <v>0</v>
      </c>
    </row>
    <row r="103" spans="1:8" hidden="1">
      <c r="A103" s="1">
        <v>2469</v>
      </c>
      <c r="B103" s="2" t="s">
        <v>110</v>
      </c>
      <c r="C103" s="17">
        <v>253</v>
      </c>
      <c r="D103" s="17">
        <f>108+22+30+36+25</f>
        <v>221</v>
      </c>
      <c r="E103" s="17">
        <v>32</v>
      </c>
      <c r="F103" s="17">
        <f>Tabla1[[#This Row],[VENTA]]+Tabla1[[#This Row],[FISICO]]-Tabla1[[#This Row],[SITEMA]]</f>
        <v>0</v>
      </c>
      <c r="G103" s="9"/>
      <c r="H103" s="9">
        <f>G103*Tabla1[[#This Row],[DIFERENCIA]]</f>
        <v>0</v>
      </c>
    </row>
    <row r="104" spans="1:8" hidden="1">
      <c r="A104" s="1">
        <v>2470</v>
      </c>
      <c r="B104" s="2" t="s">
        <v>111</v>
      </c>
      <c r="C104" s="17">
        <v>30</v>
      </c>
      <c r="D104" s="17">
        <v>29</v>
      </c>
      <c r="E104" s="17">
        <v>1</v>
      </c>
      <c r="F104" s="17">
        <f>Tabla1[[#This Row],[VENTA]]+Tabla1[[#This Row],[FISICO]]-Tabla1[[#This Row],[SITEMA]]</f>
        <v>0</v>
      </c>
      <c r="G104" s="9"/>
      <c r="H104" s="9">
        <f>G104*Tabla1[[#This Row],[DIFERENCIA]]</f>
        <v>0</v>
      </c>
    </row>
    <row r="105" spans="1:8" hidden="1">
      <c r="A105" s="1">
        <v>3546</v>
      </c>
      <c r="B105" s="2" t="s">
        <v>116</v>
      </c>
      <c r="C105" s="17">
        <v>47</v>
      </c>
      <c r="D105" s="17">
        <f>20+27</f>
        <v>47</v>
      </c>
      <c r="E105" s="17">
        <v>0</v>
      </c>
      <c r="F105" s="17">
        <f>Tabla1[[#This Row],[VENTA]]+Tabla1[[#This Row],[FISICO]]-Tabla1[[#This Row],[SITEMA]]</f>
        <v>0</v>
      </c>
      <c r="G105" s="9"/>
      <c r="H105" s="9">
        <f>G105*Tabla1[[#This Row],[DIFERENCIA]]</f>
        <v>0</v>
      </c>
    </row>
    <row r="106" spans="1:8" hidden="1">
      <c r="A106" s="1">
        <v>3221</v>
      </c>
      <c r="B106" s="2" t="s">
        <v>26</v>
      </c>
      <c r="C106" s="17"/>
      <c r="D106" s="17"/>
      <c r="E106" s="17"/>
      <c r="F106" s="17">
        <f>Tabla1[[#This Row],[VENTA]]+Tabla1[[#This Row],[FISICO]]-Tabla1[[#This Row],[SITEMA]]</f>
        <v>0</v>
      </c>
      <c r="G106" s="9"/>
      <c r="H106" s="9">
        <f>G106*Tabla1[[#This Row],[DIFERENCIA]]</f>
        <v>0</v>
      </c>
    </row>
    <row r="107" spans="1:8" hidden="1">
      <c r="A107" s="1">
        <v>4728</v>
      </c>
      <c r="B107" s="2" t="s">
        <v>59</v>
      </c>
      <c r="C107" s="17"/>
      <c r="D107" s="17"/>
      <c r="E107" s="17"/>
      <c r="F107" s="17">
        <f>Tabla1[[#This Row],[VENTA]]+Tabla1[[#This Row],[FISICO]]-Tabla1[[#This Row],[SITEMA]]</f>
        <v>0</v>
      </c>
      <c r="G107" s="9"/>
      <c r="H107" s="9">
        <f>G107*Tabla1[[#This Row],[DIFERENCIA]]</f>
        <v>0</v>
      </c>
    </row>
    <row r="108" spans="1:8" hidden="1">
      <c r="A108" s="1">
        <v>4730</v>
      </c>
      <c r="B108" s="2" t="s">
        <v>60</v>
      </c>
      <c r="C108" s="17"/>
      <c r="D108" s="17"/>
      <c r="E108" s="17"/>
      <c r="F108" s="17">
        <f>Tabla1[[#This Row],[VENTA]]+Tabla1[[#This Row],[FISICO]]-Tabla1[[#This Row],[SITEMA]]</f>
        <v>0</v>
      </c>
      <c r="G108" s="9"/>
      <c r="H108" s="9">
        <f>G108*Tabla1[[#This Row],[DIFERENCIA]]</f>
        <v>0</v>
      </c>
    </row>
    <row r="109" spans="1:8" hidden="1">
      <c r="A109" s="1">
        <v>4733</v>
      </c>
      <c r="B109" s="2" t="s">
        <v>61</v>
      </c>
      <c r="C109" s="17"/>
      <c r="D109" s="17"/>
      <c r="E109" s="17"/>
      <c r="F109" s="17">
        <f>Tabla1[[#This Row],[VENTA]]+Tabla1[[#This Row],[FISICO]]-Tabla1[[#This Row],[SITEMA]]</f>
        <v>0</v>
      </c>
      <c r="G109" s="9"/>
      <c r="H109" s="9">
        <f>G109*Tabla1[[#This Row],[DIFERENCIA]]</f>
        <v>0</v>
      </c>
    </row>
    <row r="110" spans="1:8" hidden="1">
      <c r="A110" s="1">
        <v>3874</v>
      </c>
      <c r="B110" s="2" t="s">
        <v>83</v>
      </c>
      <c r="C110" s="17"/>
      <c r="D110" s="17"/>
      <c r="E110" s="17"/>
      <c r="F110" s="17">
        <f>Tabla1[[#This Row],[VENTA]]+Tabla1[[#This Row],[FISICO]]-Tabla1[[#This Row],[SITEMA]]</f>
        <v>0</v>
      </c>
      <c r="G110" s="9"/>
      <c r="H110" s="9">
        <f>G110*Tabla1[[#This Row],[DIFERENCIA]]</f>
        <v>0</v>
      </c>
    </row>
    <row r="111" spans="1:8" hidden="1">
      <c r="A111" s="1">
        <v>1482</v>
      </c>
      <c r="B111" s="2" t="s">
        <v>52</v>
      </c>
      <c r="C111" s="17"/>
      <c r="D111" s="17"/>
      <c r="E111" s="17"/>
      <c r="F111" s="17">
        <f>Tabla1[[#This Row],[VENTA]]+Tabla1[[#This Row],[FISICO]]-Tabla1[[#This Row],[SITEMA]]</f>
        <v>0</v>
      </c>
      <c r="G111" s="9"/>
      <c r="H111" s="9">
        <f>G111*Tabla1[[#This Row],[DIFERENCIA]]</f>
        <v>0</v>
      </c>
    </row>
    <row r="112" spans="1:8" hidden="1">
      <c r="A112" s="1">
        <v>1489</v>
      </c>
      <c r="B112" s="2" t="s">
        <v>33</v>
      </c>
      <c r="C112" s="17"/>
      <c r="D112" s="17"/>
      <c r="E112" s="17"/>
      <c r="F112" s="17">
        <f>Tabla1[[#This Row],[VENTA]]+Tabla1[[#This Row],[FISICO]]-Tabla1[[#This Row],[SITEMA]]</f>
        <v>0</v>
      </c>
      <c r="G112" s="9"/>
      <c r="H112" s="9">
        <f>G112*Tabla1[[#This Row],[DIFERENCIA]]</f>
        <v>0</v>
      </c>
    </row>
    <row r="113" spans="1:8" hidden="1">
      <c r="A113" s="1">
        <v>1480</v>
      </c>
      <c r="B113" s="2" t="s">
        <v>63</v>
      </c>
      <c r="C113" s="17"/>
      <c r="D113" s="17"/>
      <c r="E113" s="17"/>
      <c r="F113" s="17">
        <f>Tabla1[[#This Row],[VENTA]]+Tabla1[[#This Row],[FISICO]]-Tabla1[[#This Row],[SITEMA]]</f>
        <v>0</v>
      </c>
      <c r="G113" s="9"/>
      <c r="H113" s="9">
        <f>G113*Tabla1[[#This Row],[DIFERENCIA]]</f>
        <v>0</v>
      </c>
    </row>
    <row r="114" spans="1:8" hidden="1">
      <c r="A114" s="1">
        <v>1478</v>
      </c>
      <c r="B114" s="2" t="s">
        <v>50</v>
      </c>
      <c r="C114" s="17"/>
      <c r="D114" s="17"/>
      <c r="E114" s="17"/>
      <c r="F114" s="17">
        <f>Tabla1[[#This Row],[VENTA]]+Tabla1[[#This Row],[FISICO]]-Tabla1[[#This Row],[SITEMA]]</f>
        <v>0</v>
      </c>
      <c r="G114" s="9"/>
      <c r="H114" s="9">
        <f>G114*Tabla1[[#This Row],[DIFERENCIA]]</f>
        <v>0</v>
      </c>
    </row>
    <row r="115" spans="1:8" hidden="1">
      <c r="A115" s="1">
        <v>3835</v>
      </c>
      <c r="B115" s="2" t="s">
        <v>82</v>
      </c>
      <c r="C115" s="17"/>
      <c r="D115" s="17"/>
      <c r="E115" s="17"/>
      <c r="F115" s="17">
        <f>Tabla1[[#This Row],[VENTA]]+Tabla1[[#This Row],[FISICO]]-Tabla1[[#This Row],[SITEMA]]</f>
        <v>0</v>
      </c>
      <c r="G115" s="9"/>
      <c r="H115" s="9">
        <f>G115*Tabla1[[#This Row],[DIFERENCIA]]</f>
        <v>0</v>
      </c>
    </row>
    <row r="116" spans="1:8" hidden="1">
      <c r="A116" s="1">
        <v>8652</v>
      </c>
      <c r="B116" s="2" t="s">
        <v>179</v>
      </c>
      <c r="C116" s="17">
        <v>1</v>
      </c>
      <c r="D116" s="17">
        <v>1</v>
      </c>
      <c r="E116" s="17">
        <v>0</v>
      </c>
      <c r="F116" s="17">
        <f>Tabla1[[#This Row],[VENTA]]+Tabla1[[#This Row],[FISICO]]-Tabla1[[#This Row],[SITEMA]]</f>
        <v>0</v>
      </c>
      <c r="G116" s="9"/>
      <c r="H116" s="9">
        <f>G116*Tabla1[[#This Row],[DIFERENCIA]]</f>
        <v>0</v>
      </c>
    </row>
    <row r="117" spans="1:8" hidden="1">
      <c r="A117" s="1">
        <v>4369</v>
      </c>
      <c r="B117" s="2" t="s">
        <v>86</v>
      </c>
      <c r="C117" s="17"/>
      <c r="D117" s="17"/>
      <c r="E117" s="17"/>
      <c r="F117" s="17">
        <f>Tabla1[[#This Row],[VENTA]]+Tabla1[[#This Row],[FISICO]]-Tabla1[[#This Row],[SITEMA]]</f>
        <v>0</v>
      </c>
      <c r="G117" s="9"/>
      <c r="H117" s="9">
        <f>G117*Tabla1[[#This Row],[DIFERENCIA]]</f>
        <v>0</v>
      </c>
    </row>
    <row r="118" spans="1:8" hidden="1">
      <c r="A118" s="1">
        <v>1485</v>
      </c>
      <c r="B118" s="2" t="s">
        <v>54</v>
      </c>
      <c r="C118" s="17"/>
      <c r="D118" s="17"/>
      <c r="E118" s="17"/>
      <c r="F118" s="17">
        <f>Tabla1[[#This Row],[VENTA]]+Tabla1[[#This Row],[FISICO]]-Tabla1[[#This Row],[SITEMA]]</f>
        <v>0</v>
      </c>
      <c r="G118" s="9"/>
      <c r="H118" s="9">
        <f>G118*Tabla1[[#This Row],[DIFERENCIA]]</f>
        <v>0</v>
      </c>
    </row>
    <row r="119" spans="1:8" hidden="1">
      <c r="A119" s="1">
        <v>2413</v>
      </c>
      <c r="B119" s="2" t="s">
        <v>51</v>
      </c>
      <c r="C119" s="17"/>
      <c r="D119" s="17"/>
      <c r="E119" s="17"/>
      <c r="F119" s="17">
        <f>Tabla1[[#This Row],[VENTA]]+Tabla1[[#This Row],[FISICO]]-Tabla1[[#This Row],[SITEMA]]</f>
        <v>0</v>
      </c>
      <c r="G119" s="9"/>
      <c r="H119" s="9">
        <f>G119*Tabla1[[#This Row],[DIFERENCIA]]</f>
        <v>0</v>
      </c>
    </row>
    <row r="120" spans="1:8" hidden="1">
      <c r="A120" s="1">
        <v>4367</v>
      </c>
      <c r="B120" s="2" t="s">
        <v>62</v>
      </c>
      <c r="C120" s="17"/>
      <c r="D120" s="17"/>
      <c r="E120" s="17"/>
      <c r="F120" s="17">
        <f>Tabla1[[#This Row],[VENTA]]+Tabla1[[#This Row],[FISICO]]-Tabla1[[#This Row],[SITEMA]]</f>
        <v>0</v>
      </c>
      <c r="G120" s="9"/>
      <c r="H120" s="9">
        <f>G120*Tabla1[[#This Row],[DIFERENCIA]]</f>
        <v>0</v>
      </c>
    </row>
    <row r="121" spans="1:8" hidden="1">
      <c r="A121" s="1">
        <v>1487</v>
      </c>
      <c r="B121" s="2" t="s">
        <v>34</v>
      </c>
      <c r="C121" s="17"/>
      <c r="D121" s="17"/>
      <c r="E121" s="17"/>
      <c r="F121" s="17">
        <f>Tabla1[[#This Row],[VENTA]]+Tabla1[[#This Row],[FISICO]]-Tabla1[[#This Row],[SITEMA]]</f>
        <v>0</v>
      </c>
      <c r="G121" s="9"/>
      <c r="H121" s="9">
        <f>G121*Tabla1[[#This Row],[DIFERENCIA]]</f>
        <v>0</v>
      </c>
    </row>
    <row r="122" spans="1:8" hidden="1">
      <c r="A122" s="1">
        <v>2302</v>
      </c>
      <c r="B122" s="2" t="s">
        <v>27</v>
      </c>
      <c r="C122" s="17"/>
      <c r="D122" s="17"/>
      <c r="E122" s="17"/>
      <c r="F122" s="17">
        <f>Tabla1[[#This Row],[VENTA]]+Tabla1[[#This Row],[FISICO]]-Tabla1[[#This Row],[SITEMA]]</f>
        <v>0</v>
      </c>
      <c r="G122" s="9"/>
      <c r="H122" s="9">
        <f>G122*Tabla1[[#This Row],[DIFERENCIA]]</f>
        <v>0</v>
      </c>
    </row>
    <row r="123" spans="1:8" hidden="1">
      <c r="A123" s="1">
        <v>4361</v>
      </c>
      <c r="B123" s="2" t="s">
        <v>74</v>
      </c>
      <c r="C123" s="17"/>
      <c r="D123" s="17"/>
      <c r="E123" s="17"/>
      <c r="F123" s="17">
        <f>Tabla1[[#This Row],[VENTA]]+Tabla1[[#This Row],[FISICO]]-Tabla1[[#This Row],[SITEMA]]</f>
        <v>0</v>
      </c>
      <c r="G123" s="9"/>
      <c r="H123" s="9">
        <f>G123*Tabla1[[#This Row],[DIFERENCIA]]</f>
        <v>0</v>
      </c>
    </row>
    <row r="124" spans="1:8" hidden="1">
      <c r="A124" s="1">
        <v>4044</v>
      </c>
      <c r="B124" s="2" t="s">
        <v>55</v>
      </c>
      <c r="C124" s="17"/>
      <c r="D124" s="17"/>
      <c r="E124" s="17"/>
      <c r="F124" s="17">
        <f>Tabla1[[#This Row],[VENTA]]+Tabla1[[#This Row],[FISICO]]-Tabla1[[#This Row],[SITEMA]]</f>
        <v>0</v>
      </c>
      <c r="G124" s="9"/>
      <c r="H124" s="9">
        <f>G124*Tabla1[[#This Row],[DIFERENCIA]]</f>
        <v>0</v>
      </c>
    </row>
    <row r="125" spans="1:8" hidden="1">
      <c r="A125" s="1">
        <v>4377</v>
      </c>
      <c r="B125" s="2" t="s">
        <v>76</v>
      </c>
      <c r="C125" s="17"/>
      <c r="D125" s="17"/>
      <c r="E125" s="17"/>
      <c r="F125" s="17">
        <f>Tabla1[[#This Row],[VENTA]]+Tabla1[[#This Row],[FISICO]]-Tabla1[[#This Row],[SITEMA]]</f>
        <v>0</v>
      </c>
      <c r="G125" s="9"/>
      <c r="H125" s="9">
        <f>G125*Tabla1[[#This Row],[DIFERENCIA]]</f>
        <v>0</v>
      </c>
    </row>
    <row r="126" spans="1:8" hidden="1">
      <c r="A126" s="1">
        <v>1486</v>
      </c>
      <c r="B126" s="2" t="s">
        <v>36</v>
      </c>
      <c r="C126" s="17"/>
      <c r="D126" s="17"/>
      <c r="E126" s="17"/>
      <c r="F126" s="17">
        <f>Tabla1[[#This Row],[VENTA]]+Tabla1[[#This Row],[FISICO]]-Tabla1[[#This Row],[SITEMA]]</f>
        <v>0</v>
      </c>
      <c r="G126" s="9"/>
      <c r="H126" s="9">
        <f>G126*Tabla1[[#This Row],[DIFERENCIA]]</f>
        <v>0</v>
      </c>
    </row>
    <row r="127" spans="1:8" hidden="1">
      <c r="A127" s="1">
        <v>4365</v>
      </c>
      <c r="B127" s="2" t="s">
        <v>85</v>
      </c>
      <c r="C127" s="17"/>
      <c r="D127" s="17"/>
      <c r="E127" s="17"/>
      <c r="F127" s="17">
        <f>Tabla1[[#This Row],[VENTA]]+Tabla1[[#This Row],[FISICO]]-Tabla1[[#This Row],[SITEMA]]</f>
        <v>0</v>
      </c>
      <c r="G127" s="9"/>
      <c r="H127" s="9">
        <f>G127*Tabla1[[#This Row],[DIFERENCIA]]</f>
        <v>0</v>
      </c>
    </row>
    <row r="128" spans="1:8" hidden="1">
      <c r="A128" s="1">
        <v>1490</v>
      </c>
      <c r="B128" s="2" t="s">
        <v>35</v>
      </c>
      <c r="C128" s="17"/>
      <c r="D128" s="17"/>
      <c r="E128" s="17"/>
      <c r="F128" s="17">
        <f>Tabla1[[#This Row],[VENTA]]+Tabla1[[#This Row],[FISICO]]-Tabla1[[#This Row],[SITEMA]]</f>
        <v>0</v>
      </c>
      <c r="G128" s="9"/>
      <c r="H128" s="9">
        <f>G128*Tabla1[[#This Row],[DIFERENCIA]]</f>
        <v>0</v>
      </c>
    </row>
    <row r="129" spans="1:8" hidden="1">
      <c r="A129" s="1">
        <v>4363</v>
      </c>
      <c r="B129" s="2" t="s">
        <v>87</v>
      </c>
      <c r="C129" s="17"/>
      <c r="D129" s="17"/>
      <c r="E129" s="17"/>
      <c r="F129" s="17">
        <f>Tabla1[[#This Row],[VENTA]]+Tabla1[[#This Row],[FISICO]]-Tabla1[[#This Row],[SITEMA]]</f>
        <v>0</v>
      </c>
      <c r="G129" s="9"/>
      <c r="H129" s="9">
        <f>G129*Tabla1[[#This Row],[DIFERENCIA]]</f>
        <v>0</v>
      </c>
    </row>
    <row r="130" spans="1:8" hidden="1">
      <c r="A130" s="1">
        <v>1484</v>
      </c>
      <c r="B130" s="2" t="s">
        <v>53</v>
      </c>
      <c r="C130" s="17"/>
      <c r="D130" s="17"/>
      <c r="E130" s="17"/>
      <c r="F130" s="17">
        <f>Tabla1[[#This Row],[VENTA]]+Tabla1[[#This Row],[FISICO]]-Tabla1[[#This Row],[SITEMA]]</f>
        <v>0</v>
      </c>
      <c r="G130" s="9"/>
      <c r="H130" s="9">
        <f>G130*Tabla1[[#This Row],[DIFERENCIA]]</f>
        <v>0</v>
      </c>
    </row>
    <row r="131" spans="1:8" hidden="1">
      <c r="A131" s="1">
        <v>4360</v>
      </c>
      <c r="B131" s="2" t="s">
        <v>84</v>
      </c>
      <c r="C131" s="17"/>
      <c r="D131" s="17"/>
      <c r="E131" s="17"/>
      <c r="F131" s="17">
        <f>Tabla1[[#This Row],[VENTA]]+Tabla1[[#This Row],[FISICO]]-Tabla1[[#This Row],[SITEMA]]</f>
        <v>0</v>
      </c>
      <c r="G131" s="9"/>
      <c r="H131" s="9">
        <f>G131*Tabla1[[#This Row],[DIFERENCIA]]</f>
        <v>0</v>
      </c>
    </row>
    <row r="132" spans="1:8" hidden="1">
      <c r="A132" s="1">
        <v>4366</v>
      </c>
      <c r="B132" s="2" t="s">
        <v>75</v>
      </c>
      <c r="C132" s="17"/>
      <c r="D132" s="17"/>
      <c r="E132" s="17"/>
      <c r="F132" s="17">
        <f>Tabla1[[#This Row],[VENTA]]+Tabla1[[#This Row],[FISICO]]-Tabla1[[#This Row],[SITEMA]]</f>
        <v>0</v>
      </c>
      <c r="G132" s="9"/>
      <c r="H132" s="9">
        <f>G132*Tabla1[[#This Row],[DIFERENCIA]]</f>
        <v>0</v>
      </c>
    </row>
    <row r="133" spans="1:8" hidden="1">
      <c r="A133" s="1">
        <v>3836</v>
      </c>
      <c r="B133" s="2" t="s">
        <v>73</v>
      </c>
      <c r="C133" s="17"/>
      <c r="D133" s="17"/>
      <c r="E133" s="17"/>
      <c r="F133" s="17">
        <f>Tabla1[[#This Row],[VENTA]]+Tabla1[[#This Row],[FISICO]]-Tabla1[[#This Row],[SITEMA]]</f>
        <v>0</v>
      </c>
      <c r="G133" s="9"/>
      <c r="H133" s="9">
        <f>G133*Tabla1[[#This Row],[DIFERENCIA]]</f>
        <v>0</v>
      </c>
    </row>
    <row r="134" spans="1:8" hidden="1">
      <c r="A134" s="1">
        <v>3831</v>
      </c>
      <c r="B134" s="2" t="s">
        <v>80</v>
      </c>
      <c r="C134" s="17"/>
      <c r="D134" s="17"/>
      <c r="E134" s="17"/>
      <c r="F134" s="17">
        <f>Tabla1[[#This Row],[VENTA]]+Tabla1[[#This Row],[FISICO]]-Tabla1[[#This Row],[SITEMA]]</f>
        <v>0</v>
      </c>
      <c r="G134" s="9"/>
      <c r="H134" s="9">
        <f>G134*Tabla1[[#This Row],[DIFERENCIA]]</f>
        <v>0</v>
      </c>
    </row>
    <row r="135" spans="1:8" hidden="1">
      <c r="A135" s="1">
        <v>3832</v>
      </c>
      <c r="B135" s="2" t="s">
        <v>81</v>
      </c>
      <c r="C135" s="17"/>
      <c r="D135" s="17"/>
      <c r="E135" s="17"/>
      <c r="F135" s="17">
        <f>Tabla1[[#This Row],[VENTA]]+Tabla1[[#This Row],[FISICO]]-Tabla1[[#This Row],[SITEMA]]</f>
        <v>0</v>
      </c>
      <c r="G135" s="9"/>
      <c r="H135" s="9">
        <f>G135*Tabla1[[#This Row],[DIFERENCIA]]</f>
        <v>0</v>
      </c>
    </row>
    <row r="136" spans="1:8" hidden="1">
      <c r="A136" s="1">
        <v>8922</v>
      </c>
      <c r="B136" s="2" t="s">
        <v>170</v>
      </c>
      <c r="C136" s="17"/>
      <c r="D136" s="17"/>
      <c r="E136" s="17"/>
      <c r="F136" s="17">
        <f>Tabla1[[#This Row],[VENTA]]+Tabla1[[#This Row],[FISICO]]-Tabla1[[#This Row],[SITEMA]]</f>
        <v>0</v>
      </c>
      <c r="G136" s="9"/>
      <c r="H136" s="9">
        <f>G136*Tabla1[[#This Row],[DIFERENCIA]]</f>
        <v>0</v>
      </c>
    </row>
    <row r="137" spans="1:8" hidden="1">
      <c r="A137" s="1">
        <v>5220</v>
      </c>
      <c r="B137" s="2" t="s">
        <v>79</v>
      </c>
      <c r="C137" s="17"/>
      <c r="D137" s="17"/>
      <c r="E137" s="17"/>
      <c r="F137" s="17">
        <f>Tabla1[[#This Row],[VENTA]]+Tabla1[[#This Row],[FISICO]]-Tabla1[[#This Row],[SITEMA]]</f>
        <v>0</v>
      </c>
      <c r="G137" s="9"/>
      <c r="H137" s="9">
        <f>G137*Tabla1[[#This Row],[DIFERENCIA]]</f>
        <v>0</v>
      </c>
    </row>
    <row r="138" spans="1:8">
      <c r="A138" s="1">
        <v>3214</v>
      </c>
      <c r="B138" s="2" t="s">
        <v>32</v>
      </c>
      <c r="C138" s="17">
        <v>0</v>
      </c>
      <c r="D138" s="17">
        <v>1</v>
      </c>
      <c r="E138" s="17">
        <v>0</v>
      </c>
      <c r="F138" s="17">
        <f>Tabla1[[#This Row],[VENTA]]+Tabla1[[#This Row],[FISICO]]-Tabla1[[#This Row],[SITEMA]]</f>
        <v>1</v>
      </c>
      <c r="G138" s="9"/>
      <c r="H138" s="9">
        <f>G138*Tabla1[[#This Row],[DIFERENCIA]]</f>
        <v>0</v>
      </c>
    </row>
    <row r="139" spans="1:8" hidden="1">
      <c r="A139" s="1">
        <v>6326</v>
      </c>
      <c r="B139" s="2" t="s">
        <v>65</v>
      </c>
      <c r="C139" s="17"/>
      <c r="D139" s="17"/>
      <c r="E139" s="17"/>
      <c r="F139" s="17">
        <f>Tabla1[[#This Row],[VENTA]]+Tabla1[[#This Row],[FISICO]]-Tabla1[[#This Row],[SITEMA]]</f>
        <v>0</v>
      </c>
      <c r="G139" s="9"/>
      <c r="H139" s="9">
        <f>G139*Tabla1[[#This Row],[DIFERENCIA]]</f>
        <v>0</v>
      </c>
    </row>
    <row r="140" spans="1:8" hidden="1">
      <c r="A140" s="1">
        <v>6325</v>
      </c>
      <c r="B140" s="2" t="s">
        <v>64</v>
      </c>
      <c r="C140" s="17"/>
      <c r="D140" s="17"/>
      <c r="E140" s="17"/>
      <c r="F140" s="17">
        <f>Tabla1[[#This Row],[VENTA]]+Tabla1[[#This Row],[FISICO]]-Tabla1[[#This Row],[SITEMA]]</f>
        <v>0</v>
      </c>
      <c r="G140" s="9"/>
      <c r="H140" s="9">
        <f>G140*Tabla1[[#This Row],[DIFERENCIA]]</f>
        <v>0</v>
      </c>
    </row>
    <row r="141" spans="1:8" hidden="1">
      <c r="A141" s="1">
        <v>8002</v>
      </c>
      <c r="B141" s="2" t="s">
        <v>167</v>
      </c>
      <c r="C141" s="17"/>
      <c r="D141" s="17"/>
      <c r="E141" s="17"/>
      <c r="F141" s="17">
        <f>Tabla1[[#This Row],[VENTA]]+Tabla1[[#This Row],[FISICO]]-Tabla1[[#This Row],[SITEMA]]</f>
        <v>0</v>
      </c>
      <c r="G141" s="9"/>
      <c r="H141" s="9">
        <f>G141*Tabla1[[#This Row],[DIFERENCIA]]</f>
        <v>0</v>
      </c>
    </row>
    <row r="142" spans="1:8" hidden="1">
      <c r="A142" s="1">
        <v>8001</v>
      </c>
      <c r="B142" s="2" t="s">
        <v>193</v>
      </c>
      <c r="C142" s="17"/>
      <c r="D142" s="17"/>
      <c r="E142" s="17"/>
      <c r="F142" s="17">
        <f>Tabla1[[#This Row],[VENTA]]+Tabla1[[#This Row],[FISICO]]-Tabla1[[#This Row],[SITEMA]]</f>
        <v>0</v>
      </c>
      <c r="G142" s="9"/>
      <c r="H142" s="9">
        <f>G142*Tabla1[[#This Row],[DIFERENCIA]]</f>
        <v>0</v>
      </c>
    </row>
    <row r="143" spans="1:8" hidden="1">
      <c r="A143" s="1">
        <v>1310</v>
      </c>
      <c r="B143" s="2" t="s">
        <v>151</v>
      </c>
      <c r="C143" s="17"/>
      <c r="D143" s="17"/>
      <c r="E143" s="17"/>
      <c r="F143" s="17">
        <f>Tabla1[[#This Row],[VENTA]]+Tabla1[[#This Row],[FISICO]]-Tabla1[[#This Row],[SITEMA]]</f>
        <v>0</v>
      </c>
      <c r="G143" s="9"/>
      <c r="H143" s="9">
        <f>G143*Tabla1[[#This Row],[DIFERENCIA]]</f>
        <v>0</v>
      </c>
    </row>
    <row r="144" spans="1:8" hidden="1">
      <c r="A144" s="1">
        <v>1306</v>
      </c>
      <c r="B144" s="2" t="s">
        <v>191</v>
      </c>
      <c r="C144" s="17"/>
      <c r="D144" s="17"/>
      <c r="E144" s="17"/>
      <c r="F144" s="17">
        <f>Tabla1[[#This Row],[VENTA]]+Tabla1[[#This Row],[FISICO]]-Tabla1[[#This Row],[SITEMA]]</f>
        <v>0</v>
      </c>
      <c r="G144" s="9"/>
      <c r="H144" s="9">
        <f>G144*Tabla1[[#This Row],[DIFERENCIA]]</f>
        <v>0</v>
      </c>
    </row>
    <row r="145" spans="1:8" hidden="1">
      <c r="A145" s="1">
        <v>1298</v>
      </c>
      <c r="B145" s="2" t="s">
        <v>136</v>
      </c>
      <c r="C145" s="17"/>
      <c r="D145" s="17"/>
      <c r="E145" s="17"/>
      <c r="F145" s="17">
        <f>Tabla1[[#This Row],[VENTA]]+Tabla1[[#This Row],[FISICO]]-Tabla1[[#This Row],[SITEMA]]</f>
        <v>0</v>
      </c>
      <c r="G145" s="9"/>
      <c r="H145" s="9">
        <f>G145*Tabla1[[#This Row],[DIFERENCIA]]</f>
        <v>0</v>
      </c>
    </row>
    <row r="146" spans="1:8" hidden="1">
      <c r="A146" s="1">
        <v>1302</v>
      </c>
      <c r="B146" s="2" t="s">
        <v>137</v>
      </c>
      <c r="C146" s="17"/>
      <c r="D146" s="17"/>
      <c r="E146" s="17"/>
      <c r="F146" s="17">
        <f>Tabla1[[#This Row],[VENTA]]+Tabla1[[#This Row],[FISICO]]-Tabla1[[#This Row],[SITEMA]]</f>
        <v>0</v>
      </c>
      <c r="G146" s="9"/>
      <c r="H146" s="9">
        <f>G146*Tabla1[[#This Row],[DIFERENCIA]]</f>
        <v>0</v>
      </c>
    </row>
    <row r="147" spans="1:8" hidden="1">
      <c r="A147" s="1">
        <v>9349</v>
      </c>
      <c r="B147" s="2" t="s">
        <v>200</v>
      </c>
      <c r="C147" s="17">
        <v>41</v>
      </c>
      <c r="D147" s="17">
        <v>41</v>
      </c>
      <c r="E147" s="17">
        <v>0</v>
      </c>
      <c r="F147" s="17">
        <f>Tabla1[[#This Row],[VENTA]]+Tabla1[[#This Row],[FISICO]]-Tabla1[[#This Row],[SITEMA]]</f>
        <v>0</v>
      </c>
      <c r="G147" s="9"/>
      <c r="H147" s="9">
        <f>G147*Tabla1[[#This Row],[DIFERENCIA]]</f>
        <v>0</v>
      </c>
    </row>
    <row r="148" spans="1:8">
      <c r="A148" s="1">
        <v>12104</v>
      </c>
      <c r="B148" s="2" t="s">
        <v>93</v>
      </c>
      <c r="C148" s="17">
        <v>6</v>
      </c>
      <c r="D148" s="17">
        <v>10</v>
      </c>
      <c r="E148" s="17">
        <v>0</v>
      </c>
      <c r="F148" s="17">
        <f>Tabla1[[#This Row],[VENTA]]+Tabla1[[#This Row],[FISICO]]-Tabla1[[#This Row],[SITEMA]]</f>
        <v>4</v>
      </c>
      <c r="G148" s="9"/>
      <c r="H148" s="9">
        <f>G148*Tabla1[[#This Row],[DIFERENCIA]]</f>
        <v>0</v>
      </c>
    </row>
    <row r="149" spans="1:8" hidden="1">
      <c r="A149" s="1">
        <v>7591</v>
      </c>
      <c r="B149" s="2" t="s">
        <v>178</v>
      </c>
      <c r="C149" s="17"/>
      <c r="D149" s="17"/>
      <c r="E149" s="17"/>
      <c r="F149" s="17">
        <f>Tabla1[[#This Row],[VENTA]]+Tabla1[[#This Row],[FISICO]]-Tabla1[[#This Row],[SITEMA]]</f>
        <v>0</v>
      </c>
      <c r="G149" s="9"/>
      <c r="H149" s="9">
        <f>G149*Tabla1[[#This Row],[DIFERENCIA]]</f>
        <v>0</v>
      </c>
    </row>
    <row r="150" spans="1:8" hidden="1">
      <c r="A150" s="1">
        <v>5432</v>
      </c>
      <c r="B150" s="2" t="s">
        <v>107</v>
      </c>
      <c r="C150" s="17">
        <v>39</v>
      </c>
      <c r="D150" s="17">
        <v>39</v>
      </c>
      <c r="E150" s="17">
        <v>0</v>
      </c>
      <c r="F150" s="17">
        <f>Tabla1[[#This Row],[VENTA]]+Tabla1[[#This Row],[FISICO]]-Tabla1[[#This Row],[SITEMA]]</f>
        <v>0</v>
      </c>
      <c r="G150" s="9"/>
      <c r="H150" s="9">
        <f>G150*Tabla1[[#This Row],[DIFERENCIA]]</f>
        <v>0</v>
      </c>
    </row>
    <row r="151" spans="1:8" hidden="1">
      <c r="A151" s="1">
        <v>6182</v>
      </c>
      <c r="B151" s="2" t="s">
        <v>154</v>
      </c>
      <c r="C151" s="17"/>
      <c r="D151" s="17"/>
      <c r="E151" s="17"/>
      <c r="F151" s="17">
        <f>Tabla1[[#This Row],[VENTA]]+Tabla1[[#This Row],[FISICO]]-Tabla1[[#This Row],[SITEMA]]</f>
        <v>0</v>
      </c>
      <c r="G151" s="9"/>
      <c r="H151" s="9">
        <f>G151*Tabla1[[#This Row],[DIFERENCIA]]</f>
        <v>0</v>
      </c>
    </row>
    <row r="152" spans="1:8" hidden="1">
      <c r="A152" s="1">
        <v>9348</v>
      </c>
      <c r="B152" s="2" t="s">
        <v>104</v>
      </c>
      <c r="C152" s="17"/>
      <c r="D152" s="17"/>
      <c r="E152" s="17"/>
      <c r="F152" s="17">
        <f>Tabla1[[#This Row],[VENTA]]+Tabla1[[#This Row],[FISICO]]-Tabla1[[#This Row],[SITEMA]]</f>
        <v>0</v>
      </c>
      <c r="G152" s="9"/>
      <c r="H152" s="9">
        <f>G152*Tabla1[[#This Row],[DIFERENCIA]]</f>
        <v>0</v>
      </c>
    </row>
    <row r="153" spans="1:8">
      <c r="A153" s="1">
        <v>3504</v>
      </c>
      <c r="B153" s="2" t="s">
        <v>105</v>
      </c>
      <c r="C153" s="17">
        <v>55</v>
      </c>
      <c r="D153" s="17">
        <v>53</v>
      </c>
      <c r="E153" s="17">
        <v>0</v>
      </c>
      <c r="F153" s="17">
        <f>Tabla1[[#This Row],[VENTA]]+Tabla1[[#This Row],[FISICO]]-Tabla1[[#This Row],[SITEMA]]</f>
        <v>-2</v>
      </c>
      <c r="G153" s="9">
        <v>1.4</v>
      </c>
      <c r="H153" s="9">
        <f>G153*Tabla1[[#This Row],[DIFERENCIA]]</f>
        <v>-2.8</v>
      </c>
    </row>
    <row r="154" spans="1:8">
      <c r="A154" s="1">
        <v>8656</v>
      </c>
      <c r="B154" s="2" t="s">
        <v>186</v>
      </c>
      <c r="C154" s="17">
        <v>146</v>
      </c>
      <c r="D154" s="17">
        <f>110+34</f>
        <v>144</v>
      </c>
      <c r="E154" s="17">
        <v>0</v>
      </c>
      <c r="F154" s="17">
        <f>Tabla1[[#This Row],[VENTA]]+Tabla1[[#This Row],[FISICO]]-Tabla1[[#This Row],[SITEMA]]</f>
        <v>-2</v>
      </c>
      <c r="G154" s="9">
        <v>1.4</v>
      </c>
      <c r="H154" s="9">
        <f>G154*Tabla1[[#This Row],[DIFERENCIA]]</f>
        <v>-2.8</v>
      </c>
    </row>
    <row r="155" spans="1:8">
      <c r="A155" s="1">
        <v>8089</v>
      </c>
      <c r="B155" s="2" t="s">
        <v>168</v>
      </c>
      <c r="C155" s="17">
        <v>6</v>
      </c>
      <c r="D155" s="17">
        <v>10</v>
      </c>
      <c r="E155" s="17">
        <v>0</v>
      </c>
      <c r="F155" s="17">
        <f>Tabla1[[#This Row],[VENTA]]+Tabla1[[#This Row],[FISICO]]-Tabla1[[#This Row],[SITEMA]]</f>
        <v>4</v>
      </c>
      <c r="G155" s="9"/>
      <c r="H155" s="9">
        <f>G155*Tabla1[[#This Row],[DIFERENCIA]]</f>
        <v>0</v>
      </c>
    </row>
    <row r="156" spans="1:8">
      <c r="A156" s="1">
        <v>12532</v>
      </c>
      <c r="B156" s="2" t="s">
        <v>96</v>
      </c>
      <c r="C156" s="17">
        <v>10</v>
      </c>
      <c r="D156" s="17">
        <v>6</v>
      </c>
      <c r="E156" s="17">
        <v>0</v>
      </c>
      <c r="F156" s="17">
        <f>Tabla1[[#This Row],[VENTA]]+Tabla1[[#This Row],[FISICO]]-Tabla1[[#This Row],[SITEMA]]</f>
        <v>-4</v>
      </c>
      <c r="G156" s="9">
        <v>1.42</v>
      </c>
      <c r="H156" s="9">
        <f>G156*Tabla1[[#This Row],[DIFERENCIA]]</f>
        <v>-5.68</v>
      </c>
    </row>
    <row r="157" spans="1:8">
      <c r="A157" s="1">
        <v>12346</v>
      </c>
      <c r="B157" s="2" t="s">
        <v>94</v>
      </c>
      <c r="C157" s="17">
        <v>40</v>
      </c>
      <c r="D157" s="17">
        <v>42</v>
      </c>
      <c r="E157" s="17">
        <v>0</v>
      </c>
      <c r="F157" s="17">
        <f>Tabla1[[#This Row],[VENTA]]+Tabla1[[#This Row],[FISICO]]-Tabla1[[#This Row],[SITEMA]]</f>
        <v>2</v>
      </c>
      <c r="G157" s="9"/>
      <c r="H157" s="9">
        <f>G157*Tabla1[[#This Row],[DIFERENCIA]]</f>
        <v>0</v>
      </c>
    </row>
    <row r="158" spans="1:8" hidden="1">
      <c r="A158" s="1">
        <v>2029</v>
      </c>
      <c r="B158" s="2" t="s">
        <v>106</v>
      </c>
      <c r="C158" s="17"/>
      <c r="D158" s="17"/>
      <c r="E158" s="17"/>
      <c r="F158" s="17">
        <f>Tabla1[[#This Row],[VENTA]]+Tabla1[[#This Row],[FISICO]]-Tabla1[[#This Row],[SITEMA]]</f>
        <v>0</v>
      </c>
      <c r="G158" s="9"/>
      <c r="H158" s="9">
        <f>G158*Tabla1[[#This Row],[DIFERENCIA]]</f>
        <v>0</v>
      </c>
    </row>
    <row r="159" spans="1:8" hidden="1">
      <c r="A159" s="1">
        <v>6002</v>
      </c>
      <c r="B159" s="2" t="s">
        <v>142</v>
      </c>
      <c r="C159" s="17"/>
      <c r="D159" s="17"/>
      <c r="E159" s="17"/>
      <c r="F159" s="17">
        <f>Tabla1[[#This Row],[VENTA]]+Tabla1[[#This Row],[FISICO]]-Tabla1[[#This Row],[SITEMA]]</f>
        <v>0</v>
      </c>
      <c r="G159" s="9"/>
      <c r="H159" s="9">
        <f>G159*Tabla1[[#This Row],[DIFERENCIA]]</f>
        <v>0</v>
      </c>
    </row>
    <row r="160" spans="1:8">
      <c r="A160" s="1">
        <v>2644</v>
      </c>
      <c r="B160" s="2" t="s">
        <v>108</v>
      </c>
      <c r="C160" s="17">
        <v>6</v>
      </c>
      <c r="D160" s="17">
        <v>3</v>
      </c>
      <c r="E160" s="17">
        <v>1</v>
      </c>
      <c r="F160" s="17">
        <f>Tabla1[[#This Row],[VENTA]]+Tabla1[[#This Row],[FISICO]]-Tabla1[[#This Row],[SITEMA]]</f>
        <v>-2</v>
      </c>
      <c r="G160" s="9">
        <v>1.42</v>
      </c>
      <c r="H160" s="9">
        <f>G160*Tabla1[[#This Row],[DIFERENCIA]]</f>
        <v>-2.84</v>
      </c>
    </row>
    <row r="161" spans="1:8">
      <c r="A161" s="1">
        <v>8090</v>
      </c>
      <c r="B161" s="2" t="s">
        <v>169</v>
      </c>
      <c r="C161" s="17">
        <v>39</v>
      </c>
      <c r="D161" s="17">
        <v>33</v>
      </c>
      <c r="E161" s="17">
        <v>1</v>
      </c>
      <c r="F161" s="17">
        <f>Tabla1[[#This Row],[VENTA]]+Tabla1[[#This Row],[FISICO]]-Tabla1[[#This Row],[SITEMA]]</f>
        <v>-5</v>
      </c>
      <c r="G161" s="9">
        <v>0.72</v>
      </c>
      <c r="H161" s="9">
        <f>G161*Tabla1[[#This Row],[DIFERENCIA]]</f>
        <v>-3.5999999999999996</v>
      </c>
    </row>
    <row r="162" spans="1:8" hidden="1">
      <c r="A162" s="1">
        <v>14670</v>
      </c>
      <c r="B162" s="2" t="s">
        <v>224</v>
      </c>
      <c r="C162" s="17">
        <v>43</v>
      </c>
      <c r="D162" s="17">
        <v>43</v>
      </c>
      <c r="E162" s="17">
        <v>0</v>
      </c>
      <c r="F162" s="17">
        <f>Tabla1[[#This Row],[VENTA]]+Tabla1[[#This Row],[FISICO]]-Tabla1[[#This Row],[SITEMA]]</f>
        <v>0</v>
      </c>
      <c r="G162" s="9"/>
      <c r="H162" s="9">
        <f>G162*Tabla1[[#This Row],[DIFERENCIA]]</f>
        <v>0</v>
      </c>
    </row>
    <row r="163" spans="1:8">
      <c r="A163" s="1">
        <v>4353</v>
      </c>
      <c r="B163" s="2" t="s">
        <v>49</v>
      </c>
      <c r="C163" s="17">
        <v>2</v>
      </c>
      <c r="D163" s="17">
        <v>0</v>
      </c>
      <c r="E163" s="17">
        <v>0</v>
      </c>
      <c r="F163" s="17">
        <f>Tabla1[[#This Row],[VENTA]]+Tabla1[[#This Row],[FISICO]]-Tabla1[[#This Row],[SITEMA]]</f>
        <v>-2</v>
      </c>
      <c r="G163" s="9">
        <v>0.85</v>
      </c>
      <c r="H163" s="9">
        <f>G163*Tabla1[[#This Row],[DIFERENCIA]]</f>
        <v>-1.7</v>
      </c>
    </row>
    <row r="164" spans="1:8">
      <c r="A164" s="1">
        <v>20795</v>
      </c>
      <c r="B164" s="2" t="s">
        <v>225</v>
      </c>
      <c r="C164" s="17">
        <v>10</v>
      </c>
      <c r="D164" s="17">
        <v>9</v>
      </c>
      <c r="E164" s="17">
        <v>2</v>
      </c>
      <c r="F164" s="17">
        <f>Tabla1[[#This Row],[VENTA]]+Tabla1[[#This Row],[FISICO]]-Tabla1[[#This Row],[SITEMA]]</f>
        <v>1</v>
      </c>
      <c r="G164" s="9"/>
      <c r="H164" s="9">
        <f>G164*Tabla1[[#This Row],[DIFERENCIA]]</f>
        <v>0</v>
      </c>
    </row>
    <row r="165" spans="1:8" hidden="1">
      <c r="A165" s="1">
        <v>3213</v>
      </c>
      <c r="B165" s="2" t="s">
        <v>46</v>
      </c>
      <c r="C165" s="17">
        <v>28</v>
      </c>
      <c r="D165" s="17">
        <v>28</v>
      </c>
      <c r="E165" s="17">
        <v>0</v>
      </c>
      <c r="F165" s="17">
        <f>Tabla1[[#This Row],[VENTA]]+Tabla1[[#This Row],[FISICO]]-Tabla1[[#This Row],[SITEMA]]</f>
        <v>0</v>
      </c>
      <c r="G165" s="9"/>
      <c r="H165" s="9">
        <f>G165*Tabla1[[#This Row],[DIFERENCIA]]</f>
        <v>0</v>
      </c>
    </row>
    <row r="166" spans="1:8" hidden="1">
      <c r="A166" s="1">
        <v>3372</v>
      </c>
      <c r="B166" s="2" t="s">
        <v>10</v>
      </c>
      <c r="C166" s="17"/>
      <c r="D166" s="17"/>
      <c r="E166" s="17"/>
      <c r="F166" s="17">
        <f>Tabla1[[#This Row],[VENTA]]+Tabla1[[#This Row],[FISICO]]-Tabla1[[#This Row],[SITEMA]]</f>
        <v>0</v>
      </c>
      <c r="G166" s="9"/>
      <c r="H166" s="9">
        <f>G166*Tabla1[[#This Row],[DIFERENCIA]]</f>
        <v>0</v>
      </c>
    </row>
    <row r="167" spans="1:8" hidden="1">
      <c r="A167" s="1">
        <v>1189</v>
      </c>
      <c r="B167" s="2" t="s">
        <v>3</v>
      </c>
      <c r="C167" s="17"/>
      <c r="D167" s="17"/>
      <c r="E167" s="17"/>
      <c r="F167" s="17">
        <f>Tabla1[[#This Row],[VENTA]]+Tabla1[[#This Row],[FISICO]]-Tabla1[[#This Row],[SITEMA]]</f>
        <v>0</v>
      </c>
      <c r="G167" s="9"/>
      <c r="H167" s="9">
        <f>G167*Tabla1[[#This Row],[DIFERENCIA]]</f>
        <v>0</v>
      </c>
    </row>
    <row r="168" spans="1:8" hidden="1">
      <c r="A168" s="1">
        <v>1183</v>
      </c>
      <c r="B168" s="2" t="s">
        <v>12</v>
      </c>
      <c r="C168" s="17"/>
      <c r="D168" s="17"/>
      <c r="E168" s="17"/>
      <c r="F168" s="17">
        <f>Tabla1[[#This Row],[VENTA]]+Tabla1[[#This Row],[FISICO]]-Tabla1[[#This Row],[SITEMA]]</f>
        <v>0</v>
      </c>
      <c r="G168" s="9"/>
      <c r="H168" s="9">
        <f>G168*Tabla1[[#This Row],[DIFERENCIA]]</f>
        <v>0</v>
      </c>
    </row>
    <row r="169" spans="1:8" hidden="1">
      <c r="A169" s="1">
        <v>1176</v>
      </c>
      <c r="B169" s="2" t="s">
        <v>5</v>
      </c>
      <c r="C169" s="17"/>
      <c r="D169" s="17"/>
      <c r="E169" s="17"/>
      <c r="F169" s="17">
        <f>Tabla1[[#This Row],[VENTA]]+Tabla1[[#This Row],[FISICO]]-Tabla1[[#This Row],[SITEMA]]</f>
        <v>0</v>
      </c>
      <c r="G169" s="9"/>
      <c r="H169" s="9">
        <f>G169*Tabla1[[#This Row],[DIFERENCIA]]</f>
        <v>0</v>
      </c>
    </row>
    <row r="170" spans="1:8" hidden="1">
      <c r="A170" s="1">
        <v>1181</v>
      </c>
      <c r="B170" s="2" t="s">
        <v>6</v>
      </c>
      <c r="C170" s="17"/>
      <c r="D170" s="17"/>
      <c r="E170" s="17"/>
      <c r="F170" s="17">
        <f>Tabla1[[#This Row],[VENTA]]+Tabla1[[#This Row],[FISICO]]-Tabla1[[#This Row],[SITEMA]]</f>
        <v>0</v>
      </c>
      <c r="G170" s="9"/>
      <c r="H170" s="9">
        <f>G170*Tabla1[[#This Row],[DIFERENCIA]]</f>
        <v>0</v>
      </c>
    </row>
    <row r="171" spans="1:8" hidden="1">
      <c r="A171" s="1">
        <v>5068</v>
      </c>
      <c r="B171" s="2" t="s">
        <v>19</v>
      </c>
      <c r="C171" s="17"/>
      <c r="D171" s="17"/>
      <c r="E171" s="17"/>
      <c r="F171" s="17">
        <f>Tabla1[[#This Row],[VENTA]]+Tabla1[[#This Row],[FISICO]]-Tabla1[[#This Row],[SITEMA]]</f>
        <v>0</v>
      </c>
      <c r="G171" s="9"/>
      <c r="H171" s="9">
        <f>G171*Tabla1[[#This Row],[DIFERENCIA]]</f>
        <v>0</v>
      </c>
    </row>
    <row r="172" spans="1:8" hidden="1">
      <c r="A172" s="1">
        <v>1163</v>
      </c>
      <c r="B172" s="2" t="s">
        <v>17</v>
      </c>
      <c r="C172" s="17"/>
      <c r="D172" s="17"/>
      <c r="E172" s="17"/>
      <c r="F172" s="17">
        <f>Tabla1[[#This Row],[VENTA]]+Tabla1[[#This Row],[FISICO]]-Tabla1[[#This Row],[SITEMA]]</f>
        <v>0</v>
      </c>
      <c r="G172" s="9"/>
      <c r="H172" s="9">
        <f>G172*Tabla1[[#This Row],[DIFERENCIA]]</f>
        <v>0</v>
      </c>
    </row>
    <row r="173" spans="1:8" hidden="1">
      <c r="A173" s="1">
        <v>5433</v>
      </c>
      <c r="B173" s="2" t="s">
        <v>1</v>
      </c>
      <c r="C173" s="17"/>
      <c r="D173" s="17"/>
      <c r="E173" s="17"/>
      <c r="F173" s="17">
        <f>Tabla1[[#This Row],[VENTA]]+Tabla1[[#This Row],[FISICO]]-Tabla1[[#This Row],[SITEMA]]</f>
        <v>0</v>
      </c>
      <c r="G173" s="9"/>
      <c r="H173" s="9">
        <f>G173*Tabla1[[#This Row],[DIFERENCIA]]</f>
        <v>0</v>
      </c>
    </row>
    <row r="174" spans="1:8" hidden="1">
      <c r="A174" s="1">
        <v>1191</v>
      </c>
      <c r="B174" s="2" t="s">
        <v>2</v>
      </c>
      <c r="C174" s="17"/>
      <c r="D174" s="17"/>
      <c r="E174" s="17"/>
      <c r="F174" s="17">
        <f>Tabla1[[#This Row],[VENTA]]+Tabla1[[#This Row],[FISICO]]-Tabla1[[#This Row],[SITEMA]]</f>
        <v>0</v>
      </c>
      <c r="G174" s="9"/>
      <c r="H174" s="9">
        <f>G174*Tabla1[[#This Row],[DIFERENCIA]]</f>
        <v>0</v>
      </c>
    </row>
    <row r="175" spans="1:8" hidden="1">
      <c r="A175" s="1">
        <v>1167</v>
      </c>
      <c r="B175" s="2" t="s">
        <v>15</v>
      </c>
      <c r="C175" s="17"/>
      <c r="D175" s="17"/>
      <c r="E175" s="17"/>
      <c r="F175" s="17">
        <f>Tabla1[[#This Row],[VENTA]]+Tabla1[[#This Row],[FISICO]]-Tabla1[[#This Row],[SITEMA]]</f>
        <v>0</v>
      </c>
      <c r="G175" s="9"/>
      <c r="H175" s="9">
        <f>G175*Tabla1[[#This Row],[DIFERENCIA]]</f>
        <v>0</v>
      </c>
    </row>
    <row r="176" spans="1:8" hidden="1">
      <c r="A176" s="1">
        <v>5072</v>
      </c>
      <c r="B176" s="2" t="s">
        <v>16</v>
      </c>
      <c r="C176" s="17"/>
      <c r="D176" s="17"/>
      <c r="E176" s="17"/>
      <c r="F176" s="17">
        <f>Tabla1[[#This Row],[VENTA]]+Tabla1[[#This Row],[FISICO]]-Tabla1[[#This Row],[SITEMA]]</f>
        <v>0</v>
      </c>
      <c r="G176" s="9"/>
      <c r="H176" s="9">
        <f>G176*Tabla1[[#This Row],[DIFERENCIA]]</f>
        <v>0</v>
      </c>
    </row>
    <row r="177" spans="1:8">
      <c r="A177" s="1">
        <v>5070</v>
      </c>
      <c r="B177" s="2" t="s">
        <v>14</v>
      </c>
      <c r="C177" s="17">
        <v>0</v>
      </c>
      <c r="D177" s="17">
        <v>4</v>
      </c>
      <c r="E177" s="17">
        <v>0</v>
      </c>
      <c r="F177" s="17">
        <f>Tabla1[[#This Row],[VENTA]]+Tabla1[[#This Row],[FISICO]]-Tabla1[[#This Row],[SITEMA]]</f>
        <v>4</v>
      </c>
      <c r="G177" s="9"/>
      <c r="H177" s="9">
        <f>G177*Tabla1[[#This Row],[DIFERENCIA]]</f>
        <v>0</v>
      </c>
    </row>
    <row r="178" spans="1:8" hidden="1">
      <c r="A178" s="1">
        <v>1169</v>
      </c>
      <c r="B178" s="2" t="s">
        <v>0</v>
      </c>
      <c r="C178" s="17">
        <v>2</v>
      </c>
      <c r="D178" s="17">
        <v>2</v>
      </c>
      <c r="E178" s="17">
        <v>0</v>
      </c>
      <c r="F178" s="17">
        <f>Tabla1[[#This Row],[VENTA]]+Tabla1[[#This Row],[FISICO]]-Tabla1[[#This Row],[SITEMA]]</f>
        <v>0</v>
      </c>
      <c r="G178" s="9"/>
      <c r="H178" s="9">
        <f>G178*Tabla1[[#This Row],[DIFERENCIA]]</f>
        <v>0</v>
      </c>
    </row>
    <row r="179" spans="1:8" hidden="1">
      <c r="A179" s="1">
        <v>3318</v>
      </c>
      <c r="B179" s="2" t="s">
        <v>13</v>
      </c>
      <c r="C179" s="17"/>
      <c r="D179" s="17"/>
      <c r="E179" s="17"/>
      <c r="F179" s="17">
        <f>Tabla1[[#This Row],[VENTA]]+Tabla1[[#This Row],[FISICO]]-Tabla1[[#This Row],[SITEMA]]</f>
        <v>0</v>
      </c>
      <c r="G179" s="9"/>
      <c r="H179" s="9">
        <f>G179*Tabla1[[#This Row],[DIFERENCIA]]</f>
        <v>0</v>
      </c>
    </row>
    <row r="180" spans="1:8" hidden="1">
      <c r="A180" s="1">
        <v>2491</v>
      </c>
      <c r="B180" s="2" t="s">
        <v>7</v>
      </c>
      <c r="C180" s="17"/>
      <c r="D180" s="17"/>
      <c r="E180" s="17"/>
      <c r="F180" s="17">
        <f>Tabla1[[#This Row],[VENTA]]+Tabla1[[#This Row],[FISICO]]-Tabla1[[#This Row],[SITEMA]]</f>
        <v>0</v>
      </c>
      <c r="G180" s="9"/>
      <c r="H180" s="9">
        <f>G180*Tabla1[[#This Row],[DIFERENCIA]]</f>
        <v>0</v>
      </c>
    </row>
    <row r="181" spans="1:8" hidden="1">
      <c r="A181" s="1">
        <v>5855</v>
      </c>
      <c r="B181" s="2" t="s">
        <v>121</v>
      </c>
      <c r="C181" s="17"/>
      <c r="D181" s="17"/>
      <c r="E181" s="17"/>
      <c r="F181" s="17">
        <f>Tabla1[[#This Row],[VENTA]]+Tabla1[[#This Row],[FISICO]]-Tabla1[[#This Row],[SITEMA]]</f>
        <v>0</v>
      </c>
      <c r="G181" s="9"/>
      <c r="H181" s="9">
        <f>G181*Tabla1[[#This Row],[DIFERENCIA]]</f>
        <v>0</v>
      </c>
    </row>
    <row r="182" spans="1:8" hidden="1">
      <c r="A182" s="1">
        <v>3886</v>
      </c>
      <c r="B182" s="2" t="s">
        <v>21</v>
      </c>
      <c r="C182" s="17"/>
      <c r="D182" s="17"/>
      <c r="E182" s="17"/>
      <c r="F182" s="17">
        <f>Tabla1[[#This Row],[VENTA]]+Tabla1[[#This Row],[FISICO]]-Tabla1[[#This Row],[SITEMA]]</f>
        <v>0</v>
      </c>
      <c r="G182" s="9"/>
      <c r="H182" s="9">
        <f>G182*Tabla1[[#This Row],[DIFERENCIA]]</f>
        <v>0</v>
      </c>
    </row>
    <row r="183" spans="1:8" hidden="1">
      <c r="A183" s="1">
        <v>3317</v>
      </c>
      <c r="B183" s="2" t="s">
        <v>20</v>
      </c>
      <c r="C183" s="17"/>
      <c r="D183" s="17"/>
      <c r="E183" s="17"/>
      <c r="F183" s="17">
        <f>Tabla1[[#This Row],[VENTA]]+Tabla1[[#This Row],[FISICO]]-Tabla1[[#This Row],[SITEMA]]</f>
        <v>0</v>
      </c>
      <c r="G183" s="9"/>
      <c r="H183" s="9">
        <f>G183*Tabla1[[#This Row],[DIFERENCIA]]</f>
        <v>0</v>
      </c>
    </row>
    <row r="184" spans="1:8" hidden="1">
      <c r="A184" s="1">
        <v>821</v>
      </c>
      <c r="B184" s="2" t="s">
        <v>163</v>
      </c>
      <c r="C184" s="17">
        <v>11</v>
      </c>
      <c r="D184" s="17">
        <v>5</v>
      </c>
      <c r="E184" s="17">
        <v>6</v>
      </c>
      <c r="F184" s="17">
        <f>Tabla1[[#This Row],[VENTA]]+Tabla1[[#This Row],[FISICO]]-Tabla1[[#This Row],[SITEMA]]</f>
        <v>0</v>
      </c>
      <c r="G184" s="9"/>
      <c r="H184" s="9">
        <f>G184*Tabla1[[#This Row],[DIFERENCIA]]</f>
        <v>0</v>
      </c>
    </row>
    <row r="185" spans="1:8" hidden="1">
      <c r="A185" s="1">
        <v>817</v>
      </c>
      <c r="B185" s="2" t="s">
        <v>58</v>
      </c>
      <c r="C185" s="17"/>
      <c r="D185" s="17"/>
      <c r="E185" s="17"/>
      <c r="F185" s="17">
        <f>Tabla1[[#This Row],[VENTA]]+Tabla1[[#This Row],[FISICO]]-Tabla1[[#This Row],[SITEMA]]</f>
        <v>0</v>
      </c>
      <c r="G185" s="9"/>
      <c r="H185" s="9">
        <f>G185*Tabla1[[#This Row],[DIFERENCIA]]</f>
        <v>0</v>
      </c>
    </row>
    <row r="186" spans="1:8" hidden="1">
      <c r="A186" s="1">
        <v>820</v>
      </c>
      <c r="B186" s="2" t="s">
        <v>70</v>
      </c>
      <c r="C186" s="17"/>
      <c r="D186" s="17"/>
      <c r="E186" s="17"/>
      <c r="F186" s="17">
        <f>Tabla1[[#This Row],[VENTA]]+Tabla1[[#This Row],[FISICO]]-Tabla1[[#This Row],[SITEMA]]</f>
        <v>0</v>
      </c>
      <c r="G186" s="9"/>
      <c r="H186" s="9">
        <f>G186*Tabla1[[#This Row],[DIFERENCIA]]</f>
        <v>0</v>
      </c>
    </row>
    <row r="187" spans="1:8" hidden="1">
      <c r="A187" s="1">
        <v>5853</v>
      </c>
      <c r="B187" s="2" t="s">
        <v>38</v>
      </c>
      <c r="C187" s="17"/>
      <c r="D187" s="17"/>
      <c r="E187" s="17"/>
      <c r="F187" s="17">
        <f>Tabla1[[#This Row],[VENTA]]+Tabla1[[#This Row],[FISICO]]-Tabla1[[#This Row],[SITEMA]]</f>
        <v>0</v>
      </c>
      <c r="G187" s="9"/>
      <c r="H187" s="9">
        <f>G187*Tabla1[[#This Row],[DIFERENCIA]]</f>
        <v>0</v>
      </c>
    </row>
    <row r="188" spans="1:8" hidden="1">
      <c r="A188" s="1">
        <v>5854</v>
      </c>
      <c r="B188" s="2" t="s">
        <v>39</v>
      </c>
      <c r="C188" s="17"/>
      <c r="D188" s="17"/>
      <c r="E188" s="17"/>
      <c r="F188" s="17">
        <f>Tabla1[[#This Row],[VENTA]]+Tabla1[[#This Row],[FISICO]]-Tabla1[[#This Row],[SITEMA]]</f>
        <v>0</v>
      </c>
      <c r="G188" s="9"/>
      <c r="H188" s="9">
        <f>G188*Tabla1[[#This Row],[DIFERENCIA]]</f>
        <v>0</v>
      </c>
    </row>
    <row r="189" spans="1:8">
      <c r="A189" s="1">
        <v>823</v>
      </c>
      <c r="B189" s="2" t="s">
        <v>166</v>
      </c>
      <c r="C189" s="17">
        <v>1</v>
      </c>
      <c r="D189" s="17">
        <v>0</v>
      </c>
      <c r="E189" s="17">
        <v>0</v>
      </c>
      <c r="F189" s="17">
        <f>Tabla1[[#This Row],[VENTA]]+Tabla1[[#This Row],[FISICO]]-Tabla1[[#This Row],[SITEMA]]</f>
        <v>-1</v>
      </c>
      <c r="G189" s="9">
        <v>1.82</v>
      </c>
      <c r="H189" s="9">
        <f>G189*Tabla1[[#This Row],[DIFERENCIA]]</f>
        <v>-1.82</v>
      </c>
    </row>
    <row r="190" spans="1:8">
      <c r="A190" s="1">
        <v>824</v>
      </c>
      <c r="B190" s="2" t="s">
        <v>112</v>
      </c>
      <c r="C190" s="17">
        <v>7</v>
      </c>
      <c r="D190" s="17">
        <v>1</v>
      </c>
      <c r="E190" s="17">
        <v>5</v>
      </c>
      <c r="F190" s="17">
        <f>Tabla1[[#This Row],[VENTA]]+Tabla1[[#This Row],[FISICO]]-Tabla1[[#This Row],[SITEMA]]</f>
        <v>-1</v>
      </c>
      <c r="G190" s="9"/>
      <c r="H190" s="9">
        <f>G190*Tabla1[[#This Row],[DIFERENCIA]]</f>
        <v>0</v>
      </c>
    </row>
    <row r="191" spans="1:8">
      <c r="A191" s="1">
        <v>13056</v>
      </c>
      <c r="B191" s="2" t="s">
        <v>101</v>
      </c>
      <c r="C191" s="17">
        <v>39</v>
      </c>
      <c r="D191" s="17">
        <v>37</v>
      </c>
      <c r="E191" s="17">
        <v>3</v>
      </c>
      <c r="F191" s="17">
        <f>Tabla1[[#This Row],[VENTA]]+Tabla1[[#This Row],[FISICO]]-Tabla1[[#This Row],[SITEMA]]</f>
        <v>1</v>
      </c>
      <c r="G191" s="9"/>
      <c r="H191" s="9">
        <f>G191*Tabla1[[#This Row],[DIFERENCIA]]</f>
        <v>0</v>
      </c>
    </row>
    <row r="192" spans="1:8" hidden="1">
      <c r="A192" s="1">
        <v>6255</v>
      </c>
      <c r="B192" s="2" t="s">
        <v>66</v>
      </c>
      <c r="C192" s="17"/>
      <c r="D192" s="17"/>
      <c r="E192" s="17"/>
      <c r="F192" s="17">
        <f>Tabla1[[#This Row],[VENTA]]+Tabla1[[#This Row],[FISICO]]-Tabla1[[#This Row],[SITEMA]]</f>
        <v>0</v>
      </c>
      <c r="G192" s="9"/>
      <c r="H192" s="9">
        <f>G192*Tabla1[[#This Row],[DIFERENCIA]]</f>
        <v>0</v>
      </c>
    </row>
    <row r="193" spans="1:8" hidden="1">
      <c r="A193" s="1">
        <v>3816</v>
      </c>
      <c r="B193" s="2" t="s">
        <v>56</v>
      </c>
      <c r="C193" s="17"/>
      <c r="D193" s="17"/>
      <c r="E193" s="17"/>
      <c r="F193" s="17">
        <f>Tabla1[[#This Row],[VENTA]]+Tabla1[[#This Row],[FISICO]]-Tabla1[[#This Row],[SITEMA]]</f>
        <v>0</v>
      </c>
      <c r="G193" s="9"/>
      <c r="H193" s="9">
        <f>G193*Tabla1[[#This Row],[DIFERENCIA]]</f>
        <v>0</v>
      </c>
    </row>
    <row r="194" spans="1:8" hidden="1">
      <c r="A194" s="1">
        <v>3148</v>
      </c>
      <c r="B194" s="2" t="s">
        <v>148</v>
      </c>
      <c r="C194" s="17">
        <v>59</v>
      </c>
      <c r="D194" s="17">
        <v>59</v>
      </c>
      <c r="E194" s="17">
        <v>0</v>
      </c>
      <c r="F194" s="17">
        <f>Tabla1[[#This Row],[VENTA]]+Tabla1[[#This Row],[FISICO]]-Tabla1[[#This Row],[SITEMA]]</f>
        <v>0</v>
      </c>
      <c r="G194" s="9"/>
      <c r="H194" s="9">
        <f>G194*Tabla1[[#This Row],[DIFERENCIA]]</f>
        <v>0</v>
      </c>
    </row>
    <row r="195" spans="1:8" hidden="1">
      <c r="A195" s="1">
        <v>4356</v>
      </c>
      <c r="B195" s="2" t="s">
        <v>134</v>
      </c>
      <c r="C195" s="17">
        <v>36</v>
      </c>
      <c r="D195" s="17">
        <v>36</v>
      </c>
      <c r="E195" s="17">
        <v>0</v>
      </c>
      <c r="F195" s="17">
        <f>Tabla1[[#This Row],[VENTA]]+Tabla1[[#This Row],[FISICO]]-Tabla1[[#This Row],[SITEMA]]</f>
        <v>0</v>
      </c>
      <c r="G195" s="9"/>
      <c r="H195" s="9">
        <f>G195*Tabla1[[#This Row],[DIFERENCIA]]</f>
        <v>0</v>
      </c>
    </row>
    <row r="196" spans="1:8" hidden="1">
      <c r="A196" s="1">
        <v>5398</v>
      </c>
      <c r="B196" s="2" t="s">
        <v>133</v>
      </c>
      <c r="C196" s="17"/>
      <c r="D196" s="17"/>
      <c r="E196" s="17"/>
      <c r="F196" s="17">
        <f>Tabla1[[#This Row],[VENTA]]+Tabla1[[#This Row],[FISICO]]-Tabla1[[#This Row],[SITEMA]]</f>
        <v>0</v>
      </c>
      <c r="G196" s="9"/>
      <c r="H196" s="9">
        <f>G196*Tabla1[[#This Row],[DIFERENCIA]]</f>
        <v>0</v>
      </c>
    </row>
    <row r="197" spans="1:8" hidden="1">
      <c r="A197" s="1">
        <v>2466</v>
      </c>
      <c r="B197" s="2" t="s">
        <v>132</v>
      </c>
      <c r="C197" s="17">
        <v>26</v>
      </c>
      <c r="D197" s="17">
        <v>26</v>
      </c>
      <c r="E197" s="17">
        <v>0</v>
      </c>
      <c r="F197" s="17">
        <f>Tabla1[[#This Row],[VENTA]]+Tabla1[[#This Row],[FISICO]]-Tabla1[[#This Row],[SITEMA]]</f>
        <v>0</v>
      </c>
      <c r="G197" s="9"/>
      <c r="H197" s="9">
        <f>G197*Tabla1[[#This Row],[DIFERENCIA]]</f>
        <v>0</v>
      </c>
    </row>
    <row r="198" spans="1:8" hidden="1">
      <c r="A198" s="1">
        <v>2465</v>
      </c>
      <c r="B198" s="2" t="s">
        <v>135</v>
      </c>
      <c r="C198" s="17">
        <v>18</v>
      </c>
      <c r="D198" s="17">
        <v>18</v>
      </c>
      <c r="E198" s="17">
        <v>0</v>
      </c>
      <c r="F198" s="17">
        <f>Tabla1[[#This Row],[VENTA]]+Tabla1[[#This Row],[FISICO]]-Tabla1[[#This Row],[SITEMA]]</f>
        <v>0</v>
      </c>
      <c r="G198" s="9"/>
      <c r="H198" s="9">
        <f>G198*Tabla1[[#This Row],[DIFERENCIA]]</f>
        <v>0</v>
      </c>
    </row>
    <row r="199" spans="1:8" hidden="1">
      <c r="A199" s="1">
        <v>3794</v>
      </c>
      <c r="B199" s="2" t="s">
        <v>91</v>
      </c>
      <c r="C199" s="17"/>
      <c r="D199" s="17"/>
      <c r="E199" s="17"/>
      <c r="F199" s="17">
        <f>Tabla1[[#This Row],[VENTA]]+Tabla1[[#This Row],[FISICO]]-Tabla1[[#This Row],[SITEMA]]</f>
        <v>0</v>
      </c>
      <c r="G199" s="9"/>
      <c r="H199" s="9">
        <f>G199*Tabla1[[#This Row],[DIFERENCIA]]</f>
        <v>0</v>
      </c>
    </row>
    <row r="200" spans="1:8" hidden="1">
      <c r="A200" s="1">
        <v>1281</v>
      </c>
      <c r="B200" s="2" t="s">
        <v>72</v>
      </c>
      <c r="C200" s="17"/>
      <c r="D200" s="17"/>
      <c r="E200" s="17"/>
      <c r="F200" s="17">
        <f>Tabla1[[#This Row],[VENTA]]+Tabla1[[#This Row],[FISICO]]-Tabla1[[#This Row],[SITEMA]]</f>
        <v>0</v>
      </c>
      <c r="G200" s="9"/>
      <c r="H200" s="9">
        <f>G200*Tabla1[[#This Row],[DIFERENCIA]]</f>
        <v>0</v>
      </c>
    </row>
    <row r="201" spans="1:8" hidden="1">
      <c r="A201" s="1">
        <v>2797</v>
      </c>
      <c r="B201" s="2" t="s">
        <v>77</v>
      </c>
      <c r="C201" s="17"/>
      <c r="D201" s="17"/>
      <c r="E201" s="17"/>
      <c r="F201" s="17">
        <f>Tabla1[[#This Row],[VENTA]]+Tabla1[[#This Row],[FISICO]]-Tabla1[[#This Row],[SITEMA]]</f>
        <v>0</v>
      </c>
      <c r="G201" s="9"/>
      <c r="H201" s="9">
        <f>G201*Tabla1[[#This Row],[DIFERENCIA]]</f>
        <v>0</v>
      </c>
    </row>
    <row r="202" spans="1:8" hidden="1">
      <c r="A202" s="1">
        <v>9633</v>
      </c>
      <c r="B202" s="2" t="s">
        <v>176</v>
      </c>
      <c r="C202" s="17"/>
      <c r="D202" s="17"/>
      <c r="E202" s="17"/>
      <c r="F202" s="17">
        <f>Tabla1[[#This Row],[VENTA]]+Tabla1[[#This Row],[FISICO]]-Tabla1[[#This Row],[SITEMA]]</f>
        <v>0</v>
      </c>
      <c r="G202" s="9"/>
      <c r="H202" s="9">
        <f>G202*Tabla1[[#This Row],[DIFERENCIA]]</f>
        <v>0</v>
      </c>
    </row>
    <row r="203" spans="1:8" hidden="1">
      <c r="A203" s="1">
        <v>9519</v>
      </c>
      <c r="B203" s="2" t="s">
        <v>175</v>
      </c>
      <c r="C203" s="17">
        <v>4</v>
      </c>
      <c r="D203" s="17">
        <v>4</v>
      </c>
      <c r="E203" s="17">
        <v>0</v>
      </c>
      <c r="F203" s="17">
        <f>Tabla1[[#This Row],[VENTA]]+Tabla1[[#This Row],[FISICO]]-Tabla1[[#This Row],[SITEMA]]</f>
        <v>0</v>
      </c>
      <c r="G203" s="9"/>
      <c r="H203" s="9">
        <f>G203*Tabla1[[#This Row],[DIFERENCIA]]</f>
        <v>0</v>
      </c>
    </row>
    <row r="204" spans="1:8" hidden="1">
      <c r="A204" s="1">
        <v>6375</v>
      </c>
      <c r="B204" s="2" t="s">
        <v>18</v>
      </c>
      <c r="C204" s="17"/>
      <c r="D204" s="17"/>
      <c r="E204" s="17"/>
      <c r="F204" s="17">
        <f>Tabla1[[#This Row],[VENTA]]+Tabla1[[#This Row],[FISICO]]-Tabla1[[#This Row],[SITEMA]]</f>
        <v>0</v>
      </c>
      <c r="G204" s="9"/>
      <c r="H204" s="9">
        <f>G204*Tabla1[[#This Row],[DIFERENCIA]]</f>
        <v>0</v>
      </c>
    </row>
    <row r="205" spans="1:8" hidden="1">
      <c r="A205" s="1">
        <v>9665</v>
      </c>
      <c r="B205" s="2" t="s">
        <v>89</v>
      </c>
      <c r="C205" s="17"/>
      <c r="D205" s="17"/>
      <c r="E205" s="17"/>
      <c r="F205" s="17">
        <f>Tabla1[[#This Row],[VENTA]]+Tabla1[[#This Row],[FISICO]]-Tabla1[[#This Row],[SITEMA]]</f>
        <v>0</v>
      </c>
      <c r="G205" s="9"/>
      <c r="H205" s="9">
        <f>G205*Tabla1[[#This Row],[DIFERENCIA]]</f>
        <v>0</v>
      </c>
    </row>
    <row r="206" spans="1:8" hidden="1">
      <c r="A206" s="1">
        <v>2253</v>
      </c>
      <c r="B206" s="2" t="s">
        <v>189</v>
      </c>
      <c r="C206" s="17"/>
      <c r="D206" s="17"/>
      <c r="E206" s="17"/>
      <c r="F206" s="17">
        <f>Tabla1[[#This Row],[VENTA]]+Tabla1[[#This Row],[FISICO]]-Tabla1[[#This Row],[SITEMA]]</f>
        <v>0</v>
      </c>
      <c r="G206" s="9"/>
      <c r="H206" s="9">
        <f>G206*Tabla1[[#This Row],[DIFERENCIA]]</f>
        <v>0</v>
      </c>
    </row>
    <row r="207" spans="1:8" hidden="1">
      <c r="A207" s="1">
        <v>2869</v>
      </c>
      <c r="B207" s="2" t="s">
        <v>47</v>
      </c>
      <c r="C207" s="17"/>
      <c r="D207" s="17"/>
      <c r="E207" s="17"/>
      <c r="F207" s="17">
        <f>Tabla1[[#This Row],[VENTA]]+Tabla1[[#This Row],[FISICO]]-Tabla1[[#This Row],[SITEMA]]</f>
        <v>0</v>
      </c>
      <c r="G207" s="9"/>
      <c r="H207" s="9">
        <f>G207*Tabla1[[#This Row],[DIFERENCIA]]</f>
        <v>0</v>
      </c>
    </row>
    <row r="208" spans="1:8" hidden="1">
      <c r="A208" s="1">
        <v>10362</v>
      </c>
      <c r="B208" s="2" t="s">
        <v>184</v>
      </c>
      <c r="C208" s="17">
        <v>9</v>
      </c>
      <c r="D208" s="17">
        <v>9</v>
      </c>
      <c r="E208" s="17">
        <v>0</v>
      </c>
      <c r="F208" s="17">
        <f>Tabla1[[#This Row],[VENTA]]+Tabla1[[#This Row],[FISICO]]-Tabla1[[#This Row],[SITEMA]]</f>
        <v>0</v>
      </c>
      <c r="G208" s="9"/>
      <c r="H208" s="9">
        <f>G208*Tabla1[[#This Row],[DIFERENCIA]]</f>
        <v>0</v>
      </c>
    </row>
    <row r="209" spans="1:8" hidden="1">
      <c r="A209" s="1">
        <v>3516</v>
      </c>
      <c r="B209" s="2" t="s">
        <v>119</v>
      </c>
      <c r="C209" s="17">
        <v>36</v>
      </c>
      <c r="D209" s="17">
        <v>35</v>
      </c>
      <c r="E209" s="17">
        <v>1</v>
      </c>
      <c r="F209" s="17">
        <f>Tabla1[[#This Row],[VENTA]]+Tabla1[[#This Row],[FISICO]]-Tabla1[[#This Row],[SITEMA]]</f>
        <v>0</v>
      </c>
      <c r="G209" s="9"/>
      <c r="H209" s="9">
        <f>G209*Tabla1[[#This Row],[DIFERENCIA]]</f>
        <v>0</v>
      </c>
    </row>
    <row r="210" spans="1:8" hidden="1">
      <c r="A210" s="1">
        <v>1321</v>
      </c>
      <c r="B210" s="2" t="s">
        <v>113</v>
      </c>
      <c r="C210" s="17">
        <v>25</v>
      </c>
      <c r="D210" s="17">
        <v>22</v>
      </c>
      <c r="E210" s="17">
        <v>3</v>
      </c>
      <c r="F210" s="17">
        <f>Tabla1[[#This Row],[VENTA]]+Tabla1[[#This Row],[FISICO]]-Tabla1[[#This Row],[SITEMA]]</f>
        <v>0</v>
      </c>
      <c r="G210" s="9"/>
      <c r="H210" s="9">
        <f>G210*Tabla1[[#This Row],[DIFERENCIA]]</f>
        <v>0</v>
      </c>
    </row>
    <row r="211" spans="1:8" hidden="1">
      <c r="A211" s="1">
        <v>1323</v>
      </c>
      <c r="B211" s="2" t="s">
        <v>146</v>
      </c>
      <c r="C211" s="17"/>
      <c r="D211" s="17"/>
      <c r="E211" s="17"/>
      <c r="F211" s="17">
        <f>Tabla1[[#This Row],[VENTA]]+Tabla1[[#This Row],[FISICO]]-Tabla1[[#This Row],[SITEMA]]</f>
        <v>0</v>
      </c>
      <c r="G211" s="9"/>
      <c r="H211" s="9">
        <f>G211*Tabla1[[#This Row],[DIFERENCIA]]</f>
        <v>0</v>
      </c>
    </row>
    <row r="212" spans="1:8" hidden="1">
      <c r="A212" s="1">
        <v>2445</v>
      </c>
      <c r="B212" s="2" t="s">
        <v>149</v>
      </c>
      <c r="C212" s="17"/>
      <c r="D212" s="17"/>
      <c r="E212" s="17"/>
      <c r="F212" s="17">
        <f>Tabla1[[#This Row],[VENTA]]+Tabla1[[#This Row],[FISICO]]-Tabla1[[#This Row],[SITEMA]]</f>
        <v>0</v>
      </c>
      <c r="G212" s="9"/>
      <c r="H212" s="9">
        <f>G212*Tabla1[[#This Row],[DIFERENCIA]]</f>
        <v>0</v>
      </c>
    </row>
    <row r="213" spans="1:8">
      <c r="A213" s="1">
        <v>3056</v>
      </c>
      <c r="B213" s="2" t="s">
        <v>67</v>
      </c>
      <c r="C213" s="17">
        <v>-1</v>
      </c>
      <c r="D213" s="17">
        <v>0</v>
      </c>
      <c r="E213" s="17"/>
      <c r="F213" s="17">
        <f>Tabla1[[#This Row],[VENTA]]+Tabla1[[#This Row],[FISICO]]-Tabla1[[#This Row],[SITEMA]]</f>
        <v>1</v>
      </c>
      <c r="G213" s="9"/>
      <c r="H213" s="9">
        <f>G213*Tabla1[[#This Row],[DIFERENCIA]]</f>
        <v>0</v>
      </c>
    </row>
    <row r="214" spans="1:8" hidden="1">
      <c r="A214" s="1">
        <v>1585</v>
      </c>
      <c r="B214" s="2" t="s">
        <v>153</v>
      </c>
      <c r="C214" s="17"/>
      <c r="D214" s="17"/>
      <c r="E214" s="17"/>
      <c r="F214" s="17">
        <f>Tabla1[[#This Row],[VENTA]]+Tabla1[[#This Row],[FISICO]]-Tabla1[[#This Row],[SITEMA]]</f>
        <v>0</v>
      </c>
      <c r="G214" s="9"/>
      <c r="H214" s="9">
        <f>G214*Tabla1[[#This Row],[DIFERENCIA]]</f>
        <v>0</v>
      </c>
    </row>
    <row r="215" spans="1:8" hidden="1">
      <c r="A215" s="1">
        <v>1583</v>
      </c>
      <c r="B215" s="2" t="s">
        <v>139</v>
      </c>
      <c r="C215" s="17"/>
      <c r="D215" s="17"/>
      <c r="E215" s="17"/>
      <c r="F215" s="17">
        <f>Tabla1[[#This Row],[VENTA]]+Tabla1[[#This Row],[FISICO]]-Tabla1[[#This Row],[SITEMA]]</f>
        <v>0</v>
      </c>
      <c r="G215" s="9"/>
      <c r="H215" s="9">
        <f>G215*Tabla1[[#This Row],[DIFERENCIA]]</f>
        <v>0</v>
      </c>
    </row>
    <row r="216" spans="1:8" hidden="1">
      <c r="A216" s="1">
        <v>1588</v>
      </c>
      <c r="B216" s="2" t="s">
        <v>190</v>
      </c>
      <c r="C216" s="17"/>
      <c r="D216" s="17"/>
      <c r="E216" s="17"/>
      <c r="F216" s="17">
        <f>Tabla1[[#This Row],[VENTA]]+Tabla1[[#This Row],[FISICO]]-Tabla1[[#This Row],[SITEMA]]</f>
        <v>0</v>
      </c>
      <c r="G216" s="9"/>
      <c r="H216" s="9">
        <f>G216*Tabla1[[#This Row],[DIFERENCIA]]</f>
        <v>0</v>
      </c>
    </row>
    <row r="217" spans="1:8" hidden="1">
      <c r="A217" s="1">
        <v>1595</v>
      </c>
      <c r="B217" s="2" t="s">
        <v>157</v>
      </c>
      <c r="C217" s="17">
        <v>3</v>
      </c>
      <c r="D217" s="17">
        <v>3</v>
      </c>
      <c r="E217" s="17">
        <v>0</v>
      </c>
      <c r="F217" s="17">
        <f>Tabla1[[#This Row],[VENTA]]+Tabla1[[#This Row],[FISICO]]-Tabla1[[#This Row],[SITEMA]]</f>
        <v>0</v>
      </c>
      <c r="G217" s="9"/>
      <c r="H217" s="9">
        <f>G217*Tabla1[[#This Row],[DIFERENCIA]]</f>
        <v>0</v>
      </c>
    </row>
    <row r="218" spans="1:8" hidden="1">
      <c r="A218" s="1">
        <v>1590</v>
      </c>
      <c r="B218" s="2" t="s">
        <v>152</v>
      </c>
      <c r="C218" s="17"/>
      <c r="D218" s="17"/>
      <c r="E218" s="17"/>
      <c r="F218" s="17">
        <f>Tabla1[[#This Row],[VENTA]]+Tabla1[[#This Row],[FISICO]]-Tabla1[[#This Row],[SITEMA]]</f>
        <v>0</v>
      </c>
      <c r="G218" s="9"/>
      <c r="H218" s="9">
        <f>G218*Tabla1[[#This Row],[DIFERENCIA]]</f>
        <v>0</v>
      </c>
    </row>
    <row r="219" spans="1:8" hidden="1">
      <c r="A219" s="1">
        <v>1591</v>
      </c>
      <c r="B219" s="2" t="s">
        <v>155</v>
      </c>
      <c r="C219" s="17"/>
      <c r="D219" s="17"/>
      <c r="E219" s="17"/>
      <c r="F219" s="17">
        <f>Tabla1[[#This Row],[VENTA]]+Tabla1[[#This Row],[FISICO]]-Tabla1[[#This Row],[SITEMA]]</f>
        <v>0</v>
      </c>
      <c r="G219" s="9"/>
      <c r="H219" s="9">
        <f>G219*Tabla1[[#This Row],[DIFERENCIA]]</f>
        <v>0</v>
      </c>
    </row>
    <row r="220" spans="1:8" hidden="1">
      <c r="A220" s="1">
        <v>1593</v>
      </c>
      <c r="B220" s="2" t="s">
        <v>156</v>
      </c>
      <c r="C220" s="17"/>
      <c r="D220" s="17"/>
      <c r="E220" s="17"/>
      <c r="F220" s="17">
        <f>Tabla1[[#This Row],[VENTA]]+Tabla1[[#This Row],[FISICO]]-Tabla1[[#This Row],[SITEMA]]</f>
        <v>0</v>
      </c>
      <c r="G220" s="9"/>
      <c r="H220" s="9">
        <f>G220*Tabla1[[#This Row],[DIFERENCIA]]</f>
        <v>0</v>
      </c>
    </row>
    <row r="221" spans="1:8">
      <c r="A221" s="1">
        <v>21274</v>
      </c>
      <c r="B221" s="1" t="s">
        <v>221</v>
      </c>
      <c r="C221" s="17">
        <v>27</v>
      </c>
      <c r="D221" s="17">
        <v>26</v>
      </c>
      <c r="E221" s="17">
        <v>0</v>
      </c>
      <c r="F221" s="17">
        <f>Tabla1[[#This Row],[VENTA]]+Tabla1[[#This Row],[FISICO]]-Tabla1[[#This Row],[SITEMA]]</f>
        <v>-1</v>
      </c>
      <c r="G221" s="9">
        <v>2.04</v>
      </c>
      <c r="H221" s="9">
        <f>G221*Tabla1[[#This Row],[DIFERENCIA]]</f>
        <v>-2.04</v>
      </c>
    </row>
    <row r="222" spans="1:8" hidden="1">
      <c r="A222" s="1">
        <v>2376</v>
      </c>
      <c r="B222" s="2" t="s">
        <v>192</v>
      </c>
      <c r="C222" s="17"/>
      <c r="D222" s="17"/>
      <c r="E222" s="17"/>
      <c r="F222" s="17">
        <f>Tabla1[[#This Row],[VENTA]]+Tabla1[[#This Row],[FISICO]]-Tabla1[[#This Row],[SITEMA]]</f>
        <v>0</v>
      </c>
      <c r="G222" s="9"/>
      <c r="H222" s="9">
        <f>G222*Tabla1[[#This Row],[DIFERENCIA]]</f>
        <v>0</v>
      </c>
    </row>
    <row r="223" spans="1:8" hidden="1">
      <c r="A223" s="7"/>
      <c r="B223" s="7"/>
      <c r="C223" s="16"/>
      <c r="D223" s="16"/>
      <c r="E223" s="16"/>
      <c r="F223" s="16">
        <f>Tabla1[[#This Row],[VENTA]]+Tabla1[[#This Row],[FISICO]]-Tabla1[[#This Row],[SITEMA]]</f>
        <v>0</v>
      </c>
      <c r="G223" s="14" t="s">
        <v>220</v>
      </c>
      <c r="H223" s="9" t="e">
        <f>G223*Tabla1[[#This Row],[DIFERENCIA]]</f>
        <v>#VALUE!</v>
      </c>
    </row>
  </sheetData>
  <autoFilter ref="G6:H6"/>
  <pageMargins left="0.7" right="0.7" top="0.75" bottom="0.75" header="0.3" footer="0.3"/>
  <pageSetup scale="8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8"/>
  <sheetViews>
    <sheetView topLeftCell="A10" workbookViewId="0">
      <selection activeCell="C7" sqref="C7"/>
    </sheetView>
  </sheetViews>
  <sheetFormatPr baseColWidth="10" defaultRowHeight="15"/>
  <cols>
    <col min="2" max="2" width="45.85546875" customWidth="1"/>
    <col min="3" max="3" width="9.5703125" customWidth="1"/>
  </cols>
  <sheetData>
    <row r="6" spans="1:8">
      <c r="A6" s="11" t="s">
        <v>216</v>
      </c>
      <c r="B6" s="11" t="s">
        <v>217</v>
      </c>
      <c r="C6" s="12" t="s">
        <v>210</v>
      </c>
      <c r="D6" s="12" t="s">
        <v>209</v>
      </c>
      <c r="E6" s="12" t="s">
        <v>211</v>
      </c>
      <c r="F6" s="12" t="s">
        <v>212</v>
      </c>
      <c r="G6" s="15" t="s">
        <v>219</v>
      </c>
      <c r="H6" s="15" t="s">
        <v>218</v>
      </c>
    </row>
    <row r="7" spans="1:8">
      <c r="A7" s="1">
        <v>10360</v>
      </c>
      <c r="B7" s="2" t="s">
        <v>185</v>
      </c>
      <c r="C7" s="17">
        <v>58</v>
      </c>
      <c r="D7" s="17">
        <v>55</v>
      </c>
      <c r="E7" s="17">
        <v>2</v>
      </c>
      <c r="F7" s="17">
        <v>-1</v>
      </c>
      <c r="G7" s="9">
        <v>1.2</v>
      </c>
      <c r="H7" s="9">
        <v>-1.2</v>
      </c>
    </row>
    <row r="8" spans="1:8">
      <c r="A8" s="1">
        <v>6373</v>
      </c>
      <c r="B8" s="2" t="s">
        <v>144</v>
      </c>
      <c r="C8" s="17">
        <v>64</v>
      </c>
      <c r="D8" s="17">
        <v>61</v>
      </c>
      <c r="E8" s="17">
        <v>1</v>
      </c>
      <c r="F8" s="17">
        <v>-2</v>
      </c>
      <c r="G8" s="9">
        <v>1.2</v>
      </c>
      <c r="H8" s="9">
        <v>-2.4</v>
      </c>
    </row>
    <row r="9" spans="1:8">
      <c r="A9" s="1">
        <v>14162</v>
      </c>
      <c r="B9" s="2" t="s">
        <v>208</v>
      </c>
      <c r="C9" s="17">
        <v>40</v>
      </c>
      <c r="D9" s="17">
        <v>38</v>
      </c>
      <c r="E9" s="17">
        <v>1</v>
      </c>
      <c r="F9" s="17">
        <v>-1</v>
      </c>
      <c r="G9" s="9">
        <v>2.67</v>
      </c>
      <c r="H9" s="9">
        <v>-2.67</v>
      </c>
    </row>
    <row r="10" spans="1:8">
      <c r="A10" s="1">
        <v>863</v>
      </c>
      <c r="B10" s="2" t="s">
        <v>162</v>
      </c>
      <c r="C10" s="17">
        <v>0</v>
      </c>
      <c r="D10" s="17">
        <v>2</v>
      </c>
      <c r="E10" s="17">
        <v>0</v>
      </c>
      <c r="F10" s="17">
        <v>2</v>
      </c>
      <c r="G10" s="9"/>
      <c r="H10" s="9">
        <v>0</v>
      </c>
    </row>
    <row r="11" spans="1:8">
      <c r="A11" s="1">
        <v>878</v>
      </c>
      <c r="B11" s="2" t="s">
        <v>159</v>
      </c>
      <c r="C11" s="17">
        <v>47</v>
      </c>
      <c r="D11" s="17">
        <v>45</v>
      </c>
      <c r="E11" s="17">
        <v>0</v>
      </c>
      <c r="F11" s="17">
        <v>-2</v>
      </c>
      <c r="G11" s="9">
        <v>1.1200000000000001</v>
      </c>
      <c r="H11" s="9">
        <v>-2.2400000000000002</v>
      </c>
    </row>
    <row r="12" spans="1:8">
      <c r="A12" s="1">
        <v>9831</v>
      </c>
      <c r="B12" s="2" t="s">
        <v>181</v>
      </c>
      <c r="C12" s="17">
        <v>1</v>
      </c>
      <c r="D12" s="17">
        <v>0</v>
      </c>
      <c r="E12" s="17">
        <v>0</v>
      </c>
      <c r="F12" s="17">
        <v>-1</v>
      </c>
      <c r="G12" s="9">
        <v>0.36</v>
      </c>
      <c r="H12" s="9">
        <v>-0.36</v>
      </c>
    </row>
    <row r="13" spans="1:8">
      <c r="A13" s="1">
        <v>13382</v>
      </c>
      <c r="B13" s="2" t="s">
        <v>205</v>
      </c>
      <c r="C13" s="17">
        <v>29</v>
      </c>
      <c r="D13" s="17">
        <v>25</v>
      </c>
      <c r="E13" s="17">
        <v>0</v>
      </c>
      <c r="F13" s="17">
        <v>-4</v>
      </c>
      <c r="G13" s="9">
        <v>2.64</v>
      </c>
      <c r="H13" s="9">
        <v>-10.56</v>
      </c>
    </row>
    <row r="14" spans="1:8">
      <c r="A14" s="1">
        <v>3214</v>
      </c>
      <c r="B14" s="2" t="s">
        <v>32</v>
      </c>
      <c r="C14" s="17">
        <v>0</v>
      </c>
      <c r="D14" s="17">
        <v>1</v>
      </c>
      <c r="E14" s="17">
        <v>0</v>
      </c>
      <c r="F14" s="17">
        <v>1</v>
      </c>
      <c r="G14" s="9"/>
      <c r="H14" s="9">
        <v>0</v>
      </c>
    </row>
    <row r="15" spans="1:8">
      <c r="A15" s="20">
        <v>12104</v>
      </c>
      <c r="B15" s="21" t="s">
        <v>93</v>
      </c>
      <c r="C15" s="22">
        <v>6</v>
      </c>
      <c r="D15" s="22">
        <v>10</v>
      </c>
      <c r="E15" s="22">
        <v>0</v>
      </c>
      <c r="F15" s="22">
        <v>4</v>
      </c>
      <c r="G15" s="23"/>
      <c r="H15" s="23">
        <v>0</v>
      </c>
    </row>
    <row r="16" spans="1:8">
      <c r="A16" s="1">
        <v>3504</v>
      </c>
      <c r="B16" s="2" t="s">
        <v>105</v>
      </c>
      <c r="C16" s="17">
        <v>55</v>
      </c>
      <c r="D16" s="17">
        <v>53</v>
      </c>
      <c r="E16" s="17">
        <v>0</v>
      </c>
      <c r="F16" s="17">
        <v>-2</v>
      </c>
      <c r="G16" s="9">
        <v>1.4</v>
      </c>
      <c r="H16" s="9">
        <v>-2.8</v>
      </c>
    </row>
    <row r="17" spans="1:8">
      <c r="A17" s="1">
        <v>8656</v>
      </c>
      <c r="B17" s="2" t="s">
        <v>186</v>
      </c>
      <c r="C17" s="17">
        <v>146</v>
      </c>
      <c r="D17" s="17">
        <v>144</v>
      </c>
      <c r="E17" s="17">
        <v>0</v>
      </c>
      <c r="F17" s="17">
        <v>-2</v>
      </c>
      <c r="G17" s="9">
        <v>1.4</v>
      </c>
      <c r="H17" s="9">
        <v>-2.8</v>
      </c>
    </row>
    <row r="18" spans="1:8">
      <c r="A18" s="1">
        <v>8089</v>
      </c>
      <c r="B18" s="2" t="s">
        <v>168</v>
      </c>
      <c r="C18" s="17">
        <v>6</v>
      </c>
      <c r="D18" s="17">
        <v>10</v>
      </c>
      <c r="E18" s="17">
        <v>0</v>
      </c>
      <c r="F18" s="17">
        <v>4</v>
      </c>
      <c r="G18" s="9"/>
      <c r="H18" s="9">
        <v>0</v>
      </c>
    </row>
    <row r="19" spans="1:8">
      <c r="A19" s="20">
        <v>12532</v>
      </c>
      <c r="B19" s="21" t="s">
        <v>96</v>
      </c>
      <c r="C19" s="22">
        <v>10</v>
      </c>
      <c r="D19" s="22">
        <v>6</v>
      </c>
      <c r="E19" s="22">
        <v>0</v>
      </c>
      <c r="F19" s="22">
        <v>-4</v>
      </c>
      <c r="G19" s="23">
        <v>1.42</v>
      </c>
      <c r="H19" s="23">
        <v>-5.68</v>
      </c>
    </row>
    <row r="20" spans="1:8">
      <c r="A20" s="24">
        <v>12346</v>
      </c>
      <c r="B20" s="25" t="s">
        <v>94</v>
      </c>
      <c r="C20" s="26">
        <v>40</v>
      </c>
      <c r="D20" s="26">
        <v>42</v>
      </c>
      <c r="E20" s="26">
        <v>0</v>
      </c>
      <c r="F20" s="26">
        <v>2</v>
      </c>
      <c r="G20" s="27"/>
      <c r="H20" s="27">
        <v>0</v>
      </c>
    </row>
    <row r="21" spans="1:8">
      <c r="A21" s="1">
        <v>2644</v>
      </c>
      <c r="B21" s="2" t="s">
        <v>108</v>
      </c>
      <c r="C21" s="17">
        <v>6</v>
      </c>
      <c r="D21" s="17">
        <v>3</v>
      </c>
      <c r="E21" s="17">
        <v>1</v>
      </c>
      <c r="F21" s="17">
        <v>-2</v>
      </c>
      <c r="G21" s="9">
        <v>1.42</v>
      </c>
      <c r="H21" s="9">
        <v>-2.84</v>
      </c>
    </row>
    <row r="22" spans="1:8">
      <c r="A22" s="24">
        <v>8090</v>
      </c>
      <c r="B22" s="25" t="s">
        <v>169</v>
      </c>
      <c r="C22" s="26">
        <v>39</v>
      </c>
      <c r="D22" s="26">
        <v>33</v>
      </c>
      <c r="E22" s="26">
        <v>1</v>
      </c>
      <c r="F22" s="26">
        <v>-5</v>
      </c>
      <c r="G22" s="27">
        <v>0.72</v>
      </c>
      <c r="H22" s="27">
        <v>-3.5999999999999996</v>
      </c>
    </row>
    <row r="23" spans="1:8">
      <c r="A23" s="1">
        <v>4353</v>
      </c>
      <c r="B23" s="2" t="s">
        <v>49</v>
      </c>
      <c r="C23" s="17">
        <v>2</v>
      </c>
      <c r="D23" s="17">
        <v>0</v>
      </c>
      <c r="E23" s="17">
        <v>0</v>
      </c>
      <c r="F23" s="17">
        <v>-2</v>
      </c>
      <c r="G23" s="9">
        <v>0.85</v>
      </c>
      <c r="H23" s="9">
        <v>-1.7</v>
      </c>
    </row>
    <row r="24" spans="1:8">
      <c r="A24" s="1">
        <v>20795</v>
      </c>
      <c r="B24" s="2" t="s">
        <v>225</v>
      </c>
      <c r="C24" s="17">
        <v>10</v>
      </c>
      <c r="D24" s="17">
        <v>9</v>
      </c>
      <c r="E24" s="17">
        <v>2</v>
      </c>
      <c r="F24" s="17">
        <v>1</v>
      </c>
      <c r="G24" s="9"/>
      <c r="H24" s="9">
        <v>0</v>
      </c>
    </row>
    <row r="25" spans="1:8">
      <c r="A25" s="1">
        <v>5070</v>
      </c>
      <c r="B25" s="2" t="s">
        <v>14</v>
      </c>
      <c r="C25" s="17">
        <v>0</v>
      </c>
      <c r="D25" s="17">
        <v>4</v>
      </c>
      <c r="E25" s="17">
        <v>0</v>
      </c>
      <c r="F25" s="17">
        <v>4</v>
      </c>
      <c r="G25" s="9"/>
      <c r="H25" s="9">
        <v>0</v>
      </c>
    </row>
    <row r="26" spans="1:8">
      <c r="A26" s="1">
        <v>823</v>
      </c>
      <c r="B26" s="2" t="s">
        <v>166</v>
      </c>
      <c r="C26" s="17">
        <v>1</v>
      </c>
      <c r="D26" s="17">
        <v>0</v>
      </c>
      <c r="E26" s="17">
        <v>0</v>
      </c>
      <c r="F26" s="17">
        <v>-1</v>
      </c>
      <c r="G26" s="9">
        <v>1.82</v>
      </c>
      <c r="H26" s="9">
        <v>-1.82</v>
      </c>
    </row>
    <row r="27" spans="1:8">
      <c r="A27" s="1">
        <v>3056</v>
      </c>
      <c r="B27" s="2" t="s">
        <v>67</v>
      </c>
      <c r="C27" s="17">
        <v>-1</v>
      </c>
      <c r="D27" s="17">
        <v>0</v>
      </c>
      <c r="E27" s="17"/>
      <c r="F27" s="17">
        <v>1</v>
      </c>
      <c r="G27" s="9"/>
      <c r="H27" s="9">
        <v>0</v>
      </c>
    </row>
    <row r="28" spans="1:8">
      <c r="A28" s="1">
        <v>21274</v>
      </c>
      <c r="B28" s="1" t="s">
        <v>221</v>
      </c>
      <c r="C28" s="17">
        <v>27</v>
      </c>
      <c r="D28" s="17">
        <v>26</v>
      </c>
      <c r="E28" s="17">
        <v>0</v>
      </c>
      <c r="F28" s="17">
        <v>-1</v>
      </c>
      <c r="G28" s="9">
        <v>2.04</v>
      </c>
      <c r="H28" s="9">
        <v>-2.04</v>
      </c>
    </row>
  </sheetData>
  <autoFilter ref="A6:H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3"/>
  <sheetViews>
    <sheetView workbookViewId="0">
      <selection activeCell="A14" sqref="A14:XFD14"/>
    </sheetView>
  </sheetViews>
  <sheetFormatPr baseColWidth="10" defaultRowHeight="15"/>
  <cols>
    <col min="1" max="1" width="9.5703125" customWidth="1"/>
    <col min="2" max="2" width="42.28515625" customWidth="1"/>
  </cols>
  <sheetData>
    <row r="5" spans="1:8">
      <c r="B5" s="19" t="s">
        <v>227</v>
      </c>
    </row>
    <row r="7" spans="1:8">
      <c r="A7" s="11" t="s">
        <v>216</v>
      </c>
      <c r="B7" s="11" t="s">
        <v>217</v>
      </c>
      <c r="C7" s="12" t="s">
        <v>210</v>
      </c>
      <c r="D7" s="12" t="s">
        <v>209</v>
      </c>
      <c r="E7" s="12" t="s">
        <v>211</v>
      </c>
      <c r="F7" s="12" t="s">
        <v>212</v>
      </c>
      <c r="G7" s="15" t="s">
        <v>219</v>
      </c>
      <c r="H7" s="15" t="s">
        <v>218</v>
      </c>
    </row>
    <row r="8" spans="1:8">
      <c r="A8" s="1">
        <v>2033</v>
      </c>
      <c r="B8" s="2" t="s">
        <v>29</v>
      </c>
      <c r="C8" s="3">
        <v>4793</v>
      </c>
      <c r="D8" s="3">
        <v>4296</v>
      </c>
      <c r="E8" s="3">
        <v>461</v>
      </c>
      <c r="F8" s="3">
        <v>-36</v>
      </c>
      <c r="G8" s="9">
        <v>1.1200000000000001</v>
      </c>
      <c r="H8" s="9">
        <v>-40.320000000000007</v>
      </c>
    </row>
    <row r="9" spans="1:8">
      <c r="A9" s="1">
        <v>105</v>
      </c>
      <c r="B9" s="2" t="s">
        <v>194</v>
      </c>
      <c r="C9" s="3">
        <v>64</v>
      </c>
      <c r="D9" s="3">
        <v>54</v>
      </c>
      <c r="E9" s="3">
        <v>6</v>
      </c>
      <c r="F9" s="3">
        <v>-4</v>
      </c>
      <c r="G9" s="9">
        <v>0.59</v>
      </c>
      <c r="H9" s="9">
        <v>-2.36</v>
      </c>
    </row>
    <row r="10" spans="1:8">
      <c r="A10" s="1">
        <v>9100</v>
      </c>
      <c r="B10" s="2" t="s">
        <v>180</v>
      </c>
      <c r="C10" s="3">
        <v>62</v>
      </c>
      <c r="D10" s="3">
        <v>53</v>
      </c>
      <c r="E10" s="3">
        <v>7</v>
      </c>
      <c r="F10" s="3">
        <v>-2</v>
      </c>
      <c r="G10" s="9">
        <v>0.62</v>
      </c>
      <c r="H10" s="9">
        <v>-1.24</v>
      </c>
    </row>
    <row r="11" spans="1:8">
      <c r="A11" s="1">
        <v>15581</v>
      </c>
      <c r="B11" s="2" t="s">
        <v>214</v>
      </c>
      <c r="C11" s="6">
        <v>395</v>
      </c>
      <c r="D11" s="6">
        <v>368</v>
      </c>
      <c r="E11" s="6">
        <v>24</v>
      </c>
      <c r="F11" s="3">
        <v>-3</v>
      </c>
      <c r="G11" s="10">
        <v>1.61</v>
      </c>
      <c r="H11" s="9">
        <v>-4.83</v>
      </c>
    </row>
    <row r="12" spans="1:8">
      <c r="A12" s="1">
        <v>9254</v>
      </c>
      <c r="B12" s="2" t="s">
        <v>173</v>
      </c>
      <c r="C12" s="3">
        <v>85</v>
      </c>
      <c r="D12" s="3">
        <v>61</v>
      </c>
      <c r="E12" s="3">
        <v>22</v>
      </c>
      <c r="F12" s="3">
        <v>-2</v>
      </c>
      <c r="G12" s="9">
        <v>1.25</v>
      </c>
      <c r="H12" s="9">
        <v>-2.5</v>
      </c>
    </row>
    <row r="13" spans="1:8">
      <c r="A13" s="1">
        <v>784</v>
      </c>
      <c r="B13" s="2" t="s">
        <v>131</v>
      </c>
      <c r="C13" s="3">
        <v>461</v>
      </c>
      <c r="D13" s="3">
        <v>452</v>
      </c>
      <c r="E13" s="3">
        <v>5</v>
      </c>
      <c r="F13" s="3">
        <f>E13+D13+-C13</f>
        <v>-4</v>
      </c>
      <c r="G13" s="29">
        <v>3.29</v>
      </c>
      <c r="H13" s="13">
        <f>G13*F13</f>
        <v>-13.16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tabSelected="1" workbookViewId="0">
      <selection activeCell="E22" sqref="E22"/>
    </sheetView>
  </sheetViews>
  <sheetFormatPr baseColWidth="10" defaultRowHeight="15"/>
  <cols>
    <col min="1" max="1" width="9.28515625" customWidth="1"/>
    <col min="2" max="2" width="46" customWidth="1"/>
    <col min="3" max="3" width="10.7109375" customWidth="1"/>
    <col min="4" max="5" width="9.85546875" customWidth="1"/>
    <col min="7" max="7" width="10.42578125" customWidth="1"/>
  </cols>
  <sheetData>
    <row r="3" spans="1:8">
      <c r="B3" s="19" t="s">
        <v>226</v>
      </c>
    </row>
    <row r="6" spans="1:8">
      <c r="A6" s="11" t="s">
        <v>216</v>
      </c>
      <c r="B6" s="11" t="s">
        <v>217</v>
      </c>
      <c r="C6" s="12" t="s">
        <v>210</v>
      </c>
      <c r="D6" s="12" t="s">
        <v>209</v>
      </c>
      <c r="E6" s="12" t="s">
        <v>211</v>
      </c>
      <c r="F6" s="12" t="s">
        <v>212</v>
      </c>
      <c r="G6" s="15" t="s">
        <v>219</v>
      </c>
      <c r="H6" s="15" t="s">
        <v>218</v>
      </c>
    </row>
    <row r="7" spans="1:8">
      <c r="A7" s="1">
        <v>1495</v>
      </c>
      <c r="B7" s="2" t="s">
        <v>25</v>
      </c>
      <c r="C7" s="17">
        <v>5</v>
      </c>
      <c r="D7" s="17"/>
      <c r="E7" s="17"/>
      <c r="F7" s="17">
        <v>-5</v>
      </c>
      <c r="G7" s="9">
        <v>1.37</v>
      </c>
      <c r="H7" s="9">
        <f>G7*F7</f>
        <v>-6.8500000000000005</v>
      </c>
    </row>
    <row r="8" spans="1:8">
      <c r="A8" s="1">
        <v>10360</v>
      </c>
      <c r="B8" s="2" t="s">
        <v>185</v>
      </c>
      <c r="C8" s="17">
        <v>58</v>
      </c>
      <c r="D8" s="17">
        <v>55</v>
      </c>
      <c r="E8" s="17">
        <v>2</v>
      </c>
      <c r="F8" s="17">
        <v>-1</v>
      </c>
      <c r="G8" s="9">
        <v>1.2</v>
      </c>
      <c r="H8" s="9">
        <f t="shared" ref="H8:H18" si="0">G8*F8</f>
        <v>-1.2</v>
      </c>
    </row>
    <row r="9" spans="1:8">
      <c r="A9" s="1">
        <v>6373</v>
      </c>
      <c r="B9" s="2" t="s">
        <v>144</v>
      </c>
      <c r="C9" s="17">
        <v>64</v>
      </c>
      <c r="D9" s="17">
        <v>61</v>
      </c>
      <c r="E9" s="17">
        <v>1</v>
      </c>
      <c r="F9" s="17">
        <v>-2</v>
      </c>
      <c r="G9" s="9">
        <v>1.2</v>
      </c>
      <c r="H9" s="9">
        <f t="shared" si="0"/>
        <v>-2.4</v>
      </c>
    </row>
    <row r="10" spans="1:8">
      <c r="A10" s="1">
        <v>9831</v>
      </c>
      <c r="B10" s="2" t="s">
        <v>181</v>
      </c>
      <c r="C10" s="17">
        <v>1</v>
      </c>
      <c r="D10" s="17">
        <v>0</v>
      </c>
      <c r="E10" s="17">
        <v>0</v>
      </c>
      <c r="F10" s="17">
        <v>-1</v>
      </c>
      <c r="G10" s="9">
        <v>0.36</v>
      </c>
      <c r="H10" s="9">
        <f t="shared" si="0"/>
        <v>-0.36</v>
      </c>
    </row>
    <row r="11" spans="1:8">
      <c r="A11" s="1">
        <v>13382</v>
      </c>
      <c r="B11" s="2" t="s">
        <v>205</v>
      </c>
      <c r="C11" s="17">
        <v>29</v>
      </c>
      <c r="D11" s="17">
        <v>25</v>
      </c>
      <c r="E11" s="17">
        <v>0</v>
      </c>
      <c r="F11" s="17">
        <v>-4</v>
      </c>
      <c r="G11" s="9">
        <v>2.64</v>
      </c>
      <c r="H11" s="9">
        <f t="shared" si="0"/>
        <v>-10.56</v>
      </c>
    </row>
    <row r="12" spans="1:8">
      <c r="A12" s="1">
        <v>3504</v>
      </c>
      <c r="B12" s="2" t="s">
        <v>105</v>
      </c>
      <c r="C12" s="17">
        <v>55</v>
      </c>
      <c r="D12" s="17">
        <v>53</v>
      </c>
      <c r="E12" s="17">
        <v>0</v>
      </c>
      <c r="F12" s="17">
        <v>-2</v>
      </c>
      <c r="G12" s="9">
        <v>1.4</v>
      </c>
      <c r="H12" s="9">
        <f t="shared" si="0"/>
        <v>-2.8</v>
      </c>
    </row>
    <row r="13" spans="1:8">
      <c r="A13" s="1">
        <v>8656</v>
      </c>
      <c r="B13" s="2" t="s">
        <v>186</v>
      </c>
      <c r="C13" s="17">
        <v>146</v>
      </c>
      <c r="D13" s="17">
        <v>144</v>
      </c>
      <c r="E13" s="17">
        <v>0</v>
      </c>
      <c r="F13" s="17">
        <v>-2</v>
      </c>
      <c r="G13" s="9">
        <v>1.4</v>
      </c>
      <c r="H13" s="9">
        <f t="shared" si="0"/>
        <v>-2.8</v>
      </c>
    </row>
    <row r="14" spans="1:8">
      <c r="A14" s="1">
        <v>2644</v>
      </c>
      <c r="B14" s="2" t="s">
        <v>108</v>
      </c>
      <c r="C14" s="17">
        <v>6</v>
      </c>
      <c r="D14" s="17">
        <v>3</v>
      </c>
      <c r="E14" s="17">
        <v>1</v>
      </c>
      <c r="F14" s="17">
        <v>-2</v>
      </c>
      <c r="G14" s="9">
        <v>1.42</v>
      </c>
      <c r="H14" s="9">
        <f t="shared" si="0"/>
        <v>-2.84</v>
      </c>
    </row>
    <row r="15" spans="1:8">
      <c r="A15" s="1">
        <v>8090</v>
      </c>
      <c r="B15" s="2" t="s">
        <v>169</v>
      </c>
      <c r="C15" s="17">
        <v>39</v>
      </c>
      <c r="D15" s="17">
        <v>33</v>
      </c>
      <c r="E15" s="17">
        <v>1</v>
      </c>
      <c r="F15" s="17">
        <v>-3</v>
      </c>
      <c r="G15" s="9">
        <v>0.72</v>
      </c>
      <c r="H15" s="9">
        <f t="shared" si="0"/>
        <v>-2.16</v>
      </c>
    </row>
    <row r="16" spans="1:8">
      <c r="A16" s="1">
        <v>4353</v>
      </c>
      <c r="B16" s="2" t="s">
        <v>49</v>
      </c>
      <c r="C16" s="17">
        <v>2</v>
      </c>
      <c r="D16" s="17">
        <v>0</v>
      </c>
      <c r="E16" s="17">
        <v>0</v>
      </c>
      <c r="F16" s="17">
        <v>-2</v>
      </c>
      <c r="G16" s="9">
        <v>0.85</v>
      </c>
      <c r="H16" s="9">
        <f t="shared" si="0"/>
        <v>-1.7</v>
      </c>
    </row>
    <row r="17" spans="1:8">
      <c r="A17" s="1">
        <v>823</v>
      </c>
      <c r="B17" s="2" t="s">
        <v>166</v>
      </c>
      <c r="C17" s="17">
        <v>1</v>
      </c>
      <c r="D17" s="17">
        <v>0</v>
      </c>
      <c r="E17" s="17">
        <v>0</v>
      </c>
      <c r="F17" s="17">
        <v>-1</v>
      </c>
      <c r="G17" s="9">
        <v>1.82</v>
      </c>
      <c r="H17" s="9">
        <f t="shared" si="0"/>
        <v>-1.82</v>
      </c>
    </row>
    <row r="18" spans="1:8">
      <c r="A18" s="1">
        <v>21274</v>
      </c>
      <c r="B18" s="1" t="s">
        <v>221</v>
      </c>
      <c r="C18" s="17">
        <v>27</v>
      </c>
      <c r="D18" s="17">
        <v>26</v>
      </c>
      <c r="E18" s="17">
        <v>0</v>
      </c>
      <c r="F18" s="17">
        <v>-1</v>
      </c>
      <c r="G18" s="9">
        <v>2.04</v>
      </c>
      <c r="H18" s="9">
        <f t="shared" si="0"/>
        <v>-2.04</v>
      </c>
    </row>
    <row r="19" spans="1:8">
      <c r="A19" s="1">
        <v>20795</v>
      </c>
      <c r="B19" s="2" t="s">
        <v>225</v>
      </c>
      <c r="C19" s="17">
        <v>8</v>
      </c>
      <c r="D19" s="17">
        <v>7</v>
      </c>
      <c r="E19" s="17">
        <v>0</v>
      </c>
      <c r="F19" s="17">
        <f>E19+D19-C19</f>
        <v>-1</v>
      </c>
      <c r="G19" s="9">
        <v>1.51</v>
      </c>
      <c r="H19" s="9">
        <f>G19*F19</f>
        <v>-1.51</v>
      </c>
    </row>
    <row r="20" spans="1:8">
      <c r="G20" s="28" t="s">
        <v>220</v>
      </c>
      <c r="H20" s="13">
        <f>SUM(H7:H19)</f>
        <v>-39.04</v>
      </c>
    </row>
  </sheetData>
  <autoFilter ref="A6:H6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9"/>
  <sheetViews>
    <sheetView workbookViewId="0">
      <selection activeCell="F9" sqref="F9"/>
    </sheetView>
  </sheetViews>
  <sheetFormatPr baseColWidth="10" defaultRowHeight="15"/>
  <cols>
    <col min="2" max="2" width="34.28515625" customWidth="1"/>
    <col min="3" max="3" width="9" customWidth="1"/>
  </cols>
  <sheetData>
    <row r="3" spans="1:8">
      <c r="B3" t="s">
        <v>226</v>
      </c>
    </row>
    <row r="5" spans="1:8">
      <c r="A5" s="11" t="s">
        <v>216</v>
      </c>
      <c r="B5" s="11" t="s">
        <v>217</v>
      </c>
      <c r="C5" s="12" t="s">
        <v>210</v>
      </c>
      <c r="D5" s="12" t="s">
        <v>209</v>
      </c>
      <c r="E5" s="12" t="s">
        <v>211</v>
      </c>
      <c r="F5" s="12" t="s">
        <v>212</v>
      </c>
      <c r="G5" s="15" t="s">
        <v>219</v>
      </c>
      <c r="H5" s="15" t="s">
        <v>218</v>
      </c>
    </row>
    <row r="6" spans="1:8">
      <c r="A6" s="1">
        <v>3214</v>
      </c>
      <c r="B6" s="2" t="s">
        <v>32</v>
      </c>
      <c r="C6" s="17">
        <v>0</v>
      </c>
      <c r="D6" s="17">
        <v>1</v>
      </c>
      <c r="E6" s="17">
        <v>0</v>
      </c>
      <c r="F6" s="17">
        <v>1</v>
      </c>
      <c r="G6" s="9"/>
      <c r="H6" s="9">
        <v>0</v>
      </c>
    </row>
    <row r="7" spans="1:8">
      <c r="A7" s="1">
        <v>12346</v>
      </c>
      <c r="B7" s="2" t="s">
        <v>94</v>
      </c>
      <c r="C7" s="17">
        <v>40</v>
      </c>
      <c r="D7" s="17">
        <v>42</v>
      </c>
      <c r="E7" s="17">
        <v>0</v>
      </c>
      <c r="F7" s="17">
        <v>2</v>
      </c>
      <c r="G7" s="9"/>
      <c r="H7" s="9">
        <v>0</v>
      </c>
    </row>
    <row r="8" spans="1:8">
      <c r="A8" s="1">
        <v>3056</v>
      </c>
      <c r="B8" s="2" t="s">
        <v>67</v>
      </c>
      <c r="C8" s="17">
        <v>-1</v>
      </c>
      <c r="D8" s="17">
        <v>0</v>
      </c>
      <c r="E8" s="17"/>
      <c r="F8" s="17">
        <v>1</v>
      </c>
      <c r="G8" s="9"/>
      <c r="H8" s="9">
        <v>0</v>
      </c>
    </row>
    <row r="9" spans="1:8">
      <c r="A9" s="1">
        <v>1293</v>
      </c>
      <c r="B9" s="2" t="s">
        <v>126</v>
      </c>
      <c r="C9" s="17">
        <v>160</v>
      </c>
      <c r="D9" s="17">
        <f>24+99</f>
        <v>123</v>
      </c>
      <c r="E9" s="17">
        <v>39</v>
      </c>
      <c r="F9" s="17">
        <v>2</v>
      </c>
      <c r="G9" s="9"/>
      <c r="H9" s="9">
        <f>G9*Tabla1[[#This Row],[DIFERENCIA]]</f>
        <v>0</v>
      </c>
    </row>
  </sheetData>
  <autoFilter ref="A5:H5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Hoja5</vt:lpstr>
      <vt:lpstr>Hoja3</vt:lpstr>
      <vt:lpstr>Hoja2</vt:lpstr>
      <vt:lpstr>Hoja6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INVENTARIO-4</dc:creator>
  <cp:lastModifiedBy>INVENTARIO-2</cp:lastModifiedBy>
  <cp:lastPrinted>2022-03-24T17:28:22Z</cp:lastPrinted>
  <dcterms:created xsi:type="dcterms:W3CDTF">2021-05-10T12:21:57Z</dcterms:created>
  <dcterms:modified xsi:type="dcterms:W3CDTF">2022-03-24T17:35:08Z</dcterms:modified>
</cp:coreProperties>
</file>