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-2\Desktop\"/>
    </mc:Choice>
  </mc:AlternateContent>
  <bookViews>
    <workbookView xWindow="0" yWindow="0" windowWidth="12555" windowHeight="5100"/>
  </bookViews>
  <sheets>
    <sheet name="Hoja1" sheetId="1" r:id="rId1"/>
    <sheet name="faltantes" sheetId="2" r:id="rId2"/>
    <sheet name="sobrnates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2" i="1"/>
  <c r="G23" i="1"/>
  <c r="G24" i="1"/>
  <c r="G25" i="1"/>
  <c r="G26" i="1"/>
  <c r="G27" i="1"/>
  <c r="G28" i="1"/>
  <c r="G29" i="1"/>
  <c r="G30" i="1"/>
  <c r="G31" i="1"/>
  <c r="G20" i="1"/>
  <c r="J16" i="3" l="1"/>
  <c r="G16" i="3"/>
  <c r="H16" i="3" s="1"/>
  <c r="J15" i="3"/>
  <c r="H15" i="3"/>
  <c r="G15" i="3"/>
  <c r="C15" i="3"/>
  <c r="G14" i="3"/>
  <c r="J14" i="3" s="1"/>
  <c r="C14" i="3"/>
  <c r="G13" i="3"/>
  <c r="J13" i="3" s="1"/>
  <c r="C13" i="3"/>
  <c r="G12" i="3"/>
  <c r="J12" i="3" s="1"/>
  <c r="C12" i="3"/>
  <c r="G11" i="3"/>
  <c r="J11" i="3" s="1"/>
  <c r="J10" i="3"/>
  <c r="G10" i="3"/>
  <c r="H10" i="3" s="1"/>
  <c r="C10" i="3"/>
  <c r="G27" i="2"/>
  <c r="J27" i="2" s="1"/>
  <c r="C27" i="2"/>
  <c r="G26" i="2"/>
  <c r="H26" i="2" s="1"/>
  <c r="C26" i="2"/>
  <c r="G25" i="2"/>
  <c r="J25" i="2" s="1"/>
  <c r="C25" i="2"/>
  <c r="G24" i="2"/>
  <c r="C24" i="2"/>
  <c r="J23" i="2"/>
  <c r="G23" i="2"/>
  <c r="C23" i="2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H14" i="3" l="1"/>
  <c r="H13" i="3"/>
  <c r="H12" i="3"/>
  <c r="H11" i="3"/>
  <c r="J26" i="2"/>
  <c r="H24" i="2"/>
  <c r="H25" i="2"/>
  <c r="H23" i="2"/>
  <c r="J24" i="2"/>
  <c r="H27" i="2"/>
  <c r="G35" i="1"/>
  <c r="G36" i="1"/>
  <c r="G37" i="1"/>
  <c r="G38" i="1"/>
  <c r="G39" i="1"/>
  <c r="G40" i="1"/>
  <c r="G41" i="1"/>
  <c r="G42" i="1"/>
  <c r="G43" i="1"/>
  <c r="G44" i="1"/>
  <c r="G34" i="1"/>
  <c r="G32" i="1"/>
  <c r="G5" i="1"/>
</calcChain>
</file>

<file path=xl/sharedStrings.xml><?xml version="1.0" encoding="utf-8"?>
<sst xmlns="http://schemas.openxmlformats.org/spreadsheetml/2006/main" count="92" uniqueCount="51">
  <si>
    <t>POLLO</t>
  </si>
  <si>
    <t>Producto</t>
  </si>
  <si>
    <t>Descripcion_del_Producto</t>
  </si>
  <si>
    <t>SISTEMA</t>
  </si>
  <si>
    <t>FISICO</t>
  </si>
  <si>
    <t>VENTAS</t>
  </si>
  <si>
    <t>DIFERENCIA</t>
  </si>
  <si>
    <t>ALAS DE POLLO</t>
  </si>
  <si>
    <t>HIGADO</t>
  </si>
  <si>
    <t>MILANESA DE POLLO KG</t>
  </si>
  <si>
    <t>MOLLEJA DE POLLO KG</t>
  </si>
  <si>
    <t>MUSLO DE POLLO</t>
  </si>
  <si>
    <t>PATAS DE POLLO KG</t>
  </si>
  <si>
    <t>POLLO ENTERO.</t>
  </si>
  <si>
    <t>MILANESA EMPANIZADA KG</t>
  </si>
  <si>
    <t>HAM. POLLO LA GANJA KG</t>
  </si>
  <si>
    <t>POLLO MOLIDO KG</t>
  </si>
  <si>
    <t>NUGGETS</t>
  </si>
  <si>
    <t>QUESO</t>
  </si>
  <si>
    <t>QUESO DURO</t>
  </si>
  <si>
    <t>QUESO RALLADO</t>
  </si>
  <si>
    <t>GUAYANES</t>
  </si>
  <si>
    <t>PALMIZULIA</t>
  </si>
  <si>
    <t>SANTA BARBARA</t>
  </si>
  <si>
    <t>SEMIDURO</t>
  </si>
  <si>
    <t>RICOTTA SIN SAL KG</t>
  </si>
  <si>
    <t>CUAJADA KG</t>
  </si>
  <si>
    <t>REQUEZON KG</t>
  </si>
  <si>
    <t>%MERMA</t>
  </si>
  <si>
    <t>ULT. RECEPCION</t>
  </si>
  <si>
    <t>COSTO</t>
  </si>
  <si>
    <t>COSTO TOTAL</t>
  </si>
  <si>
    <t>TELITA</t>
  </si>
  <si>
    <t>MERIDEÑO</t>
  </si>
  <si>
    <t>COCHINO</t>
  </si>
  <si>
    <t>PERNIL CON HUESO</t>
  </si>
  <si>
    <t>POLLO PICADO</t>
  </si>
  <si>
    <t>PATA DE COCHINO</t>
  </si>
  <si>
    <t xml:space="preserve">COSTILLA DE COCHINO </t>
  </si>
  <si>
    <t>PULPA DE COCHINO</t>
  </si>
  <si>
    <t>HUESO DE COCHINO</t>
  </si>
  <si>
    <t>CHULETA AHUMADA</t>
  </si>
  <si>
    <t>ALAS PARRILLERAS</t>
  </si>
  <si>
    <t>MUSLO PARRILLERO</t>
  </si>
  <si>
    <t>HUESO AHUMADO</t>
  </si>
  <si>
    <t>CHULETA FRESCA</t>
  </si>
  <si>
    <t>PALMICON</t>
  </si>
  <si>
    <t xml:space="preserve">TOCINO </t>
  </si>
  <si>
    <t>CHORIZO MIXTO</t>
  </si>
  <si>
    <t>CHULETA DE PERNIL</t>
  </si>
  <si>
    <t>Basado en el periodo de merma 14/02 AL 07/03/2022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</si>
</sst>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540A]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/>
    <xf numFmtId="9" fontId="3" fillId="2" borderId="1" xfId="1" applyFont="1" applyFill="1" applyBorder="1"/>
    <xf numFmtId="0" fontId="3" fillId="3" borderId="1" xfId="0" applyFont="1" applyFill="1" applyBorder="1"/>
    <xf numFmtId="49" fontId="3" fillId="3" borderId="1" xfId="0" applyNumberFormat="1" applyFont="1" applyFill="1" applyBorder="1"/>
    <xf numFmtId="0" fontId="3" fillId="3" borderId="1" xfId="0" applyNumberFormat="1" applyFont="1" applyFill="1" applyBorder="1"/>
    <xf numFmtId="0" fontId="0" fillId="3" borderId="0" xfId="0" applyFill="1"/>
    <xf numFmtId="0" fontId="0" fillId="3" borderId="1" xfId="0" applyFill="1" applyBorder="1"/>
    <xf numFmtId="10" fontId="3" fillId="3" borderId="1" xfId="1" applyNumberFormat="1" applyFont="1" applyFill="1" applyBorder="1"/>
    <xf numFmtId="164" fontId="3" fillId="3" borderId="1" xfId="0" applyNumberFormat="1" applyFont="1" applyFill="1" applyBorder="1"/>
    <xf numFmtId="164" fontId="0" fillId="3" borderId="1" xfId="0" applyNumberFormat="1" applyFill="1" applyBorder="1"/>
    <xf numFmtId="0" fontId="5" fillId="3" borderId="4" xfId="0" applyFont="1" applyFill="1" applyBorder="1"/>
    <xf numFmtId="0" fontId="3" fillId="3" borderId="5" xfId="0" applyFont="1" applyFill="1" applyBorder="1"/>
    <xf numFmtId="0" fontId="5" fillId="3" borderId="1" xfId="0" applyFont="1" applyFill="1" applyBorder="1"/>
    <xf numFmtId="0" fontId="5" fillId="3" borderId="1" xfId="0" applyNumberFormat="1" applyFont="1" applyFill="1" applyBorder="1"/>
    <xf numFmtId="164" fontId="5" fillId="3" borderId="1" xfId="0" applyNumberFormat="1" applyFont="1" applyFill="1" applyBorder="1"/>
    <xf numFmtId="0" fontId="6" fillId="2" borderId="1" xfId="0" applyFont="1" applyFill="1" applyBorder="1"/>
    <xf numFmtId="9" fontId="6" fillId="2" borderId="1" xfId="1" applyNumberFormat="1" applyFont="1" applyFill="1" applyBorder="1"/>
    <xf numFmtId="0" fontId="0" fillId="0" borderId="1" xfId="0" applyBorder="1"/>
    <xf numFmtId="0" fontId="4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12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A4:J18" totalsRowShown="0" headerRowDxfId="11" dataDxfId="10">
  <autoFilter ref="A4:J18"/>
  <sortState ref="A4:F10">
    <sortCondition ref="B2:B8"/>
  </sortState>
  <tableColumns count="10">
    <tableColumn id="5" name="Producto" dataDxfId="9"/>
    <tableColumn id="7" name="Descripcion_del_Producto" dataDxfId="8"/>
    <tableColumn id="2" name="ULT. RECEPCION" dataDxfId="7"/>
    <tableColumn id="8" name="SISTEMA" dataDxfId="6"/>
    <tableColumn id="9" name="FISICO" dataDxfId="5"/>
    <tableColumn id="10" name="VENTAS" dataDxfId="4"/>
    <tableColumn id="11" name="DIFERENCIA" dataDxfId="3">
      <calculatedColumnFormula>Tabla1[[#This Row],[VENTAS]]+Tabla1[[#This Row],[FISICO]]-Tabla1[[#This Row],[SISTEMA]]</calculatedColumnFormula>
    </tableColumn>
    <tableColumn id="13" name="%MERMA" dataDxfId="2"/>
    <tableColumn id="3" name="COSTO" dataDxfId="1"/>
    <tableColumn id="4" name="COSTO TOTA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topLeftCell="A21" workbookViewId="0">
      <selection activeCell="F45" sqref="F45"/>
    </sheetView>
  </sheetViews>
  <sheetFormatPr baseColWidth="10" defaultRowHeight="15"/>
  <cols>
    <col min="1" max="1" width="9.7109375" customWidth="1"/>
    <col min="2" max="2" width="26.7109375" customWidth="1"/>
    <col min="3" max="3" width="13.85546875" customWidth="1"/>
    <col min="4" max="4" width="12" customWidth="1"/>
    <col min="5" max="5" width="8.5703125" customWidth="1"/>
    <col min="6" max="6" width="9.5703125" customWidth="1"/>
    <col min="9" max="9" width="8.140625" customWidth="1"/>
    <col min="10" max="10" width="12.140625" customWidth="1"/>
  </cols>
  <sheetData>
    <row r="1" spans="1:10" ht="15.75">
      <c r="A1" s="19"/>
      <c r="B1" s="19"/>
      <c r="C1" s="19"/>
      <c r="D1" s="19"/>
      <c r="E1" s="19"/>
      <c r="F1" s="19"/>
      <c r="G1" s="19"/>
      <c r="H1" s="19"/>
    </row>
    <row r="2" spans="1:10" ht="15.75">
      <c r="A2" s="21" t="s">
        <v>50</v>
      </c>
      <c r="B2" s="21"/>
      <c r="C2" s="21"/>
      <c r="D2" s="21"/>
      <c r="E2" s="21"/>
      <c r="F2" s="21"/>
      <c r="G2" s="21"/>
      <c r="H2" s="21"/>
    </row>
    <row r="3" spans="1:10" ht="23.25">
      <c r="A3" s="20" t="s">
        <v>0</v>
      </c>
      <c r="B3" s="20"/>
      <c r="C3" s="20"/>
      <c r="D3" s="20"/>
      <c r="E3" s="20"/>
      <c r="F3" s="20"/>
      <c r="G3" s="20"/>
      <c r="H3" s="20"/>
    </row>
    <row r="4" spans="1:10">
      <c r="A4" s="1" t="s">
        <v>1</v>
      </c>
      <c r="B4" s="1" t="s">
        <v>2</v>
      </c>
      <c r="C4" s="1" t="s">
        <v>29</v>
      </c>
      <c r="D4" s="1" t="s">
        <v>3</v>
      </c>
      <c r="E4" s="1" t="s">
        <v>4</v>
      </c>
      <c r="F4" s="1" t="s">
        <v>5</v>
      </c>
      <c r="G4" s="1" t="s">
        <v>6</v>
      </c>
      <c r="H4" s="2" t="s">
        <v>28</v>
      </c>
      <c r="I4" s="1" t="s">
        <v>30</v>
      </c>
      <c r="J4" s="1" t="s">
        <v>31</v>
      </c>
    </row>
    <row r="5" spans="1:10">
      <c r="A5" s="3">
        <v>424</v>
      </c>
      <c r="B5" s="3" t="s">
        <v>7</v>
      </c>
      <c r="C5" s="3"/>
      <c r="D5" s="3">
        <v>150.315</v>
      </c>
      <c r="E5" s="3"/>
      <c r="F5" s="3">
        <v>24.36</v>
      </c>
      <c r="G5" s="3">
        <f>Tabla1[[#This Row],[VENTAS]]+Tabla1[[#This Row],[FISICO]]-Tabla1[[#This Row],[SISTEMA]]</f>
        <v>-125.955</v>
      </c>
      <c r="H5" s="8"/>
      <c r="I5" s="9"/>
      <c r="J5" s="9"/>
    </row>
    <row r="6" spans="1:10">
      <c r="A6" s="3">
        <v>1947</v>
      </c>
      <c r="B6" s="3" t="s">
        <v>8</v>
      </c>
      <c r="C6" s="3"/>
      <c r="D6" s="3">
        <v>25.625</v>
      </c>
      <c r="E6" s="3"/>
      <c r="F6" s="3">
        <v>11.67</v>
      </c>
      <c r="G6" s="3">
        <f>Tabla1[[#This Row],[VENTAS]]+Tabla1[[#This Row],[FISICO]]-Tabla1[[#This Row],[SISTEMA]]</f>
        <v>-13.955</v>
      </c>
      <c r="H6" s="8"/>
      <c r="I6" s="9"/>
      <c r="J6" s="9"/>
    </row>
    <row r="7" spans="1:10">
      <c r="A7" s="3">
        <v>1937</v>
      </c>
      <c r="B7" s="4" t="s">
        <v>9</v>
      </c>
      <c r="C7" s="3"/>
      <c r="D7" s="3">
        <v>243.7</v>
      </c>
      <c r="E7" s="3"/>
      <c r="F7" s="3">
        <v>25.29</v>
      </c>
      <c r="G7" s="3">
        <f>Tabla1[[#This Row],[VENTAS]]+Tabla1[[#This Row],[FISICO]]-Tabla1[[#This Row],[SISTEMA]]</f>
        <v>-218.41</v>
      </c>
      <c r="H7" s="8"/>
      <c r="I7" s="9"/>
      <c r="J7" s="9"/>
    </row>
    <row r="8" spans="1:10">
      <c r="A8" s="3">
        <v>1887</v>
      </c>
      <c r="B8" s="4" t="s">
        <v>10</v>
      </c>
      <c r="C8" s="3"/>
      <c r="D8" s="3">
        <v>27.7</v>
      </c>
      <c r="E8" s="3"/>
      <c r="F8" s="3">
        <v>4.2300000000000004</v>
      </c>
      <c r="G8" s="3">
        <f>Tabla1[[#This Row],[VENTAS]]+Tabla1[[#This Row],[FISICO]]-Tabla1[[#This Row],[SISTEMA]]</f>
        <v>-23.47</v>
      </c>
      <c r="H8" s="8"/>
      <c r="I8" s="9"/>
      <c r="J8" s="9"/>
    </row>
    <row r="9" spans="1:10">
      <c r="A9" s="3">
        <v>5148</v>
      </c>
      <c r="B9" s="3" t="s">
        <v>11</v>
      </c>
      <c r="C9" s="3"/>
      <c r="D9" s="3">
        <v>205.995</v>
      </c>
      <c r="E9" s="3"/>
      <c r="F9" s="3">
        <v>50.45</v>
      </c>
      <c r="G9" s="3">
        <f>Tabla1[[#This Row],[VENTAS]]+Tabla1[[#This Row],[FISICO]]-Tabla1[[#This Row],[SISTEMA]]</f>
        <v>-155.54500000000002</v>
      </c>
      <c r="H9" s="8"/>
      <c r="I9" s="9"/>
      <c r="J9" s="9"/>
    </row>
    <row r="10" spans="1:10">
      <c r="A10" s="3">
        <v>1986</v>
      </c>
      <c r="B10" s="4" t="s">
        <v>12</v>
      </c>
      <c r="C10" s="3"/>
      <c r="D10" s="3">
        <v>155.88999999999999</v>
      </c>
      <c r="E10" s="3"/>
      <c r="F10" s="3">
        <v>8.6300000000000008</v>
      </c>
      <c r="G10" s="3">
        <f>Tabla1[[#This Row],[VENTAS]]+Tabla1[[#This Row],[FISICO]]-Tabla1[[#This Row],[SISTEMA]]</f>
        <v>-147.26</v>
      </c>
      <c r="H10" s="8"/>
      <c r="I10" s="9"/>
      <c r="J10" s="9"/>
    </row>
    <row r="11" spans="1:10" s="6" customFormat="1">
      <c r="A11" s="3">
        <v>3120</v>
      </c>
      <c r="B11" s="3" t="s">
        <v>13</v>
      </c>
      <c r="C11" s="3"/>
      <c r="D11" s="3">
        <v>957.875</v>
      </c>
      <c r="E11" s="3"/>
      <c r="F11" s="3">
        <v>36.4</v>
      </c>
      <c r="G11" s="3">
        <f>Tabla1[[#This Row],[VENTAS]]+Tabla1[[#This Row],[FISICO]]-Tabla1[[#This Row],[SISTEMA]]</f>
        <v>-921.47500000000002</v>
      </c>
      <c r="H11" s="8"/>
      <c r="I11" s="9"/>
      <c r="J11" s="9"/>
    </row>
    <row r="12" spans="1:10" s="6" customFormat="1">
      <c r="A12" s="3">
        <v>1910</v>
      </c>
      <c r="B12" s="3" t="s">
        <v>14</v>
      </c>
      <c r="C12" s="5"/>
      <c r="D12" s="3">
        <v>98.68</v>
      </c>
      <c r="E12" s="3"/>
      <c r="F12" s="3">
        <v>3.91</v>
      </c>
      <c r="G12" s="3">
        <f>Tabla1[[#This Row],[VENTAS]]+Tabla1[[#This Row],[FISICO]]-Tabla1[[#This Row],[SISTEMA]]</f>
        <v>-94.77000000000001</v>
      </c>
      <c r="H12" s="8"/>
      <c r="I12" s="9"/>
      <c r="J12" s="9"/>
    </row>
    <row r="13" spans="1:10" s="6" customFormat="1">
      <c r="A13" s="3">
        <v>15587</v>
      </c>
      <c r="B13" s="3" t="s">
        <v>15</v>
      </c>
      <c r="C13" s="5"/>
      <c r="D13" s="3">
        <v>1.03</v>
      </c>
      <c r="E13" s="3"/>
      <c r="F13" s="3"/>
      <c r="G13" s="3">
        <f>Tabla1[[#This Row],[VENTAS]]+Tabla1[[#This Row],[FISICO]]-Tabla1[[#This Row],[SISTEMA]]</f>
        <v>-1.03</v>
      </c>
      <c r="H13" s="8"/>
      <c r="I13" s="9"/>
      <c r="J13" s="9"/>
    </row>
    <row r="14" spans="1:10" s="6" customFormat="1" hidden="1">
      <c r="A14" s="3">
        <v>3879</v>
      </c>
      <c r="B14" s="3" t="s">
        <v>16</v>
      </c>
      <c r="C14" s="5"/>
      <c r="D14" s="3"/>
      <c r="E14" s="3"/>
      <c r="F14" s="3"/>
      <c r="G14" s="3">
        <f>Tabla1[[#This Row],[VENTAS]]+Tabla1[[#This Row],[FISICO]]-Tabla1[[#This Row],[SISTEMA]]</f>
        <v>0</v>
      </c>
      <c r="H14" s="8"/>
      <c r="I14" s="9"/>
      <c r="J14" s="9"/>
    </row>
    <row r="15" spans="1:10" s="6" customFormat="1">
      <c r="A15" s="3">
        <v>1906</v>
      </c>
      <c r="B15" s="3" t="s">
        <v>17</v>
      </c>
      <c r="C15" s="5"/>
      <c r="D15" s="3">
        <v>107.845</v>
      </c>
      <c r="E15" s="3"/>
      <c r="F15" s="3">
        <v>6.76</v>
      </c>
      <c r="G15" s="3">
        <f>Tabla1[[#This Row],[VENTAS]]+Tabla1[[#This Row],[FISICO]]-Tabla1[[#This Row],[SISTEMA]]</f>
        <v>-101.08499999999999</v>
      </c>
      <c r="H15" s="8"/>
      <c r="I15" s="9"/>
      <c r="J15" s="9"/>
    </row>
    <row r="16" spans="1:10" s="6" customFormat="1" hidden="1">
      <c r="A16" s="11">
        <v>1893</v>
      </c>
      <c r="B16" s="13" t="s">
        <v>42</v>
      </c>
      <c r="C16" s="14"/>
      <c r="D16" s="13"/>
      <c r="E16" s="13"/>
      <c r="F16" s="13"/>
      <c r="G16" s="3">
        <f>Tabla1[[#This Row],[VENTAS]]+Tabla1[[#This Row],[FISICO]]-Tabla1[[#This Row],[SISTEMA]]</f>
        <v>0</v>
      </c>
      <c r="H16" s="8"/>
      <c r="I16" s="15"/>
      <c r="J16" s="15"/>
    </row>
    <row r="17" spans="1:10" s="6" customFormat="1">
      <c r="A17" s="11">
        <v>1889</v>
      </c>
      <c r="B17" s="13" t="s">
        <v>43</v>
      </c>
      <c r="C17" s="14"/>
      <c r="D17" s="13">
        <v>16.09</v>
      </c>
      <c r="E17" s="13"/>
      <c r="F17" s="13">
        <v>8.4</v>
      </c>
      <c r="G17" s="3">
        <f>Tabla1[[#This Row],[VENTAS]]+Tabla1[[#This Row],[FISICO]]-Tabla1[[#This Row],[SISTEMA]]</f>
        <v>-7.6899999999999995</v>
      </c>
      <c r="H17" s="8"/>
      <c r="I17" s="15"/>
      <c r="J17" s="15"/>
    </row>
    <row r="18" spans="1:10" s="6" customFormat="1">
      <c r="A18" s="3">
        <v>88</v>
      </c>
      <c r="B18" s="3" t="s">
        <v>36</v>
      </c>
      <c r="C18" s="5"/>
      <c r="D18" s="3">
        <v>101.425</v>
      </c>
      <c r="E18" s="3"/>
      <c r="F18" s="3">
        <v>19.91</v>
      </c>
      <c r="G18" s="3">
        <f>Tabla1[[#This Row],[VENTAS]]+Tabla1[[#This Row],[FISICO]]-Tabla1[[#This Row],[SISTEMA]]</f>
        <v>-81.515000000000001</v>
      </c>
      <c r="H18" s="8"/>
      <c r="I18" s="9"/>
      <c r="J18" s="9"/>
    </row>
    <row r="19" spans="1:10" s="6" customFormat="1" ht="23.25">
      <c r="A19" s="22" t="s">
        <v>18</v>
      </c>
      <c r="B19" s="23"/>
      <c r="C19" s="23"/>
      <c r="D19" s="23"/>
      <c r="E19" s="23"/>
      <c r="F19" s="23"/>
      <c r="G19" s="23"/>
      <c r="H19" s="23"/>
      <c r="I19" s="23"/>
      <c r="J19" s="24"/>
    </row>
    <row r="20" spans="1:10" s="6" customFormat="1">
      <c r="A20" s="3">
        <v>1786</v>
      </c>
      <c r="B20" s="3" t="s">
        <v>19</v>
      </c>
      <c r="D20" s="3">
        <v>1848.308</v>
      </c>
      <c r="E20" s="3"/>
      <c r="F20" s="3">
        <v>100.44</v>
      </c>
      <c r="G20" s="5">
        <f>F20+E20-D20</f>
        <v>-1747.8679999999999</v>
      </c>
      <c r="H20" s="8"/>
      <c r="I20" s="10"/>
      <c r="J20" s="10"/>
    </row>
    <row r="21" spans="1:10" s="6" customFormat="1">
      <c r="A21" s="3">
        <v>1796</v>
      </c>
      <c r="B21" s="3" t="s">
        <v>20</v>
      </c>
      <c r="C21" s="3"/>
      <c r="D21" s="3">
        <v>26.655000000000001</v>
      </c>
      <c r="E21" s="3"/>
      <c r="F21" s="3">
        <v>18.62</v>
      </c>
      <c r="G21" s="5">
        <f t="shared" ref="G21:G31" si="0">F21+E21-D21</f>
        <v>-8.0350000000000001</v>
      </c>
      <c r="H21" s="8"/>
      <c r="I21" s="10"/>
      <c r="J21" s="10"/>
    </row>
    <row r="22" spans="1:10" s="6" customFormat="1">
      <c r="A22" s="3">
        <v>1794</v>
      </c>
      <c r="B22" s="3" t="s">
        <v>21</v>
      </c>
      <c r="C22" s="3"/>
      <c r="D22" s="3">
        <v>141.5</v>
      </c>
      <c r="E22" s="3"/>
      <c r="F22" s="3">
        <v>20.99</v>
      </c>
      <c r="G22" s="5">
        <f t="shared" si="0"/>
        <v>-120.51</v>
      </c>
      <c r="H22" s="8"/>
      <c r="I22" s="10"/>
      <c r="J22" s="10"/>
    </row>
    <row r="23" spans="1:10" s="6" customFormat="1" hidden="1">
      <c r="A23" s="3">
        <v>1798</v>
      </c>
      <c r="B23" s="3" t="s">
        <v>22</v>
      </c>
      <c r="C23" s="3"/>
      <c r="D23" s="3"/>
      <c r="E23" s="3"/>
      <c r="F23" s="3"/>
      <c r="G23" s="5">
        <f t="shared" si="0"/>
        <v>0</v>
      </c>
      <c r="H23" s="8"/>
      <c r="I23" s="10"/>
      <c r="J23" s="10"/>
    </row>
    <row r="24" spans="1:10" s="6" customFormat="1">
      <c r="A24" s="3">
        <v>1797</v>
      </c>
      <c r="B24" s="3" t="s">
        <v>23</v>
      </c>
      <c r="C24" s="3"/>
      <c r="D24" s="3">
        <v>5.42</v>
      </c>
      <c r="E24" s="3"/>
      <c r="F24" s="3">
        <v>1.1200000000000001</v>
      </c>
      <c r="G24" s="5">
        <f t="shared" si="0"/>
        <v>-4.3</v>
      </c>
      <c r="H24" s="8"/>
      <c r="I24" s="10"/>
      <c r="J24" s="10"/>
    </row>
    <row r="25" spans="1:10" s="6" customFormat="1" hidden="1">
      <c r="A25" s="3">
        <v>1718</v>
      </c>
      <c r="B25" s="3" t="s">
        <v>24</v>
      </c>
      <c r="C25" s="3"/>
      <c r="D25" s="3"/>
      <c r="E25" s="3"/>
      <c r="F25" s="3"/>
      <c r="G25" s="5">
        <f t="shared" si="0"/>
        <v>0</v>
      </c>
      <c r="H25" s="8"/>
      <c r="I25" s="10"/>
      <c r="J25" s="10"/>
    </row>
    <row r="26" spans="1:10" s="6" customFormat="1">
      <c r="A26" s="3">
        <v>1793</v>
      </c>
      <c r="B26" s="3" t="s">
        <v>25</v>
      </c>
      <c r="C26" s="3"/>
      <c r="D26" s="3">
        <v>75.48</v>
      </c>
      <c r="E26" s="3"/>
      <c r="F26" s="3">
        <v>2.42</v>
      </c>
      <c r="G26" s="5">
        <f t="shared" si="0"/>
        <v>-73.06</v>
      </c>
      <c r="H26" s="8"/>
      <c r="I26" s="10"/>
      <c r="J26" s="10"/>
    </row>
    <row r="27" spans="1:10" s="6" customFormat="1">
      <c r="A27" s="3">
        <v>4931</v>
      </c>
      <c r="B27" s="3" t="s">
        <v>26</v>
      </c>
      <c r="C27" s="3"/>
      <c r="D27" s="3">
        <v>66.614999999999995</v>
      </c>
      <c r="E27" s="3"/>
      <c r="F27" s="3">
        <v>1.91</v>
      </c>
      <c r="G27" s="5">
        <f t="shared" si="0"/>
        <v>-64.704999999999998</v>
      </c>
      <c r="H27" s="8"/>
      <c r="I27" s="10"/>
      <c r="J27" s="10"/>
    </row>
    <row r="28" spans="1:10">
      <c r="A28" s="7">
        <v>4930</v>
      </c>
      <c r="B28" s="7" t="s">
        <v>27</v>
      </c>
      <c r="C28" s="3"/>
      <c r="D28" s="7">
        <v>24.164999999999999</v>
      </c>
      <c r="E28" s="7"/>
      <c r="F28" s="7">
        <v>3.06</v>
      </c>
      <c r="G28" s="5">
        <f t="shared" si="0"/>
        <v>-21.105</v>
      </c>
      <c r="H28" s="8"/>
      <c r="I28" s="10"/>
      <c r="J28" s="10"/>
    </row>
    <row r="29" spans="1:10" hidden="1">
      <c r="A29" s="7">
        <v>5742</v>
      </c>
      <c r="B29" s="7" t="s">
        <v>32</v>
      </c>
      <c r="C29" s="7"/>
      <c r="D29" s="7"/>
      <c r="E29" s="7"/>
      <c r="F29" s="7"/>
      <c r="G29" s="5">
        <f t="shared" si="0"/>
        <v>0</v>
      </c>
      <c r="H29" s="8"/>
      <c r="I29" s="10"/>
      <c r="J29" s="10"/>
    </row>
    <row r="30" spans="1:10">
      <c r="A30" s="7">
        <v>76</v>
      </c>
      <c r="B30" s="7" t="s">
        <v>33</v>
      </c>
      <c r="C30" s="18"/>
      <c r="D30" s="7">
        <v>22.545000000000002</v>
      </c>
      <c r="E30" s="7"/>
      <c r="F30" s="7">
        <v>11.2</v>
      </c>
      <c r="G30" s="5">
        <f t="shared" si="0"/>
        <v>-11.345000000000002</v>
      </c>
      <c r="H30" s="8"/>
      <c r="I30" s="10"/>
      <c r="J30" s="10"/>
    </row>
    <row r="31" spans="1:10">
      <c r="A31" s="7">
        <v>1718</v>
      </c>
      <c r="B31" s="7" t="s">
        <v>46</v>
      </c>
      <c r="C31" s="7"/>
      <c r="D31" s="7">
        <v>41.634999999999998</v>
      </c>
      <c r="E31" s="7"/>
      <c r="F31" s="7">
        <v>6.42</v>
      </c>
      <c r="G31" s="5">
        <f t="shared" si="0"/>
        <v>-35.214999999999996</v>
      </c>
      <c r="H31" s="8"/>
      <c r="I31" s="10"/>
      <c r="J31" s="10"/>
    </row>
    <row r="32" spans="1:10">
      <c r="A32" s="7"/>
      <c r="B32" s="7"/>
      <c r="C32" s="7"/>
      <c r="D32" s="7"/>
      <c r="E32" s="7"/>
      <c r="F32" s="7"/>
      <c r="G32" s="5">
        <f t="shared" ref="G21:G32" si="1">F32+E32-D32</f>
        <v>0</v>
      </c>
      <c r="H32" s="8"/>
      <c r="I32" s="10"/>
      <c r="J32" s="10"/>
    </row>
    <row r="33" spans="1:10" ht="23.25">
      <c r="A33" s="22" t="s">
        <v>34</v>
      </c>
      <c r="B33" s="23"/>
      <c r="C33" s="23"/>
      <c r="D33" s="23"/>
      <c r="E33" s="23"/>
      <c r="F33" s="23"/>
      <c r="G33" s="23"/>
      <c r="H33" s="23"/>
      <c r="I33" s="23"/>
      <c r="J33" s="24"/>
    </row>
    <row r="34" spans="1:10">
      <c r="A34" s="3">
        <v>1930</v>
      </c>
      <c r="B34" s="3" t="s">
        <v>35</v>
      </c>
      <c r="C34" s="3"/>
      <c r="D34" s="3">
        <v>5.0000000000000001E-3</v>
      </c>
      <c r="E34" s="3"/>
      <c r="F34" s="3"/>
      <c r="G34" s="5">
        <f>F34+E34-D34</f>
        <v>-5.0000000000000001E-3</v>
      </c>
      <c r="H34" s="8"/>
      <c r="I34" s="10"/>
      <c r="J34" s="10"/>
    </row>
    <row r="35" spans="1:10">
      <c r="A35" s="3">
        <v>1902</v>
      </c>
      <c r="B35" s="3" t="s">
        <v>37</v>
      </c>
      <c r="C35" s="3"/>
      <c r="D35" s="3">
        <v>104.32</v>
      </c>
      <c r="E35" s="3"/>
      <c r="F35" s="3">
        <v>2.04</v>
      </c>
      <c r="G35" s="5">
        <f t="shared" ref="G35:G44" si="2">F35+E35-D35</f>
        <v>-102.27999999999999</v>
      </c>
      <c r="H35" s="8"/>
      <c r="I35" s="10"/>
      <c r="J35" s="10"/>
    </row>
    <row r="36" spans="1:10">
      <c r="A36" s="3">
        <v>2013</v>
      </c>
      <c r="B36" s="3" t="s">
        <v>38</v>
      </c>
      <c r="C36" s="3"/>
      <c r="D36" s="3">
        <v>106.955</v>
      </c>
      <c r="E36" s="3"/>
      <c r="F36" s="3">
        <v>7.04</v>
      </c>
      <c r="G36" s="5">
        <f t="shared" si="2"/>
        <v>-99.914999999999992</v>
      </c>
      <c r="H36" s="8"/>
      <c r="I36" s="10"/>
      <c r="J36" s="10"/>
    </row>
    <row r="37" spans="1:10">
      <c r="A37" s="3">
        <v>1941</v>
      </c>
      <c r="B37" s="3" t="s">
        <v>39</v>
      </c>
      <c r="C37" s="3"/>
      <c r="D37" s="3">
        <v>0</v>
      </c>
      <c r="E37" s="3"/>
      <c r="F37" s="3">
        <v>0</v>
      </c>
      <c r="G37" s="5">
        <f t="shared" si="2"/>
        <v>0</v>
      </c>
      <c r="H37" s="8"/>
      <c r="I37" s="10"/>
      <c r="J37" s="10"/>
    </row>
    <row r="38" spans="1:10" hidden="1">
      <c r="A38" s="3">
        <v>1976</v>
      </c>
      <c r="B38" s="3" t="s">
        <v>40</v>
      </c>
      <c r="C38" s="3"/>
      <c r="D38" s="3"/>
      <c r="E38" s="3"/>
      <c r="F38" s="3"/>
      <c r="G38" s="5">
        <f t="shared" si="2"/>
        <v>0</v>
      </c>
      <c r="H38" s="8"/>
      <c r="I38" s="10"/>
      <c r="J38" s="10"/>
    </row>
    <row r="39" spans="1:10">
      <c r="A39" s="3">
        <v>3509</v>
      </c>
      <c r="B39" s="3" t="s">
        <v>41</v>
      </c>
      <c r="C39" s="3"/>
      <c r="D39" s="3">
        <v>38.744999999999997</v>
      </c>
      <c r="E39" s="3"/>
      <c r="F39" s="3">
        <v>23.04</v>
      </c>
      <c r="G39" s="5">
        <f t="shared" si="2"/>
        <v>-15.704999999999998</v>
      </c>
      <c r="H39" s="8"/>
      <c r="I39" s="10"/>
      <c r="J39" s="10"/>
    </row>
    <row r="40" spans="1:10">
      <c r="A40" s="12">
        <v>1904</v>
      </c>
      <c r="B40" s="3" t="s">
        <v>44</v>
      </c>
      <c r="C40" s="5"/>
      <c r="D40" s="3">
        <v>36.53</v>
      </c>
      <c r="E40" s="3"/>
      <c r="F40" s="3">
        <v>3.16</v>
      </c>
      <c r="G40" s="5">
        <f t="shared" si="2"/>
        <v>-33.370000000000005</v>
      </c>
      <c r="H40" s="8"/>
      <c r="I40" s="10"/>
      <c r="J40" s="10"/>
    </row>
    <row r="41" spans="1:10">
      <c r="A41" s="3">
        <v>1931</v>
      </c>
      <c r="B41" s="3" t="s">
        <v>45</v>
      </c>
      <c r="C41" s="3"/>
      <c r="D41" s="3">
        <v>65.525000000000006</v>
      </c>
      <c r="E41" s="3"/>
      <c r="F41" s="3">
        <v>9.9700000000000006</v>
      </c>
      <c r="G41" s="5">
        <f t="shared" si="2"/>
        <v>-55.555000000000007</v>
      </c>
      <c r="H41" s="8"/>
      <c r="I41" s="10"/>
      <c r="J41" s="10"/>
    </row>
    <row r="42" spans="1:10">
      <c r="A42" s="3">
        <v>1969</v>
      </c>
      <c r="B42" s="3" t="s">
        <v>47</v>
      </c>
      <c r="C42" s="7"/>
      <c r="D42" s="7">
        <v>246.54499999999999</v>
      </c>
      <c r="E42" s="7"/>
      <c r="F42" s="7"/>
      <c r="G42" s="5">
        <f t="shared" si="2"/>
        <v>-246.54499999999999</v>
      </c>
      <c r="H42" s="8"/>
      <c r="I42" s="10"/>
      <c r="J42" s="10"/>
    </row>
    <row r="43" spans="1:10">
      <c r="A43" s="7">
        <v>1987</v>
      </c>
      <c r="B43" s="7" t="s">
        <v>48</v>
      </c>
      <c r="C43" s="7"/>
      <c r="D43" s="7">
        <v>133.65</v>
      </c>
      <c r="E43" s="7"/>
      <c r="F43" s="7">
        <v>24.8</v>
      </c>
      <c r="G43" s="5">
        <f t="shared" si="2"/>
        <v>-108.85000000000001</v>
      </c>
      <c r="H43" s="8"/>
      <c r="I43" s="10"/>
      <c r="J43" s="10"/>
    </row>
    <row r="44" spans="1:10">
      <c r="A44" s="7">
        <v>1789</v>
      </c>
      <c r="B44" s="7" t="s">
        <v>49</v>
      </c>
      <c r="C44" s="7"/>
      <c r="D44" s="7">
        <v>0.621</v>
      </c>
      <c r="E44" s="7"/>
      <c r="F44" s="7">
        <v>0</v>
      </c>
      <c r="G44" s="5">
        <f t="shared" si="2"/>
        <v>-0.621</v>
      </c>
      <c r="H44" s="8"/>
      <c r="I44" s="10"/>
      <c r="J44" s="10"/>
    </row>
  </sheetData>
  <mergeCells count="5">
    <mergeCell ref="A1:H1"/>
    <mergeCell ref="A3:H3"/>
    <mergeCell ref="A2:H2"/>
    <mergeCell ref="A19:J19"/>
    <mergeCell ref="A33:J33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7"/>
  <sheetViews>
    <sheetView topLeftCell="A4" workbookViewId="0">
      <selection activeCell="A19" sqref="A19:XFD19"/>
    </sheetView>
  </sheetViews>
  <sheetFormatPr baseColWidth="10" defaultRowHeight="15"/>
  <sheetData>
    <row r="3" spans="1:10">
      <c r="A3" s="16" t="s">
        <v>1</v>
      </c>
      <c r="B3" s="16" t="s">
        <v>2</v>
      </c>
      <c r="C3" s="16" t="s">
        <v>29</v>
      </c>
      <c r="D3" s="16" t="s">
        <v>3</v>
      </c>
      <c r="E3" s="16" t="s">
        <v>4</v>
      </c>
      <c r="F3" s="16" t="s">
        <v>5</v>
      </c>
      <c r="G3" s="16" t="s">
        <v>6</v>
      </c>
      <c r="H3" s="17" t="s">
        <v>28</v>
      </c>
      <c r="I3" s="16" t="s">
        <v>30</v>
      </c>
      <c r="J3" s="16" t="s">
        <v>31</v>
      </c>
    </row>
    <row r="4" spans="1:10">
      <c r="A4" s="3">
        <v>424</v>
      </c>
      <c r="B4" s="3" t="s">
        <v>7</v>
      </c>
      <c r="C4" s="3">
        <v>1482.8</v>
      </c>
      <c r="D4" s="3">
        <v>101.21</v>
      </c>
      <c r="E4" s="3">
        <v>0</v>
      </c>
      <c r="F4" s="3">
        <v>0</v>
      </c>
      <c r="G4" s="3">
        <v>-101.21</v>
      </c>
      <c r="H4" s="8">
        <v>-6.825600215807931E-2</v>
      </c>
      <c r="I4" s="9">
        <v>2.85</v>
      </c>
      <c r="J4" s="9">
        <v>-288.44849999999997</v>
      </c>
    </row>
    <row r="5" spans="1:10">
      <c r="A5" s="3">
        <v>1947</v>
      </c>
      <c r="B5" s="3" t="s">
        <v>8</v>
      </c>
      <c r="C5" s="3">
        <v>426.64</v>
      </c>
      <c r="D5" s="3">
        <v>27.95</v>
      </c>
      <c r="E5" s="3">
        <v>15.355</v>
      </c>
      <c r="F5" s="3">
        <v>0</v>
      </c>
      <c r="G5" s="3">
        <v>-12.594999999999999</v>
      </c>
      <c r="H5" s="8">
        <v>-2.9521376336021001E-2</v>
      </c>
      <c r="I5" s="9">
        <v>1.25</v>
      </c>
      <c r="J5" s="9">
        <v>-15.743749999999999</v>
      </c>
    </row>
    <row r="6" spans="1:10">
      <c r="A6" s="3">
        <v>1937</v>
      </c>
      <c r="B6" s="4" t="s">
        <v>9</v>
      </c>
      <c r="C6" s="3">
        <v>1152.5999999999999</v>
      </c>
      <c r="D6" s="3">
        <v>338.49</v>
      </c>
      <c r="E6" s="3">
        <v>119.81</v>
      </c>
      <c r="F6" s="3">
        <v>0.23</v>
      </c>
      <c r="G6" s="3">
        <v>-218.45</v>
      </c>
      <c r="H6" s="8">
        <v>-0.18952802359882007</v>
      </c>
      <c r="I6" s="9">
        <v>5.36</v>
      </c>
      <c r="J6" s="9">
        <v>-1170.8920000000001</v>
      </c>
    </row>
    <row r="7" spans="1:10">
      <c r="A7" s="3">
        <v>1887</v>
      </c>
      <c r="B7" s="4" t="s">
        <v>10</v>
      </c>
      <c r="C7" s="3">
        <v>244.38</v>
      </c>
      <c r="D7" s="3">
        <v>126.83</v>
      </c>
      <c r="E7" s="3">
        <v>102.2</v>
      </c>
      <c r="F7" s="3">
        <v>0</v>
      </c>
      <c r="G7" s="3">
        <v>-24.629999999999995</v>
      </c>
      <c r="H7" s="8">
        <v>-0.10078566167444143</v>
      </c>
      <c r="I7" s="9">
        <v>1.2</v>
      </c>
      <c r="J7" s="9">
        <v>-29.555999999999994</v>
      </c>
    </row>
    <row r="8" spans="1:10">
      <c r="A8" s="3">
        <v>5148</v>
      </c>
      <c r="B8" s="3" t="s">
        <v>11</v>
      </c>
      <c r="C8" s="3">
        <v>1925.9</v>
      </c>
      <c r="D8" s="3">
        <v>555.41999999999996</v>
      </c>
      <c r="E8" s="3">
        <v>315.41000000000003</v>
      </c>
      <c r="F8" s="3">
        <v>0</v>
      </c>
      <c r="G8" s="3">
        <v>-240.00999999999993</v>
      </c>
      <c r="H8" s="8">
        <v>-0.12462225453034941</v>
      </c>
      <c r="I8" s="9">
        <v>2.71</v>
      </c>
      <c r="J8" s="9">
        <v>-650.42709999999977</v>
      </c>
    </row>
    <row r="9" spans="1:10">
      <c r="A9" s="3">
        <v>1986</v>
      </c>
      <c r="B9" s="4" t="s">
        <v>12</v>
      </c>
      <c r="C9" s="3">
        <v>331.18</v>
      </c>
      <c r="D9" s="3">
        <v>72.099999999999994</v>
      </c>
      <c r="E9" s="3">
        <v>56</v>
      </c>
      <c r="F9" s="3">
        <v>0</v>
      </c>
      <c r="G9" s="3">
        <v>-16.099999999999994</v>
      </c>
      <c r="H9" s="8">
        <v>-4.8614046741953E-2</v>
      </c>
      <c r="I9" s="9">
        <v>1</v>
      </c>
      <c r="J9" s="9">
        <v>-16.099999999999994</v>
      </c>
    </row>
    <row r="10" spans="1:10">
      <c r="A10" s="3">
        <v>3120</v>
      </c>
      <c r="B10" s="3" t="s">
        <v>13</v>
      </c>
      <c r="C10" s="3">
        <v>3520.67</v>
      </c>
      <c r="D10" s="3">
        <v>569.52</v>
      </c>
      <c r="E10" s="3">
        <v>310.60000000000002</v>
      </c>
      <c r="F10" s="3">
        <v>0</v>
      </c>
      <c r="G10" s="3">
        <v>-258.91999999999996</v>
      </c>
      <c r="H10" s="8">
        <v>-7.3542819974607099E-2</v>
      </c>
      <c r="I10" s="9">
        <v>2.6</v>
      </c>
      <c r="J10" s="9">
        <v>-673.19199999999989</v>
      </c>
    </row>
    <row r="11" spans="1:10">
      <c r="A11" s="12">
        <v>1889</v>
      </c>
      <c r="B11" s="3" t="s">
        <v>43</v>
      </c>
      <c r="C11" s="5">
        <v>1719.8050000000001</v>
      </c>
      <c r="D11" s="3">
        <v>9.8000000000000007</v>
      </c>
      <c r="E11" s="3">
        <v>7.7050000000000001</v>
      </c>
      <c r="F11" s="3">
        <v>0</v>
      </c>
      <c r="G11" s="3">
        <v>-2.0950000000000006</v>
      </c>
      <c r="H11" s="8">
        <v>-1.2181613613171263E-3</v>
      </c>
      <c r="I11" s="9">
        <v>2.71</v>
      </c>
      <c r="J11" s="9">
        <v>-5.6774500000000012</v>
      </c>
    </row>
    <row r="14" spans="1:10">
      <c r="A14" s="3">
        <v>1786</v>
      </c>
      <c r="B14" s="3" t="s">
        <v>19</v>
      </c>
      <c r="C14" s="3">
        <v>9045</v>
      </c>
      <c r="D14" s="3">
        <v>2235.674</v>
      </c>
      <c r="E14" s="3">
        <v>2118.1999999999998</v>
      </c>
      <c r="F14" s="3">
        <v>0</v>
      </c>
      <c r="G14" s="5">
        <v>-117.47400000000016</v>
      </c>
      <c r="H14" s="8">
        <v>-1.2987728026534015E-2</v>
      </c>
      <c r="I14" s="10">
        <v>3.5</v>
      </c>
      <c r="J14" s="10">
        <v>-411.15900000000056</v>
      </c>
    </row>
    <row r="15" spans="1:10">
      <c r="A15" s="3">
        <v>1794</v>
      </c>
      <c r="B15" s="3" t="s">
        <v>21</v>
      </c>
      <c r="C15" s="3">
        <v>313.48</v>
      </c>
      <c r="D15" s="3">
        <v>215.99</v>
      </c>
      <c r="E15" s="3">
        <v>215.6</v>
      </c>
      <c r="F15" s="3">
        <v>0</v>
      </c>
      <c r="G15" s="5">
        <v>-0.39000000000001478</v>
      </c>
      <c r="H15" s="8">
        <v>-1.2440985070818387E-3</v>
      </c>
      <c r="I15" s="10">
        <v>3.2</v>
      </c>
      <c r="J15" s="10">
        <v>-1.2480000000000473</v>
      </c>
    </row>
    <row r="16" spans="1:10">
      <c r="A16" s="3">
        <v>1797</v>
      </c>
      <c r="B16" s="3" t="s">
        <v>23</v>
      </c>
      <c r="C16" s="3">
        <v>204.75</v>
      </c>
      <c r="D16" s="3">
        <v>71.355000000000004</v>
      </c>
      <c r="E16" s="3">
        <v>70.2</v>
      </c>
      <c r="F16" s="3">
        <v>0</v>
      </c>
      <c r="G16" s="5">
        <v>-1.1550000000000011</v>
      </c>
      <c r="H16" s="8">
        <v>-5.6410256410256467E-3</v>
      </c>
      <c r="I16" s="10">
        <v>9.5</v>
      </c>
      <c r="J16" s="10">
        <v>-10.972500000000011</v>
      </c>
    </row>
    <row r="17" spans="1:10">
      <c r="A17" s="3">
        <v>4931</v>
      </c>
      <c r="B17" s="3" t="s">
        <v>26</v>
      </c>
      <c r="C17" s="3">
        <v>176.28</v>
      </c>
      <c r="D17" s="3">
        <v>74.53</v>
      </c>
      <c r="E17" s="3">
        <v>70.599999999999994</v>
      </c>
      <c r="F17" s="3">
        <v>0</v>
      </c>
      <c r="G17" s="5">
        <v>-3.9300000000000068</v>
      </c>
      <c r="H17" s="8">
        <v>-2.2294077603812155E-2</v>
      </c>
      <c r="I17" s="10">
        <v>3.85</v>
      </c>
      <c r="J17" s="10">
        <v>-15.130500000000026</v>
      </c>
    </row>
    <row r="18" spans="1:10">
      <c r="A18" s="7">
        <v>4930</v>
      </c>
      <c r="B18" s="7" t="s">
        <v>27</v>
      </c>
      <c r="C18" s="3">
        <v>239.54999999999998</v>
      </c>
      <c r="D18" s="7">
        <v>55.37</v>
      </c>
      <c r="E18" s="7">
        <v>51.2</v>
      </c>
      <c r="F18" s="7">
        <v>0</v>
      </c>
      <c r="G18" s="5">
        <v>-4.1699999999999946</v>
      </c>
      <c r="H18" s="8">
        <v>-1.7407639323731978E-2</v>
      </c>
      <c r="I18" s="10">
        <v>1.9</v>
      </c>
      <c r="J18" s="10">
        <v>-7.9229999999999894</v>
      </c>
    </row>
    <row r="19" spans="1:10">
      <c r="A19" s="7">
        <v>76</v>
      </c>
      <c r="B19" s="7" t="s">
        <v>33</v>
      </c>
      <c r="C19" s="18">
        <v>232.19499999999999</v>
      </c>
      <c r="D19" s="7">
        <v>79.86</v>
      </c>
      <c r="E19" s="7">
        <v>74.2</v>
      </c>
      <c r="F19" s="7">
        <v>0</v>
      </c>
      <c r="G19" s="5">
        <v>-5.6599999999999966</v>
      </c>
      <c r="H19" s="8">
        <v>-2.4376063222722268E-2</v>
      </c>
      <c r="I19" s="10">
        <v>4</v>
      </c>
      <c r="J19" s="10">
        <v>-22.639999999999986</v>
      </c>
    </row>
    <row r="20" spans="1:10">
      <c r="A20" s="7">
        <v>1718</v>
      </c>
      <c r="B20" s="7" t="s">
        <v>46</v>
      </c>
      <c r="C20" s="7">
        <v>501.59500000000003</v>
      </c>
      <c r="D20" s="7">
        <v>111.22</v>
      </c>
      <c r="E20" s="7">
        <v>106.8</v>
      </c>
      <c r="F20" s="7">
        <v>0</v>
      </c>
      <c r="G20" s="5">
        <v>-4.4200000000000017</v>
      </c>
      <c r="H20" s="8">
        <v>-8.8118900706745506E-3</v>
      </c>
      <c r="I20" s="10">
        <v>3.3</v>
      </c>
      <c r="J20" s="10">
        <v>-14.586000000000006</v>
      </c>
    </row>
    <row r="23" spans="1:10">
      <c r="A23" s="3">
        <v>3509</v>
      </c>
      <c r="B23" s="3" t="s">
        <v>41</v>
      </c>
      <c r="C23" s="3">
        <f>577.1+205</f>
        <v>782.1</v>
      </c>
      <c r="D23" s="3">
        <v>181.09</v>
      </c>
      <c r="E23" s="3">
        <v>133.94999999999999</v>
      </c>
      <c r="F23" s="3">
        <v>0</v>
      </c>
      <c r="G23" s="5">
        <f t="shared" ref="G23:G27" si="0">F23+E23-D23</f>
        <v>-47.140000000000015</v>
      </c>
      <c r="H23" s="8">
        <f t="shared" ref="H23:H27" si="1">G23/C23</f>
        <v>-6.0273622298938768E-2</v>
      </c>
      <c r="I23" s="10">
        <v>5.08</v>
      </c>
      <c r="J23" s="10">
        <f t="shared" ref="J23:J27" si="2">G23*I23</f>
        <v>-239.47120000000007</v>
      </c>
    </row>
    <row r="24" spans="1:10">
      <c r="A24" s="12">
        <v>1904</v>
      </c>
      <c r="B24" s="3" t="s">
        <v>44</v>
      </c>
      <c r="C24" s="5">
        <f>4.2+162</f>
        <v>166.2</v>
      </c>
      <c r="D24" s="3">
        <v>72.8</v>
      </c>
      <c r="E24" s="3">
        <v>62.1</v>
      </c>
      <c r="F24" s="3">
        <v>0</v>
      </c>
      <c r="G24" s="5">
        <f t="shared" si="0"/>
        <v>-10.699999999999996</v>
      </c>
      <c r="H24" s="8">
        <f t="shared" si="1"/>
        <v>-6.4380264741275547E-2</v>
      </c>
      <c r="I24" s="10">
        <v>3.05</v>
      </c>
      <c r="J24" s="10">
        <f t="shared" si="2"/>
        <v>-32.634999999999984</v>
      </c>
    </row>
    <row r="25" spans="1:10">
      <c r="A25" s="3">
        <v>1931</v>
      </c>
      <c r="B25" s="3" t="s">
        <v>45</v>
      </c>
      <c r="C25" s="3">
        <f>398.2+18.95</f>
        <v>417.15</v>
      </c>
      <c r="D25" s="3">
        <v>197.9</v>
      </c>
      <c r="E25" s="3">
        <v>139.32</v>
      </c>
      <c r="F25" s="3">
        <v>0</v>
      </c>
      <c r="G25" s="5">
        <f t="shared" si="0"/>
        <v>-58.580000000000013</v>
      </c>
      <c r="H25" s="8">
        <f t="shared" si="1"/>
        <v>-0.14042910224140001</v>
      </c>
      <c r="I25" s="10">
        <v>5.65</v>
      </c>
      <c r="J25" s="10">
        <f t="shared" si="2"/>
        <v>-330.97700000000009</v>
      </c>
    </row>
    <row r="26" spans="1:10">
      <c r="A26" s="3">
        <v>1969</v>
      </c>
      <c r="B26" s="3" t="s">
        <v>47</v>
      </c>
      <c r="C26" s="7">
        <f>519.6+225</f>
        <v>744.6</v>
      </c>
      <c r="D26" s="7">
        <v>223.89</v>
      </c>
      <c r="E26" s="7">
        <v>25.25</v>
      </c>
      <c r="F26" s="7">
        <v>0</v>
      </c>
      <c r="G26" s="5">
        <f t="shared" si="0"/>
        <v>-198.64</v>
      </c>
      <c r="H26" s="8">
        <f t="shared" si="1"/>
        <v>-0.26677410690303516</v>
      </c>
      <c r="I26" s="10">
        <v>2.9</v>
      </c>
      <c r="J26" s="10">
        <f t="shared" si="2"/>
        <v>-576.05599999999993</v>
      </c>
    </row>
    <row r="27" spans="1:10">
      <c r="A27" s="3">
        <v>2013</v>
      </c>
      <c r="B27" s="3" t="s">
        <v>38</v>
      </c>
      <c r="C27" s="3">
        <f>45.6+127.2</f>
        <v>172.8</v>
      </c>
      <c r="D27" s="3">
        <v>33.380000000000003</v>
      </c>
      <c r="E27" s="3">
        <v>31.62</v>
      </c>
      <c r="F27" s="3">
        <v>0</v>
      </c>
      <c r="G27" s="5">
        <f t="shared" si="0"/>
        <v>-1.7600000000000016</v>
      </c>
      <c r="H27" s="8">
        <f t="shared" si="1"/>
        <v>-1.0185185185185193E-2</v>
      </c>
      <c r="I27" s="10">
        <v>6.38</v>
      </c>
      <c r="J27" s="10">
        <f t="shared" si="2"/>
        <v>-11.22880000000001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6"/>
  <sheetViews>
    <sheetView workbookViewId="0">
      <selection activeCell="D21" sqref="D21"/>
    </sheetView>
  </sheetViews>
  <sheetFormatPr baseColWidth="10" defaultRowHeight="15"/>
  <cols>
    <col min="2" max="2" width="30.7109375" customWidth="1"/>
  </cols>
  <sheetData>
    <row r="4" spans="1:10">
      <c r="A4" s="3">
        <v>1910</v>
      </c>
      <c r="B4" s="3" t="s">
        <v>14</v>
      </c>
      <c r="C4" s="5">
        <v>243.2</v>
      </c>
      <c r="D4" s="3">
        <v>124.6</v>
      </c>
      <c r="E4" s="3">
        <v>128.19999999999999</v>
      </c>
      <c r="F4" s="3">
        <v>0</v>
      </c>
      <c r="G4" s="3">
        <v>3.5999999999999943</v>
      </c>
      <c r="H4" s="8">
        <v>1.4802631578947345E-2</v>
      </c>
      <c r="I4" s="9">
        <v>4.55</v>
      </c>
      <c r="J4" s="9">
        <v>16.379999999999974</v>
      </c>
    </row>
    <row r="5" spans="1:10">
      <c r="A5" s="3">
        <v>15587</v>
      </c>
      <c r="B5" s="3" t="s">
        <v>15</v>
      </c>
      <c r="C5" s="5">
        <v>83.4</v>
      </c>
      <c r="D5" s="3">
        <v>18.29</v>
      </c>
      <c r="E5" s="3">
        <v>19.399999999999999</v>
      </c>
      <c r="F5" s="3"/>
      <c r="G5" s="3">
        <v>1.1099999999999994</v>
      </c>
      <c r="H5" s="8">
        <v>1.3309352517985604E-2</v>
      </c>
      <c r="I5" s="9">
        <v>4.21</v>
      </c>
      <c r="J5" s="9">
        <v>4.6730999999999971</v>
      </c>
    </row>
    <row r="6" spans="1:10">
      <c r="A6" s="3">
        <v>1906</v>
      </c>
      <c r="B6" s="3" t="s">
        <v>17</v>
      </c>
      <c r="C6" s="5">
        <v>313.8</v>
      </c>
      <c r="D6" s="3">
        <v>133.96</v>
      </c>
      <c r="E6" s="3">
        <v>138.19999999999999</v>
      </c>
      <c r="F6" s="3">
        <v>0</v>
      </c>
      <c r="G6" s="3">
        <v>4.2399999999999807</v>
      </c>
      <c r="H6" s="8">
        <v>1.3511790949649397E-2</v>
      </c>
      <c r="I6" s="9">
        <v>4.97</v>
      </c>
      <c r="J6" s="9">
        <v>21.072799999999901</v>
      </c>
    </row>
    <row r="7" spans="1:10">
      <c r="A7" s="3">
        <v>88</v>
      </c>
      <c r="B7" s="3" t="s">
        <v>36</v>
      </c>
      <c r="C7" s="5">
        <v>634.97499999999991</v>
      </c>
      <c r="D7" s="3">
        <v>-12.19</v>
      </c>
      <c r="E7" s="3">
        <v>18.95</v>
      </c>
      <c r="F7" s="3">
        <v>0.68</v>
      </c>
      <c r="G7" s="3">
        <v>31.82</v>
      </c>
      <c r="H7" s="8">
        <v>5.0112209142092218E-2</v>
      </c>
      <c r="I7" s="9">
        <v>2.6</v>
      </c>
      <c r="J7" s="9">
        <v>82.731999999999999</v>
      </c>
    </row>
    <row r="10" spans="1:10">
      <c r="A10" s="3">
        <v>1796</v>
      </c>
      <c r="B10" s="3" t="s">
        <v>20</v>
      </c>
      <c r="C10" s="3">
        <f>13.6+411.105</f>
        <v>424.70500000000004</v>
      </c>
      <c r="D10" s="3">
        <v>21.946000000000002</v>
      </c>
      <c r="E10" s="3">
        <v>22</v>
      </c>
      <c r="F10" s="3">
        <v>0</v>
      </c>
      <c r="G10" s="5">
        <f t="shared" ref="G10:G11" si="0">F10+E10-D10</f>
        <v>5.3999999999998494E-2</v>
      </c>
      <c r="H10" s="8">
        <f t="shared" ref="H10:H11" si="1">G10/C10</f>
        <v>1.2714707856040897E-4</v>
      </c>
      <c r="I10" s="10">
        <v>3.5</v>
      </c>
      <c r="J10" s="10">
        <f t="shared" ref="J10:J11" si="2">G10*I10</f>
        <v>0.18899999999999473</v>
      </c>
    </row>
    <row r="11" spans="1:10">
      <c r="A11" s="3">
        <v>1793</v>
      </c>
      <c r="B11" s="3" t="s">
        <v>25</v>
      </c>
      <c r="C11" s="3">
        <v>187.28</v>
      </c>
      <c r="D11" s="3">
        <v>25.75</v>
      </c>
      <c r="E11" s="3">
        <v>26</v>
      </c>
      <c r="F11" s="3">
        <v>0</v>
      </c>
      <c r="G11" s="5">
        <f t="shared" si="0"/>
        <v>0.25</v>
      </c>
      <c r="H11" s="8">
        <f t="shared" si="1"/>
        <v>1.3348996155489107E-3</v>
      </c>
      <c r="I11" s="10">
        <v>2</v>
      </c>
      <c r="J11" s="10">
        <f t="shared" si="2"/>
        <v>0.5</v>
      </c>
    </row>
    <row r="12" spans="1:10">
      <c r="A12" s="3">
        <v>1930</v>
      </c>
      <c r="B12" s="3" t="s">
        <v>35</v>
      </c>
      <c r="C12" s="3">
        <f>145.5+29.9</f>
        <v>175.4</v>
      </c>
      <c r="D12" s="3">
        <v>17.329999999999998</v>
      </c>
      <c r="E12" s="3">
        <v>18.2</v>
      </c>
      <c r="F12" s="3">
        <v>0</v>
      </c>
      <c r="G12" s="5">
        <f>F12+E12-D12</f>
        <v>0.87000000000000099</v>
      </c>
      <c r="H12" s="8">
        <f>G12/C12</f>
        <v>4.9600912200684208E-3</v>
      </c>
      <c r="I12" s="10">
        <v>4</v>
      </c>
      <c r="J12" s="10">
        <f>G12*I12</f>
        <v>3.480000000000004</v>
      </c>
    </row>
    <row r="13" spans="1:10">
      <c r="A13" s="3">
        <v>1902</v>
      </c>
      <c r="B13" s="3" t="s">
        <v>37</v>
      </c>
      <c r="C13" s="3">
        <f>45.8+84.4</f>
        <v>130.19999999999999</v>
      </c>
      <c r="D13" s="3">
        <v>50.49</v>
      </c>
      <c r="E13" s="3">
        <v>61.274999999999999</v>
      </c>
      <c r="F13" s="3">
        <v>0.37</v>
      </c>
      <c r="G13" s="5">
        <f t="shared" ref="G13:G16" si="3">F13+E13-D13</f>
        <v>11.154999999999994</v>
      </c>
      <c r="H13" s="8">
        <f t="shared" ref="H13:H16" si="4">G13/C13</f>
        <v>8.5675883256528376E-2</v>
      </c>
      <c r="I13" s="10">
        <v>1.32</v>
      </c>
      <c r="J13" s="10">
        <f t="shared" ref="J13:J16" si="5">G13*I13</f>
        <v>14.724599999999993</v>
      </c>
    </row>
    <row r="14" spans="1:10">
      <c r="A14" s="3">
        <v>1941</v>
      </c>
      <c r="B14" s="3" t="s">
        <v>39</v>
      </c>
      <c r="C14" s="3">
        <f>13.245+13.86</f>
        <v>27.104999999999997</v>
      </c>
      <c r="D14" s="3">
        <v>1.88</v>
      </c>
      <c r="E14" s="3">
        <v>2.4</v>
      </c>
      <c r="F14" s="3">
        <v>0</v>
      </c>
      <c r="G14" s="5">
        <f t="shared" si="3"/>
        <v>0.52</v>
      </c>
      <c r="H14" s="8">
        <f t="shared" si="4"/>
        <v>1.918465227817746E-2</v>
      </c>
      <c r="I14" s="10">
        <v>5.5</v>
      </c>
      <c r="J14" s="10">
        <f t="shared" si="5"/>
        <v>2.8600000000000003</v>
      </c>
    </row>
    <row r="15" spans="1:10">
      <c r="A15" s="7">
        <v>1987</v>
      </c>
      <c r="B15" s="7" t="s">
        <v>48</v>
      </c>
      <c r="C15" s="7">
        <f>943.4+19.4</f>
        <v>962.8</v>
      </c>
      <c r="D15" s="7">
        <v>84.42</v>
      </c>
      <c r="E15" s="7">
        <v>128</v>
      </c>
      <c r="F15" s="7">
        <v>0</v>
      </c>
      <c r="G15" s="5">
        <f t="shared" si="3"/>
        <v>43.58</v>
      </c>
      <c r="H15" s="8">
        <f t="shared" si="4"/>
        <v>4.5263813876194436E-2</v>
      </c>
      <c r="I15" s="10">
        <v>2.9</v>
      </c>
      <c r="J15" s="10">
        <f t="shared" si="5"/>
        <v>126.38199999999999</v>
      </c>
    </row>
    <row r="16" spans="1:10">
      <c r="A16" s="7">
        <v>1789</v>
      </c>
      <c r="B16" s="7" t="s">
        <v>49</v>
      </c>
      <c r="C16" s="7">
        <v>6</v>
      </c>
      <c r="D16" s="7">
        <v>0.87</v>
      </c>
      <c r="E16" s="7">
        <v>8.57</v>
      </c>
      <c r="F16" s="7">
        <v>0</v>
      </c>
      <c r="G16" s="5">
        <f t="shared" si="3"/>
        <v>7.7</v>
      </c>
      <c r="H16" s="8">
        <f t="shared" si="4"/>
        <v>1.2833333333333334</v>
      </c>
      <c r="I16" s="10">
        <v>7.8</v>
      </c>
      <c r="J16" s="10">
        <f t="shared" si="5"/>
        <v>60.06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faltantes</vt:lpstr>
      <vt:lpstr>sobrnates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INVENTARIO-2</cp:lastModifiedBy>
  <cp:lastPrinted>2021-10-25T15:21:13Z</cp:lastPrinted>
  <dcterms:created xsi:type="dcterms:W3CDTF">2021-08-30T12:50:16Z</dcterms:created>
  <dcterms:modified xsi:type="dcterms:W3CDTF">2022-03-28T12:38:09Z</dcterms:modified>
</cp:coreProperties>
</file>