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5360" windowHeight="7650" activeTab="1"/>
  </bookViews>
  <sheets>
    <sheet name="Hoja1" sheetId="1" r:id="rId1"/>
    <sheet name="Hoja2" sheetId="4" r:id="rId2"/>
  </sheets>
  <definedNames>
    <definedName name="_xlnm._FilterDatabase" localSheetId="1" hidden="1">Hoja2!$A$6:$J$6</definedName>
  </definedNames>
  <calcPr calcId="162913"/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7" i="4"/>
  <c r="C49" i="1"/>
  <c r="C19" i="1"/>
  <c r="C58" i="1"/>
  <c r="C17" i="1"/>
  <c r="C44" i="1"/>
  <c r="C15" i="1"/>
  <c r="C51" i="1"/>
  <c r="C50" i="1"/>
  <c r="C8" i="1"/>
  <c r="C47" i="1"/>
  <c r="C23" i="1"/>
  <c r="C16" i="1"/>
  <c r="C14" i="1"/>
  <c r="E62" i="1"/>
  <c r="C62" i="1"/>
  <c r="C65" i="1"/>
  <c r="C53" i="1"/>
  <c r="C26" i="1"/>
  <c r="C30" i="1"/>
  <c r="C59" i="1"/>
  <c r="C52" i="1"/>
  <c r="C39" i="1"/>
  <c r="C24" i="1"/>
  <c r="C21" i="1"/>
  <c r="C9" i="1"/>
  <c r="C6" i="1"/>
  <c r="C13" i="1"/>
  <c r="C31" i="1"/>
  <c r="C12" i="1"/>
  <c r="E28" i="1"/>
  <c r="C28" i="1"/>
  <c r="H64" i="1"/>
  <c r="H72" i="1"/>
  <c r="H73" i="1"/>
  <c r="H80" i="1"/>
  <c r="H81" i="1"/>
  <c r="H88" i="1"/>
  <c r="H89" i="1"/>
  <c r="H234" i="1"/>
  <c r="C40" i="1"/>
  <c r="C93" i="1"/>
  <c r="C89" i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G73" i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G81" i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G89" i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G235" i="1"/>
  <c r="H235" i="1" s="1"/>
  <c r="G236" i="1"/>
  <c r="H236" i="1" s="1"/>
  <c r="G237" i="1"/>
  <c r="H237" i="1" s="1"/>
  <c r="G238" i="1"/>
  <c r="H238" i="1" s="1"/>
  <c r="G239" i="1"/>
  <c r="H239" i="1" s="1"/>
  <c r="G6" i="1"/>
  <c r="H6" i="1" s="1"/>
  <c r="J44" i="4" l="1"/>
  <c r="H44" i="1"/>
  <c r="H13" i="1"/>
  <c r="G242" i="1" l="1"/>
  <c r="H242" i="1" s="1"/>
  <c r="G241" i="1"/>
  <c r="H241" i="1" s="1"/>
  <c r="G240" i="1" l="1"/>
  <c r="H240" i="1" s="1"/>
  <c r="J241" i="1" l="1"/>
</calcChain>
</file>

<file path=xl/connections.xml><?xml version="1.0" encoding="utf-8"?>
<connections xmlns="http://schemas.openxmlformats.org/spreadsheetml/2006/main">
  <connection id="1" name="furver 23.03.22" type="4" refreshedVersion="0" background="1">
    <webPr xml="1" sourceData="1" url="C:\Users\INVENTARIO-1\Desktop\Dani\furver 23.03.22.xml" htmlTables="1" htmlFormat="all"/>
  </connection>
</connections>
</file>

<file path=xl/sharedStrings.xml><?xml version="1.0" encoding="utf-8"?>
<sst xmlns="http://schemas.openxmlformats.org/spreadsheetml/2006/main" count="297" uniqueCount="243">
  <si>
    <t>CHAYOTA KG</t>
  </si>
  <si>
    <t>AGUACATE CHOQUETTE KG</t>
  </si>
  <si>
    <t>PAPA KG</t>
  </si>
  <si>
    <t>COCO KG</t>
  </si>
  <si>
    <t>PATILLA KG</t>
  </si>
  <si>
    <t>APIO ESPAÑA/ CELERY KG</t>
  </si>
  <si>
    <t>CEBOLLIN KG</t>
  </si>
  <si>
    <t>ACELGA KG</t>
  </si>
  <si>
    <t>ALBAHACA KG</t>
  </si>
  <si>
    <t>MELON KG</t>
  </si>
  <si>
    <t>LECHOZA O PAPAYA KG</t>
  </si>
  <si>
    <t>AUYAMA KG.</t>
  </si>
  <si>
    <t>TAMARINDO DE 500 GR</t>
  </si>
  <si>
    <t>CAJA DE CEREZAS UND</t>
  </si>
  <si>
    <t>PIÑA UND</t>
  </si>
  <si>
    <t>OFERTA TOMATE KG</t>
  </si>
  <si>
    <t>BANDEJA DE JOJOTO EXPRESS 3UND</t>
  </si>
  <si>
    <t>OFERTA PAPA KG</t>
  </si>
  <si>
    <t>ENSALADA RALLADA MIXTA KG</t>
  </si>
  <si>
    <t>MENESTRON UND</t>
  </si>
  <si>
    <t>BROCOLI KG</t>
  </si>
  <si>
    <t>JUGO DE NARANJA 1 LT EXPRESS UND</t>
  </si>
  <si>
    <t>MANGA KG</t>
  </si>
  <si>
    <t>YERBABUENA KG</t>
  </si>
  <si>
    <t>ESPINACA KG</t>
  </si>
  <si>
    <t>PEREJIL RIZADO KG</t>
  </si>
  <si>
    <t>AJI DULCE KG</t>
  </si>
  <si>
    <t>MELON BLANCO KG</t>
  </si>
  <si>
    <t>TOMATE KG</t>
  </si>
  <si>
    <t>GENJIBRE KG</t>
  </si>
  <si>
    <t>COLIFLOR KG</t>
  </si>
  <si>
    <t>REPOLLO MORADO KG</t>
  </si>
  <si>
    <t>ZANAHORIA  KG</t>
  </si>
  <si>
    <t>PIMENTON KG</t>
  </si>
  <si>
    <t>REMOLACHA KG</t>
  </si>
  <si>
    <t>BERENJENA KG</t>
  </si>
  <si>
    <t>CALABACIN KG</t>
  </si>
  <si>
    <t>PEPINO KG</t>
  </si>
  <si>
    <t>APIO DE RAIZ KG</t>
  </si>
  <si>
    <t>NARANJA CRIOLLA KG</t>
  </si>
  <si>
    <t>LIMON KG</t>
  </si>
  <si>
    <t>CAMBUR GUINEO KG</t>
  </si>
  <si>
    <t>CEBOLLA MORADA KG</t>
  </si>
  <si>
    <t>CEBOLLA BLANCA KG</t>
  </si>
  <si>
    <t>PARCHITA KG</t>
  </si>
  <si>
    <t>OCUMO CRIOLLO KG</t>
  </si>
  <si>
    <t>OCUMO CHINO KG</t>
  </si>
  <si>
    <t>ÑAME KG</t>
  </si>
  <si>
    <t>BATATA KG</t>
  </si>
  <si>
    <t>PLATANO KG (EXPRESS 2707,MODELO,EXQUISITECES)</t>
  </si>
  <si>
    <t>GUAYABA KG</t>
  </si>
  <si>
    <t>MANDARINA KG</t>
  </si>
  <si>
    <t>AJI PICANTE KG</t>
  </si>
  <si>
    <t>AJO EN CONCHA KG</t>
  </si>
  <si>
    <t>VAINITA CRIOLLA KG</t>
  </si>
  <si>
    <t>DURAZNO JARILLAZO KG</t>
  </si>
  <si>
    <t>PICANTE MONGO KG</t>
  </si>
  <si>
    <t>UVA IMPORTADA KG</t>
  </si>
  <si>
    <t>AJO PELADO KG</t>
  </si>
  <si>
    <t>LECHUGA AMERICANA KG</t>
  </si>
  <si>
    <t>AJO PORRO KG</t>
  </si>
  <si>
    <t>YUCA KG</t>
  </si>
  <si>
    <t>CILANTRO KG</t>
  </si>
  <si>
    <t>ESPARRAGOS UND</t>
  </si>
  <si>
    <t>PAPA COLOMBIANA KG</t>
  </si>
  <si>
    <t>LECHUGA ROMANA KG</t>
  </si>
  <si>
    <t>REPOLLO BLANCO KG</t>
  </si>
  <si>
    <t>ALIÑO SURTIDO KG EXPRESS</t>
  </si>
  <si>
    <t>ENSALADA PICNIC 250GR KELLY"S</t>
  </si>
  <si>
    <t>ENSALADA SELECTA 350GR KELLY"S</t>
  </si>
  <si>
    <t>GUANABANA KG</t>
  </si>
  <si>
    <t>CIRUELA ROJA</t>
  </si>
  <si>
    <t>LECHUGA CRIOLLA KG</t>
  </si>
  <si>
    <t>ALCACHOFA KG</t>
  </si>
  <si>
    <t>CURCUMA POR KG ESPRESS</t>
  </si>
  <si>
    <t>PIMIENTA NEGRA EN GRANO POR KG EXPRESS</t>
  </si>
  <si>
    <t>ENSALADA ITALIANA 250GR KELLY"S</t>
  </si>
  <si>
    <t>PEREJIL LISO KG</t>
  </si>
  <si>
    <t>TORONJA KG</t>
  </si>
  <si>
    <t>CHAMPIÑONES FRESCOS KG</t>
  </si>
  <si>
    <t>AJI 200 GR JALAPEÑO EL ANDINITO</t>
  </si>
  <si>
    <t>RUGULA 80 GR EL ANDINITO</t>
  </si>
  <si>
    <t>AJO PELADO 150 GR EL ANDINITO</t>
  </si>
  <si>
    <t>ZAPOTE  KG</t>
  </si>
  <si>
    <t>VERDURA KG.</t>
  </si>
  <si>
    <t>PULPA DE PARCHITA</t>
  </si>
  <si>
    <t>TOMATE DE ARBOL  KG</t>
  </si>
  <si>
    <t>BERRO ATADO 400GR EL ANDINITO</t>
  </si>
  <si>
    <t>TE NEGRO POR KG EXPRESS</t>
  </si>
  <si>
    <t>CURRY POR KG EXPRESS</t>
  </si>
  <si>
    <t>MELON EXPRESS (R) KG</t>
  </si>
  <si>
    <t>AJI DULCE 150 GR EL ANDINITO</t>
  </si>
  <si>
    <t>CIRUELA AMARILLA KG</t>
  </si>
  <si>
    <t>NARANJA EN MALLA</t>
  </si>
  <si>
    <t>MANZANA VERDE/GALA KG</t>
  </si>
  <si>
    <t>ENCURTIDOS DON DANIEL 500GR</t>
  </si>
  <si>
    <t>PARCHITA EXPRESS</t>
  </si>
  <si>
    <t>MALLA D/ENVASADO MULTIPACK 27(FRUTERIA)</t>
  </si>
  <si>
    <t>PAPA EN MALLA 2 KG</t>
  </si>
  <si>
    <t>NUEZ MOSCADA ENTERA POR KG SABOR</t>
  </si>
  <si>
    <t>VAINITA 400 GR CRIOLLA ANDINITO</t>
  </si>
  <si>
    <t>BOLSAS DE PRE CORTE FRUTERIA KG</t>
  </si>
  <si>
    <t>UVA CRIOLLA KG</t>
  </si>
  <si>
    <t>FRESAS ENTERAS FRESCAS KG</t>
  </si>
  <si>
    <t>CEBOLLA BLANCA KG (R)</t>
  </si>
  <si>
    <t>LIMON CONGELADO KG</t>
  </si>
  <si>
    <t>JOJOTO CONGELADO KG</t>
  </si>
  <si>
    <t>NARANJA CONGELADA KG</t>
  </si>
  <si>
    <t>YUCA CONGELADA KG</t>
  </si>
  <si>
    <t>AJI CONGELADO KG</t>
  </si>
  <si>
    <t>CILANTRO CONGELADO KG</t>
  </si>
  <si>
    <t>ENSALADA ITALIAN 212GR GREN VALLEN</t>
  </si>
  <si>
    <t>ACEITUNA RELLENA DON DANIEL 500GR</t>
  </si>
  <si>
    <t>CHIRIMOYA KG</t>
  </si>
  <si>
    <t>BATATA CONGELADA KG</t>
  </si>
  <si>
    <t>AJO PORRO CONGELADO KG</t>
  </si>
  <si>
    <t>APIO ESPAÑA CONGELADO KG</t>
  </si>
  <si>
    <t>TOMATE DE ARBOL CONGELADO KG</t>
  </si>
  <si>
    <t>REMOLACHA POR PAQUETE</t>
  </si>
  <si>
    <t>ENSALADA CESAR 200 GR KELLYS</t>
  </si>
  <si>
    <t>ENSALADA DE LUXE 200 GR KELLYS</t>
  </si>
  <si>
    <t>ENSALADA 200 GR TEJANA KELLYS</t>
  </si>
  <si>
    <t>ENSALADA 212 GR AMERICAN GREEN VALLEY</t>
  </si>
  <si>
    <t>ENSALADA 212 GR RANCH GREEN VALLEY</t>
  </si>
  <si>
    <t>PATILLA CONGELADA KG</t>
  </si>
  <si>
    <t>PAPA COLOMBIANA CONGELADA KG</t>
  </si>
  <si>
    <t>CEBOLLIN CONGELADO KG</t>
  </si>
  <si>
    <t>LECHUGA CONGELADA KG</t>
  </si>
  <si>
    <t>MANDARINA CONGELADA KG</t>
  </si>
  <si>
    <t>DURAZNO CONGELADO KG</t>
  </si>
  <si>
    <t>NISPERO KG</t>
  </si>
  <si>
    <t>LLUVIA DE CARNAVAL 1 KG</t>
  </si>
  <si>
    <t>UVA VERDE THOMPSON KG</t>
  </si>
  <si>
    <t>HOJA DE HALLACA CONGELADA /RECU</t>
  </si>
  <si>
    <t>ALBAHACA RECUPERACION CONGELADO</t>
  </si>
  <si>
    <t>COD. DAÑADO</t>
  </si>
  <si>
    <t>TOMATE CHERRY 300GR EL ANDINITO</t>
  </si>
  <si>
    <t>PERAS KG</t>
  </si>
  <si>
    <t>PIÑA EN RODAJA (EXPREES)</t>
  </si>
  <si>
    <t>BULTO DE PAPELON X 24 UND</t>
  </si>
  <si>
    <t>CAJA DE 10 KG UVA PASA ALLEGRO</t>
  </si>
  <si>
    <t>TAMARINDO 500 GR T.A</t>
  </si>
  <si>
    <t>DISPONIBLE</t>
  </si>
  <si>
    <t>JOJOTO UND</t>
  </si>
  <si>
    <t>CEBOLLA 3 KG EN MALLA</t>
  </si>
  <si>
    <t>CURCUMA KG</t>
  </si>
  <si>
    <t>FICHA DE PRUEBA 5 **</t>
  </si>
  <si>
    <t>COCO PROCESADOR DE MODELO</t>
  </si>
  <si>
    <t>MANZANA 4 UNIDADES</t>
  </si>
  <si>
    <t>MANZANA 2 UNIDADES</t>
  </si>
  <si>
    <t>MALLA ENSALADA RUSA</t>
  </si>
  <si>
    <t>BOLSA DE CAMBUR</t>
  </si>
  <si>
    <t>MANZANA UND</t>
  </si>
  <si>
    <t>PLATANO 6 (UND) EN MALLA</t>
  </si>
  <si>
    <t>VAINITA CHINA KG</t>
  </si>
  <si>
    <t>COMBO SOPERO 3 KG MALLA</t>
  </si>
  <si>
    <t>AJI DULCE 500 GR MALLA</t>
  </si>
  <si>
    <t>MANZANA ROJA/VERDE /PERA KG</t>
  </si>
  <si>
    <t>NECTARINA KG</t>
  </si>
  <si>
    <t>MORAS KG MODELO</t>
  </si>
  <si>
    <t>YUCA CONGELADA (PISO DE VENTA)</t>
  </si>
  <si>
    <t>TOMATE MANZANO KG</t>
  </si>
  <si>
    <t>TOMATE CHERRY 300 GR DOS AGUAS</t>
  </si>
  <si>
    <t>AJO PORRO 300 GR VELANDRIA</t>
  </si>
  <si>
    <t>ALFALFA</t>
  </si>
  <si>
    <t>ALBAHACA FRUTIAGRO</t>
  </si>
  <si>
    <t>ALBAHACA 30 GR DE LOS PRIMOS</t>
  </si>
  <si>
    <t>RUGULA 60 GR DE LOS PRIMOS</t>
  </si>
  <si>
    <t>BERRO UND</t>
  </si>
  <si>
    <t>RABANO KG</t>
  </si>
  <si>
    <t>TAMARINDO DE 350 GR</t>
  </si>
  <si>
    <t>PERA CONGELADA KG</t>
  </si>
  <si>
    <t>NARANJAS CALIFORNIA CHILENA KG</t>
  </si>
  <si>
    <t>BOLSA DE TOMATES PARA SALSA</t>
  </si>
  <si>
    <t>BOLSA PIMENTON 1 KG</t>
  </si>
  <si>
    <t>BOLSA DE ZANAHORIA</t>
  </si>
  <si>
    <t>VERDURA SURTIDA EN MALLA 3 KG</t>
  </si>
  <si>
    <t>TOMATE EN MALLA</t>
  </si>
  <si>
    <t>FRUTA PICADA EXPRESS X PESO</t>
  </si>
  <si>
    <t>PLATANO EXPRESS KG (SAN ANTONIO)</t>
  </si>
  <si>
    <t>FRESAS CONGELADAS  KG</t>
  </si>
  <si>
    <t>NISPERO CONGELADO KG</t>
  </si>
  <si>
    <t>PEREJIL LISO Y RIZADO CONGELADO KG</t>
  </si>
  <si>
    <t>AUYAMA EXPRESS (R) KG</t>
  </si>
  <si>
    <t>REMOLACHA EXPRESS KG (R)</t>
  </si>
  <si>
    <t>PIMENTON EXPRESS (R) KG</t>
  </si>
  <si>
    <t>GUAYABA EN BOLSA</t>
  </si>
  <si>
    <t>PIMENTON EN BOLSA</t>
  </si>
  <si>
    <t>MALLA DE PEPINO</t>
  </si>
  <si>
    <t>COMBO DE MANGA</t>
  </si>
  <si>
    <t>MORA CONGELADA KG</t>
  </si>
  <si>
    <t>APIO DE RAIZ EXPRESS KG (R)</t>
  </si>
  <si>
    <t>LECHUGA ESCAROLA KG</t>
  </si>
  <si>
    <t>JOJOTOS 4UND HACIENDA EL CAUJARAL</t>
  </si>
  <si>
    <t>ALFALFA 125 GR BENATURAL</t>
  </si>
  <si>
    <t>RUGULA 80 GR FRUTIAGRO</t>
  </si>
  <si>
    <t>CHAMPIÑONES FRESCOS 300 GR LA NIEBLA</t>
  </si>
  <si>
    <t>GERMINADO CHINO 100 GR BENATURAL</t>
  </si>
  <si>
    <t>OREGANO FRESCO KG</t>
  </si>
  <si>
    <t>CALABACINES BB 450 GR DOS AGUAS</t>
  </si>
  <si>
    <t>CIBOULETTE DOS AGUAS 20 GR</t>
  </si>
  <si>
    <t>TOMATES CHERRY 300 GR DOS AGUAS</t>
  </si>
  <si>
    <t>JAMON AHUM LA ESTRELLA KG.</t>
  </si>
  <si>
    <t>MELOCOTON KG</t>
  </si>
  <si>
    <t>FRESAS FRESCAS EN BANDEJA</t>
  </si>
  <si>
    <t>PORTOBELO(CHAMPIÑON GRANDE)</t>
  </si>
  <si>
    <t>ZANAHORIA BEBE 250 GR FINCA DOS AGUAS</t>
  </si>
  <si>
    <t>MEZCLA CACHAPA POTE</t>
  </si>
  <si>
    <t>TOMATE CHERRY 285 GR DE LOS PRIMOS</t>
  </si>
  <si>
    <t>CEBOLLIN 300 GR ATADO VELANDRIA</t>
  </si>
  <si>
    <t>RUGULA 60 GR FINCA DOS AGUAS</t>
  </si>
  <si>
    <t>AJO CHINO KG</t>
  </si>
  <si>
    <t>JOJOTOS HACIENDA EL CAUJARAL 3UND</t>
  </si>
  <si>
    <t>HOJAS DE LECHUGA 115 GR BABY MIX FINCA DOS AGUAS</t>
  </si>
  <si>
    <t>HINOJO KG</t>
  </si>
  <si>
    <t>RADICHO KG</t>
  </si>
  <si>
    <t>TOMATE CHERRY 300 GR KELLYS</t>
  </si>
  <si>
    <t>CHAMPIÑONES FRESCOS POR BANDEJA</t>
  </si>
  <si>
    <t>MAIZ DULCE 12 UND EL CAUJARAL</t>
  </si>
  <si>
    <t>PEPINILLO KG</t>
  </si>
  <si>
    <t>VAINITA CONGELADA KG</t>
  </si>
  <si>
    <t>ENELDO FINCA DOS AGUAS 20 GR</t>
  </si>
  <si>
    <t>VAINITA AMERICANA KG</t>
  </si>
  <si>
    <t>TOMATE CHERRY 300 GR BENATURAL</t>
  </si>
  <si>
    <t>PLATANOS ( USO INTERNO )</t>
  </si>
  <si>
    <t>PEREJIL MANOJO UND</t>
  </si>
  <si>
    <t>MANOJO ESPINACA UND</t>
  </si>
  <si>
    <t>ALFALFA HIDROPONIA 125 GR</t>
  </si>
  <si>
    <t>ALBAHACA RANAS PAQ</t>
  </si>
  <si>
    <t>PIMENTON AMARILLO KG</t>
  </si>
  <si>
    <t>HONGOS LA NIEBLA</t>
  </si>
  <si>
    <t>CODIGO2</t>
  </si>
  <si>
    <t>DESCIPCION</t>
  </si>
  <si>
    <t>SISTEMA</t>
  </si>
  <si>
    <t>FISICO</t>
  </si>
  <si>
    <t>VENTA</t>
  </si>
  <si>
    <t>DIFERENCIA</t>
  </si>
  <si>
    <t>MERMA</t>
  </si>
  <si>
    <t>COSTO</t>
  </si>
  <si>
    <t>TOTAL</t>
  </si>
  <si>
    <t>RECEPCIONES</t>
  </si>
  <si>
    <t>PAPELON PANELA 450 GR</t>
  </si>
  <si>
    <t>MERMAS DE FRUTERIA PERIODO 23/03/22 AL 30/03/22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</si>
</sst>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9" fontId="0" fillId="0" borderId="0" xfId="1" applyFont="1"/>
    <xf numFmtId="2" fontId="0" fillId="0" borderId="0" xfId="0" applyNumberFormat="1"/>
    <xf numFmtId="0" fontId="0" fillId="0" borderId="0" xfId="0" applyNumberFormat="1"/>
    <xf numFmtId="9" fontId="0" fillId="0" borderId="0" xfId="1" applyNumberFormat="1" applyFont="1"/>
    <xf numFmtId="0" fontId="0" fillId="0" borderId="1" xfId="0" applyBorder="1"/>
    <xf numFmtId="2" fontId="0" fillId="0" borderId="1" xfId="0" applyNumberFormat="1" applyBorder="1"/>
    <xf numFmtId="9" fontId="0" fillId="0" borderId="1" xfId="1" applyFont="1" applyBorder="1"/>
    <xf numFmtId="49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164" fontId="0" fillId="0" borderId="1" xfId="1" applyNumberFormat="1" applyFont="1" applyBorder="1"/>
    <xf numFmtId="164" fontId="0" fillId="0" borderId="0" xfId="1" applyNumberFormat="1" applyFont="1"/>
    <xf numFmtId="164" fontId="4" fillId="0" borderId="0" xfId="1" applyNumberFormat="1" applyFont="1"/>
    <xf numFmtId="164" fontId="4" fillId="0" borderId="1" xfId="1" applyNumberFormat="1" applyFont="1" applyBorder="1"/>
    <xf numFmtId="0" fontId="3" fillId="0" borderId="0" xfId="0" applyFont="1"/>
    <xf numFmtId="2" fontId="3" fillId="0" borderId="0" xfId="0" applyNumberFormat="1" applyFont="1"/>
    <xf numFmtId="0" fontId="0" fillId="3" borderId="1" xfId="0" applyFont="1" applyFill="1" applyBorder="1"/>
    <xf numFmtId="49" fontId="0" fillId="3" borderId="1" xfId="0" applyNumberFormat="1" applyFont="1" applyFill="1" applyBorder="1"/>
    <xf numFmtId="2" fontId="0" fillId="3" borderId="1" xfId="0" applyNumberFormat="1" applyFont="1" applyFill="1" applyBorder="1"/>
    <xf numFmtId="9" fontId="0" fillId="3" borderId="1" xfId="1" applyNumberFormat="1" applyFont="1" applyFill="1" applyBorder="1"/>
    <xf numFmtId="164" fontId="0" fillId="3" borderId="1" xfId="1" applyNumberFormat="1" applyFont="1" applyFill="1" applyBorder="1"/>
    <xf numFmtId="164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2" fontId="0" fillId="0" borderId="1" xfId="0" applyNumberFormat="1" applyFont="1" applyBorder="1"/>
    <xf numFmtId="9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9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7">
    <dxf>
      <font>
        <b/>
      </font>
      <alignment horizontal="center" vertical="bottom" textRotation="0" wrapText="0" indent="0" justifyLastLine="0" shrinkToFit="0" readingOrder="0"/>
    </dxf>
    <dxf>
      <numFmt numFmtId="164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$-409]#,##0.00"/>
    </dxf>
    <dxf>
      <numFmt numFmtId="13" formatCode="0%"/>
    </dxf>
    <dxf>
      <numFmt numFmtId="0" formatCode="General"/>
    </dxf>
    <dxf>
      <numFmt numFmtId="0" formatCode="General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5:J242" tableType="xml" totalsRowShown="0" headerRowDxfId="0" connectionId="1">
  <autoFilter ref="A5:J242">
    <filterColumn colId="6">
      <filters>
        <filter val="-0.01"/>
        <filter val="-0.12"/>
        <filter val="-0.16"/>
        <filter val="-0.22"/>
        <filter val="-0.26"/>
        <filter val="-0.27"/>
        <filter val="-0.3"/>
        <filter val="-0.39"/>
        <filter val="-0.45"/>
        <filter val="-0.56"/>
        <filter val="-0.6"/>
        <filter val="-0.63"/>
        <filter val="-0.64"/>
        <filter val="-0.96"/>
        <filter val="-1.14"/>
        <filter val="-1.18"/>
        <filter val="-1.62"/>
        <filter val="-1.8"/>
        <filter val="-1.95"/>
        <filter val="-11.74"/>
        <filter val="-14.45"/>
        <filter val="-2.34"/>
        <filter val="-2.64"/>
        <filter val="-2.65"/>
        <filter val="-3.79"/>
        <filter val="-4.17"/>
        <filter val="-4.31"/>
        <filter val="-4.76"/>
        <filter val="-4.99"/>
        <filter val="-5.31"/>
        <filter val="-6.67"/>
        <filter val="-8.03"/>
        <filter val="-8.255"/>
        <filter val="-9.603"/>
      </filters>
    </filterColumn>
  </autoFilter>
  <sortState ref="A2:G270">
    <sortCondition ref="A2:A270"/>
    <sortCondition ref="B2:B270"/>
  </sortState>
  <tableColumns count="10">
    <tableColumn id="5" uniqueName="Codigo_Producto" name="CODIGO2">
      <xmlColumnPr mapId="1" xpath="/ReporteStellar/Registro/Madepartamentos/Maproductos/Codigo_Producto" xmlDataType="integer"/>
    </tableColumn>
    <tableColumn id="7" uniqueName="Producto" name="DESCIPCION">
      <xmlColumnPr mapId="1" xpath="/ReporteStellar/Registro/Madepartamentos/Maproductos/Producto" xmlDataType="string"/>
    </tableColumn>
    <tableColumn id="12" uniqueName="12" name="RECEPCIONES" dataDxfId="6"/>
    <tableColumn id="8" uniqueName="Disponibles" name="SISTEMA">
      <xmlColumnPr mapId="1" xpath="/ReporteStellar/Registro/Madepartamentos/Maproductos/Disponibles" xmlDataType="double"/>
    </tableColumn>
    <tableColumn id="9" uniqueName="Existencia" name="FISICO" dataDxfId="5">
      <xmlColumnPr mapId="1" xpath="/ReporteStellar/Registro/Madepartamentos/Maproductos/Existencia" xmlDataType="double"/>
    </tableColumn>
    <tableColumn id="13" uniqueName="13" name="VENTA"/>
    <tableColumn id="14" uniqueName="14" name="DIFERENCIA" dataDxfId="4">
      <calculatedColumnFormula xml:space="preserve"> Tabla1[[#This Row],[VENTA]]+Tabla1[[#This Row],[FISICO]]-Tabla1[[#This Row],[SISTEMA]]</calculatedColumnFormula>
    </tableColumn>
    <tableColumn id="10" uniqueName="Pedido" name="MERMA" dataDxfId="3" dataCellStyle="Porcentaje">
      <calculatedColumnFormula>Tabla1[[#This Row],[DIFERENCIA]]/Tabla1[[#This Row],[RECEPCIONES]]</calculatedColumnFormula>
      <xmlColumnPr mapId="1" xpath="/ReporteStellar/Registro/Madepartamentos/Maproductos/Pedido" xmlDataType="double"/>
    </tableColumn>
    <tableColumn id="1" uniqueName="1" name="COSTO" dataDxfId="2" dataCellStyle="Porcentaje"/>
    <tableColumn id="11" uniqueName="Comprometida" name="TOTAL" dataDxfId="1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2"/>
  <sheetViews>
    <sheetView workbookViewId="0">
      <selection activeCell="B3" sqref="B3"/>
    </sheetView>
  </sheetViews>
  <sheetFormatPr baseColWidth="10" defaultRowHeight="15" x14ac:dyDescent="0.25"/>
  <cols>
    <col min="1" max="1" width="7.140625" customWidth="1"/>
    <col min="2" max="2" width="45.28515625" customWidth="1"/>
    <col min="3" max="3" width="13.140625" style="3" customWidth="1"/>
    <col min="4" max="4" width="11.140625" customWidth="1"/>
    <col min="5" max="5" width="9" customWidth="1"/>
    <col min="6" max="6" width="8.140625" customWidth="1"/>
    <col min="7" max="7" width="13.42578125" customWidth="1"/>
    <col min="8" max="8" width="10.140625" style="2" customWidth="1"/>
    <col min="9" max="9" width="8.140625" style="13" customWidth="1"/>
    <col min="10" max="10" width="8.85546875" style="11" customWidth="1"/>
    <col min="11" max="11" width="12.28515625" customWidth="1"/>
  </cols>
  <sheetData>
    <row r="3" spans="1:10" x14ac:dyDescent="0.25">
      <c r="B3" s="16" t="s">
        <v>242</v>
      </c>
      <c r="C3" s="17"/>
    </row>
    <row r="5" spans="1:10" x14ac:dyDescent="0.25">
      <c r="A5" s="28" t="s">
        <v>231</v>
      </c>
      <c r="B5" s="28" t="s">
        <v>232</v>
      </c>
      <c r="C5" s="29" t="s">
        <v>240</v>
      </c>
      <c r="D5" s="28" t="s">
        <v>233</v>
      </c>
      <c r="E5" s="28" t="s">
        <v>234</v>
      </c>
      <c r="F5" s="28" t="s">
        <v>235</v>
      </c>
      <c r="G5" s="28" t="s">
        <v>236</v>
      </c>
      <c r="H5" s="30" t="s">
        <v>237</v>
      </c>
      <c r="I5" s="31" t="s">
        <v>238</v>
      </c>
      <c r="J5" s="32" t="s">
        <v>239</v>
      </c>
    </row>
    <row r="6" spans="1:10" hidden="1" x14ac:dyDescent="0.25">
      <c r="A6" s="6">
        <v>1</v>
      </c>
      <c r="B6" s="9" t="s">
        <v>11</v>
      </c>
      <c r="C6" s="7">
        <f>18+22.6</f>
        <v>40.6</v>
      </c>
      <c r="D6" s="6">
        <v>32.44</v>
      </c>
      <c r="E6" s="6">
        <v>32.200000000000003</v>
      </c>
      <c r="F6" s="6">
        <v>0.4</v>
      </c>
      <c r="G6" s="6">
        <f>Tabla1[[#This Row],[VENTA]]+Tabla1[[#This Row],[FISICO]]-Tabla1[[#This Row],[SISTEMA]]</f>
        <v>0.16000000000000369</v>
      </c>
      <c r="H6" s="8">
        <f>Tabla1[[#This Row],[DIFERENCIA]]/Tabla1[[#This Row],[RECEPCIONES]]</f>
        <v>3.9408866995074799E-3</v>
      </c>
      <c r="I6" s="12"/>
      <c r="J6" s="10"/>
    </row>
    <row r="7" spans="1:10" x14ac:dyDescent="0.25">
      <c r="A7" s="6">
        <v>2</v>
      </c>
      <c r="B7" s="9" t="s">
        <v>53</v>
      </c>
      <c r="C7" s="7">
        <v>3</v>
      </c>
      <c r="D7" s="6">
        <v>2.46</v>
      </c>
      <c r="E7" s="6">
        <v>1.5</v>
      </c>
      <c r="F7" s="6">
        <v>0</v>
      </c>
      <c r="G7" s="6">
        <f>Tabla1[[#This Row],[VENTA]]+Tabla1[[#This Row],[FISICO]]-Tabla1[[#This Row],[SISTEMA]]</f>
        <v>-0.96</v>
      </c>
      <c r="H7" s="8">
        <f>Tabla1[[#This Row],[DIFERENCIA]]/Tabla1[[#This Row],[RECEPCIONES]]</f>
        <v>-0.32</v>
      </c>
      <c r="I7" s="12"/>
      <c r="J7" s="10"/>
    </row>
    <row r="8" spans="1:10" x14ac:dyDescent="0.25">
      <c r="A8">
        <v>3</v>
      </c>
      <c r="B8" s="1" t="s">
        <v>58</v>
      </c>
      <c r="C8" s="3">
        <f>2.78+0</f>
        <v>2.78</v>
      </c>
      <c r="D8">
        <v>0.87</v>
      </c>
      <c r="E8">
        <v>0.6</v>
      </c>
      <c r="F8">
        <v>0</v>
      </c>
      <c r="G8" s="6">
        <f>Tabla1[[#This Row],[VENTA]]+Tabla1[[#This Row],[FISICO]]-Tabla1[[#This Row],[SISTEMA]]</f>
        <v>-0.27</v>
      </c>
      <c r="H8" s="8">
        <f>Tabla1[[#This Row],[DIFERENCIA]]/Tabla1[[#This Row],[RECEPCIONES]]</f>
        <v>-9.7122302158273388E-2</v>
      </c>
    </row>
    <row r="9" spans="1:10" x14ac:dyDescent="0.25">
      <c r="A9" s="6">
        <v>4</v>
      </c>
      <c r="B9" s="9" t="s">
        <v>26</v>
      </c>
      <c r="C9" s="7">
        <f>6+8.52</f>
        <v>14.52</v>
      </c>
      <c r="D9" s="6">
        <v>8.1</v>
      </c>
      <c r="E9" s="6">
        <v>7.8</v>
      </c>
      <c r="F9" s="6">
        <v>0</v>
      </c>
      <c r="G9" s="6">
        <f>Tabla1[[#This Row],[VENTA]]+Tabla1[[#This Row],[FISICO]]-Tabla1[[#This Row],[SISTEMA]]</f>
        <v>-0.29999999999999982</v>
      </c>
      <c r="H9" s="8">
        <f>Tabla1[[#This Row],[DIFERENCIA]]/Tabla1[[#This Row],[RECEPCIONES]]</f>
        <v>-2.0661157024793375E-2</v>
      </c>
      <c r="I9" s="12"/>
      <c r="J9" s="10"/>
    </row>
    <row r="10" spans="1:10" x14ac:dyDescent="0.25">
      <c r="A10">
        <v>5</v>
      </c>
      <c r="B10" s="1" t="s">
        <v>52</v>
      </c>
      <c r="C10" s="3">
        <v>1.78</v>
      </c>
      <c r="D10">
        <v>1.59</v>
      </c>
      <c r="E10">
        <v>1.2</v>
      </c>
      <c r="F10">
        <v>0</v>
      </c>
      <c r="G10" s="6">
        <f>Tabla1[[#This Row],[VENTA]]+Tabla1[[#This Row],[FISICO]]-Tabla1[[#This Row],[SISTEMA]]</f>
        <v>-0.39000000000000012</v>
      </c>
      <c r="H10" s="8">
        <f>Tabla1[[#This Row],[DIFERENCIA]]/Tabla1[[#This Row],[RECEPCIONES]]</f>
        <v>-0.21910112359550568</v>
      </c>
    </row>
    <row r="11" spans="1:10" hidden="1" x14ac:dyDescent="0.25">
      <c r="A11">
        <v>6</v>
      </c>
      <c r="B11" s="1" t="s">
        <v>60</v>
      </c>
      <c r="G11" s="6">
        <f>Tabla1[[#This Row],[VENTA]]+Tabla1[[#This Row],[FISICO]]-Tabla1[[#This Row],[SISTEMA]]</f>
        <v>0</v>
      </c>
      <c r="H11" s="8" t="e">
        <f>Tabla1[[#This Row],[DIFERENCIA]]/Tabla1[[#This Row],[RECEPCIONES]]</f>
        <v>#DIV/0!</v>
      </c>
    </row>
    <row r="12" spans="1:10" x14ac:dyDescent="0.25">
      <c r="A12" s="6">
        <v>7</v>
      </c>
      <c r="B12" s="9" t="s">
        <v>6</v>
      </c>
      <c r="C12" s="7">
        <f>10+1</f>
        <v>11</v>
      </c>
      <c r="D12" s="6">
        <v>4.1500000000000004</v>
      </c>
      <c r="E12" s="6">
        <v>1.6</v>
      </c>
      <c r="F12" s="6">
        <v>0.6</v>
      </c>
      <c r="G12" s="6">
        <f>Tabla1[[#This Row],[VENTA]]+Tabla1[[#This Row],[FISICO]]-Tabla1[[#This Row],[SISTEMA]]</f>
        <v>-1.9500000000000002</v>
      </c>
      <c r="H12" s="8">
        <f>Tabla1[[#This Row],[DIFERENCIA]]/Tabla1[[#This Row],[RECEPCIONES]]</f>
        <v>-0.17727272727272728</v>
      </c>
      <c r="I12" s="12"/>
      <c r="J12" s="10"/>
    </row>
    <row r="13" spans="1:10" x14ac:dyDescent="0.25">
      <c r="A13" s="6">
        <v>8</v>
      </c>
      <c r="B13" s="9" t="s">
        <v>5</v>
      </c>
      <c r="C13" s="7">
        <f>4.6+0.6</f>
        <v>5.1999999999999993</v>
      </c>
      <c r="D13" s="6">
        <v>1.82</v>
      </c>
      <c r="E13" s="6">
        <v>0.2</v>
      </c>
      <c r="F13" s="6">
        <v>0</v>
      </c>
      <c r="G13" s="6">
        <f>Tabla1[[#This Row],[VENTA]]+Tabla1[[#This Row],[FISICO]]-Tabla1[[#This Row],[SISTEMA]]</f>
        <v>-1.62</v>
      </c>
      <c r="H13" s="8">
        <f>Tabla1[[#This Row],[DIFERENCIA]]/Tabla1[[#This Row],[RECEPCIONES]]</f>
        <v>-0.3115384615384616</v>
      </c>
      <c r="I13" s="12"/>
      <c r="J13" s="10"/>
    </row>
    <row r="14" spans="1:10" x14ac:dyDescent="0.25">
      <c r="A14" s="6">
        <v>9</v>
      </c>
      <c r="B14" s="9" t="s">
        <v>43</v>
      </c>
      <c r="C14" s="7">
        <f>13.4+22.4</f>
        <v>35.799999999999997</v>
      </c>
      <c r="D14" s="6">
        <v>12.5</v>
      </c>
      <c r="E14" s="6">
        <v>8</v>
      </c>
      <c r="F14" s="6">
        <v>0.19</v>
      </c>
      <c r="G14" s="6">
        <f>Tabla1[[#This Row],[VENTA]]+Tabla1[[#This Row],[FISICO]]-Tabla1[[#This Row],[SISTEMA]]</f>
        <v>-4.3100000000000005</v>
      </c>
      <c r="H14" s="8">
        <f>Tabla1[[#This Row],[DIFERENCIA]]/Tabla1[[#This Row],[RECEPCIONES]]</f>
        <v>-0.12039106145251399</v>
      </c>
      <c r="I14" s="12"/>
      <c r="J14" s="10"/>
    </row>
    <row r="15" spans="1:10" x14ac:dyDescent="0.25">
      <c r="A15" s="6">
        <v>10</v>
      </c>
      <c r="B15" s="9" t="s">
        <v>42</v>
      </c>
      <c r="C15" s="7">
        <f>0.4+5.8</f>
        <v>6.2</v>
      </c>
      <c r="D15" s="6">
        <v>3.16</v>
      </c>
      <c r="E15" s="6">
        <v>2.6</v>
      </c>
      <c r="F15" s="6">
        <v>0</v>
      </c>
      <c r="G15" s="6">
        <f>Tabla1[[#This Row],[VENTA]]+Tabla1[[#This Row],[FISICO]]-Tabla1[[#This Row],[SISTEMA]]</f>
        <v>-0.56000000000000005</v>
      </c>
      <c r="H15" s="8">
        <f>Tabla1[[#This Row],[DIFERENCIA]]/Tabla1[[#This Row],[RECEPCIONES]]</f>
        <v>-9.0322580645161299E-2</v>
      </c>
      <c r="I15" s="12"/>
      <c r="J15" s="10"/>
    </row>
    <row r="16" spans="1:10" x14ac:dyDescent="0.25">
      <c r="A16" s="6">
        <v>11</v>
      </c>
      <c r="B16" s="9" t="s">
        <v>2</v>
      </c>
      <c r="C16" s="7">
        <f>227.98+20.8</f>
        <v>248.78</v>
      </c>
      <c r="D16" s="6">
        <v>27.89</v>
      </c>
      <c r="E16" s="6">
        <v>22.4</v>
      </c>
      <c r="F16" s="6">
        <v>0.73</v>
      </c>
      <c r="G16" s="6">
        <f>Tabla1[[#This Row],[VENTA]]+Tabla1[[#This Row],[FISICO]]-Tabla1[[#This Row],[SISTEMA]]</f>
        <v>-4.7600000000000016</v>
      </c>
      <c r="H16" s="8">
        <f>Tabla1[[#This Row],[DIFERENCIA]]/Tabla1[[#This Row],[RECEPCIONES]]</f>
        <v>-1.913337084974677E-2</v>
      </c>
      <c r="I16" s="12"/>
      <c r="J16" s="10"/>
    </row>
    <row r="17" spans="1:10" x14ac:dyDescent="0.25">
      <c r="A17" s="6">
        <v>12</v>
      </c>
      <c r="B17" s="9" t="s">
        <v>38</v>
      </c>
      <c r="C17" s="7">
        <f>8.8+0.2</f>
        <v>9</v>
      </c>
      <c r="D17" s="6">
        <v>3.23</v>
      </c>
      <c r="E17" s="6">
        <v>2.6</v>
      </c>
      <c r="F17" s="6">
        <v>0</v>
      </c>
      <c r="G17" s="6">
        <f>Tabla1[[#This Row],[VENTA]]+Tabla1[[#This Row],[FISICO]]-Tabla1[[#This Row],[SISTEMA]]</f>
        <v>-0.62999999999999989</v>
      </c>
      <c r="H17" s="8">
        <f>Tabla1[[#This Row],[DIFERENCIA]]/Tabla1[[#This Row],[RECEPCIONES]]</f>
        <v>-6.9999999999999993E-2</v>
      </c>
      <c r="I17" s="12"/>
      <c r="J17" s="10"/>
    </row>
    <row r="18" spans="1:10" x14ac:dyDescent="0.25">
      <c r="A18" s="6">
        <v>13</v>
      </c>
      <c r="B18" s="9" t="s">
        <v>45</v>
      </c>
      <c r="C18" s="7">
        <v>7.2</v>
      </c>
      <c r="D18" s="6">
        <v>4.76</v>
      </c>
      <c r="E18" s="6">
        <v>4.5999999999999996</v>
      </c>
      <c r="F18" s="6">
        <v>0</v>
      </c>
      <c r="G18" s="6">
        <f>Tabla1[[#This Row],[VENTA]]+Tabla1[[#This Row],[FISICO]]-Tabla1[[#This Row],[SISTEMA]]</f>
        <v>-0.16000000000000014</v>
      </c>
      <c r="H18" s="8">
        <f>Tabla1[[#This Row],[DIFERENCIA]]/Tabla1[[#This Row],[RECEPCIONES]]</f>
        <v>-2.222222222222224E-2</v>
      </c>
      <c r="I18" s="12"/>
      <c r="J18" s="10"/>
    </row>
    <row r="19" spans="1:10" x14ac:dyDescent="0.25">
      <c r="A19" s="6">
        <v>14</v>
      </c>
      <c r="B19" s="9" t="s">
        <v>46</v>
      </c>
      <c r="C19" s="7">
        <f>4.4+0.8</f>
        <v>5.2</v>
      </c>
      <c r="D19" s="6">
        <v>5.12</v>
      </c>
      <c r="E19" s="6">
        <v>5</v>
      </c>
      <c r="F19" s="6"/>
      <c r="G19" s="6">
        <f>Tabla1[[#This Row],[VENTA]]+Tabla1[[#This Row],[FISICO]]-Tabla1[[#This Row],[SISTEMA]]</f>
        <v>-0.12000000000000011</v>
      </c>
      <c r="H19" s="8">
        <f>Tabla1[[#This Row],[DIFERENCIA]]/Tabla1[[#This Row],[RECEPCIONES]]</f>
        <v>-2.3076923076923096E-2</v>
      </c>
      <c r="I19" s="12"/>
      <c r="J19" s="10"/>
    </row>
    <row r="20" spans="1:10" x14ac:dyDescent="0.25">
      <c r="A20" s="6">
        <v>15</v>
      </c>
      <c r="B20" s="9" t="s">
        <v>48</v>
      </c>
      <c r="C20" s="7">
        <v>5.6</v>
      </c>
      <c r="D20" s="6">
        <v>5.24</v>
      </c>
      <c r="E20" s="6">
        <v>4.5999999999999996</v>
      </c>
      <c r="F20" s="6">
        <v>0</v>
      </c>
      <c r="G20" s="6">
        <f>Tabla1[[#This Row],[VENTA]]+Tabla1[[#This Row],[FISICO]]-Tabla1[[#This Row],[SISTEMA]]</f>
        <v>-0.64000000000000057</v>
      </c>
      <c r="H20" s="8">
        <f>Tabla1[[#This Row],[DIFERENCIA]]/Tabla1[[#This Row],[RECEPCIONES]]</f>
        <v>-0.11428571428571439</v>
      </c>
      <c r="I20" s="12"/>
      <c r="J20" s="10"/>
    </row>
    <row r="21" spans="1:10" x14ac:dyDescent="0.25">
      <c r="A21" s="6">
        <v>16</v>
      </c>
      <c r="B21" s="9" t="s">
        <v>61</v>
      </c>
      <c r="C21" s="7">
        <f>27.8+5</f>
        <v>32.799999999999997</v>
      </c>
      <c r="D21" s="6">
        <v>25.68</v>
      </c>
      <c r="E21" s="6">
        <v>14.4</v>
      </c>
      <c r="F21" s="6">
        <v>1.677</v>
      </c>
      <c r="G21" s="6">
        <f>Tabla1[[#This Row],[VENTA]]+Tabla1[[#This Row],[FISICO]]-Tabla1[[#This Row],[SISTEMA]]</f>
        <v>-9.602999999999998</v>
      </c>
      <c r="H21" s="8">
        <f>Tabla1[[#This Row],[DIFERENCIA]]/Tabla1[[#This Row],[RECEPCIONES]]</f>
        <v>-0.29277439024390239</v>
      </c>
      <c r="I21" s="12"/>
      <c r="J21" s="10"/>
    </row>
    <row r="22" spans="1:10" x14ac:dyDescent="0.25">
      <c r="A22" s="6">
        <v>17</v>
      </c>
      <c r="B22" s="9" t="s">
        <v>1</v>
      </c>
      <c r="C22" s="7">
        <v>46.2</v>
      </c>
      <c r="D22" s="6">
        <v>10.31</v>
      </c>
      <c r="E22" s="6">
        <v>5</v>
      </c>
      <c r="F22" s="6">
        <v>0</v>
      </c>
      <c r="G22" s="6">
        <f>Tabla1[[#This Row],[VENTA]]+Tabla1[[#This Row],[FISICO]]-Tabla1[[#This Row],[SISTEMA]]</f>
        <v>-5.3100000000000005</v>
      </c>
      <c r="H22" s="8">
        <f>Tabla1[[#This Row],[DIFERENCIA]]/Tabla1[[#This Row],[RECEPCIONES]]</f>
        <v>-0.11493506493506495</v>
      </c>
      <c r="I22" s="12"/>
      <c r="J22" s="10"/>
    </row>
    <row r="23" spans="1:10" x14ac:dyDescent="0.25">
      <c r="A23" s="6">
        <v>18</v>
      </c>
      <c r="B23" s="9" t="s">
        <v>40</v>
      </c>
      <c r="C23" s="7">
        <f>24+36.2</f>
        <v>60.2</v>
      </c>
      <c r="D23" s="6">
        <v>25.67</v>
      </c>
      <c r="E23" s="6">
        <v>19</v>
      </c>
      <c r="F23" s="6">
        <v>0</v>
      </c>
      <c r="G23" s="6">
        <f>Tabla1[[#This Row],[VENTA]]+Tabla1[[#This Row],[FISICO]]-Tabla1[[#This Row],[SISTEMA]]</f>
        <v>-6.6700000000000017</v>
      </c>
      <c r="H23" s="8">
        <f>Tabla1[[#This Row],[DIFERENCIA]]/Tabla1[[#This Row],[RECEPCIONES]]</f>
        <v>-0.11079734219269105</v>
      </c>
      <c r="I23" s="12"/>
      <c r="J23" s="10"/>
    </row>
    <row r="24" spans="1:10" x14ac:dyDescent="0.25">
      <c r="A24" s="6">
        <v>19</v>
      </c>
      <c r="B24" s="9" t="s">
        <v>49</v>
      </c>
      <c r="C24" s="7">
        <f>114.2+39.6</f>
        <v>153.80000000000001</v>
      </c>
      <c r="D24" s="6">
        <v>57.22</v>
      </c>
      <c r="E24" s="6">
        <v>42.2</v>
      </c>
      <c r="F24" s="6">
        <v>3.28</v>
      </c>
      <c r="G24" s="6">
        <f>Tabla1[[#This Row],[VENTA]]+Tabla1[[#This Row],[FISICO]]-Tabla1[[#This Row],[SISTEMA]]</f>
        <v>-11.739999999999995</v>
      </c>
      <c r="H24" s="8">
        <f>Tabla1[[#This Row],[DIFERENCIA]]/Tabla1[[#This Row],[RECEPCIONES]]</f>
        <v>-7.6332899869960946E-2</v>
      </c>
      <c r="I24" s="12"/>
      <c r="J24" s="10"/>
    </row>
    <row r="25" spans="1:10" hidden="1" x14ac:dyDescent="0.25">
      <c r="A25">
        <v>20</v>
      </c>
      <c r="B25" s="1" t="s">
        <v>8</v>
      </c>
      <c r="G25" s="6">
        <f>Tabla1[[#This Row],[VENTA]]+Tabla1[[#This Row],[FISICO]]-Tabla1[[#This Row],[SISTEMA]]</f>
        <v>0</v>
      </c>
      <c r="H25" s="8" t="e">
        <f>Tabla1[[#This Row],[DIFERENCIA]]/Tabla1[[#This Row],[RECEPCIONES]]</f>
        <v>#DIV/0!</v>
      </c>
    </row>
    <row r="26" spans="1:10" x14ac:dyDescent="0.25">
      <c r="A26" s="6">
        <v>23</v>
      </c>
      <c r="B26" s="9" t="s">
        <v>35</v>
      </c>
      <c r="C26" s="7">
        <f>6.2+2</f>
        <v>8.1999999999999993</v>
      </c>
      <c r="D26" s="6">
        <v>2.58</v>
      </c>
      <c r="E26" s="6">
        <v>1.4</v>
      </c>
      <c r="F26" s="6">
        <v>0</v>
      </c>
      <c r="G26" s="6">
        <f>Tabla1[[#This Row],[VENTA]]+Tabla1[[#This Row],[FISICO]]-Tabla1[[#This Row],[SISTEMA]]</f>
        <v>-1.1800000000000002</v>
      </c>
      <c r="H26" s="8">
        <f>Tabla1[[#This Row],[DIFERENCIA]]/Tabla1[[#This Row],[RECEPCIONES]]</f>
        <v>-0.14390243902439029</v>
      </c>
      <c r="I26" s="12"/>
      <c r="J26" s="10"/>
    </row>
    <row r="27" spans="1:10" hidden="1" x14ac:dyDescent="0.25">
      <c r="A27" s="6">
        <v>24</v>
      </c>
      <c r="B27" s="9" t="s">
        <v>20</v>
      </c>
      <c r="C27" s="7"/>
      <c r="D27" s="6"/>
      <c r="E27" s="6"/>
      <c r="F27" s="6"/>
      <c r="G27" s="6">
        <f>Tabla1[[#This Row],[VENTA]]+Tabla1[[#This Row],[FISICO]]-Tabla1[[#This Row],[SISTEMA]]</f>
        <v>0</v>
      </c>
      <c r="H27" s="8" t="e">
        <f>Tabla1[[#This Row],[DIFERENCIA]]/Tabla1[[#This Row],[RECEPCIONES]]</f>
        <v>#DIV/0!</v>
      </c>
      <c r="I27" s="12"/>
      <c r="J27" s="10"/>
    </row>
    <row r="28" spans="1:10" x14ac:dyDescent="0.25">
      <c r="A28" s="6">
        <v>26</v>
      </c>
      <c r="B28" s="9" t="s">
        <v>41</v>
      </c>
      <c r="C28" s="7">
        <f>236.6+72.4</f>
        <v>309</v>
      </c>
      <c r="D28" s="6">
        <v>115.31</v>
      </c>
      <c r="E28" s="6">
        <f>80+0.6</f>
        <v>80.599999999999994</v>
      </c>
      <c r="F28" s="6">
        <v>26.454999999999998</v>
      </c>
      <c r="G28" s="6">
        <f>Tabla1[[#This Row],[VENTA]]+Tabla1[[#This Row],[FISICO]]-Tabla1[[#This Row],[SISTEMA]]</f>
        <v>-8.2550000000000097</v>
      </c>
      <c r="H28" s="8">
        <f>Tabla1[[#This Row],[DIFERENCIA]]/Tabla1[[#This Row],[RECEPCIONES]]</f>
        <v>-2.6715210355987087E-2</v>
      </c>
      <c r="I28" s="12"/>
      <c r="J28" s="10"/>
    </row>
    <row r="29" spans="1:10" hidden="1" x14ac:dyDescent="0.25">
      <c r="A29">
        <v>27</v>
      </c>
      <c r="B29" s="1" t="s">
        <v>71</v>
      </c>
      <c r="G29" s="6">
        <f>Tabla1[[#This Row],[VENTA]]+Tabla1[[#This Row],[FISICO]]-Tabla1[[#This Row],[SISTEMA]]</f>
        <v>0</v>
      </c>
      <c r="H29" s="8" t="e">
        <f>Tabla1[[#This Row],[DIFERENCIA]]/Tabla1[[#This Row],[RECEPCIONES]]</f>
        <v>#DIV/0!</v>
      </c>
    </row>
    <row r="30" spans="1:10" x14ac:dyDescent="0.25">
      <c r="A30" s="6">
        <v>28</v>
      </c>
      <c r="B30" s="9" t="s">
        <v>36</v>
      </c>
      <c r="C30" s="7">
        <f>5.6+1</f>
        <v>6.6</v>
      </c>
      <c r="D30" s="6">
        <v>1.85</v>
      </c>
      <c r="E30" s="6">
        <v>1.4</v>
      </c>
      <c r="F30" s="6">
        <v>0</v>
      </c>
      <c r="G30" s="6">
        <f>Tabla1[[#This Row],[VENTA]]+Tabla1[[#This Row],[FISICO]]-Tabla1[[#This Row],[SISTEMA]]</f>
        <v>-0.45000000000000018</v>
      </c>
      <c r="H30" s="8">
        <f>Tabla1[[#This Row],[DIFERENCIA]]/Tabla1[[#This Row],[RECEPCIONES]]</f>
        <v>-6.8181818181818218E-2</v>
      </c>
      <c r="I30" s="12"/>
      <c r="J30" s="10"/>
    </row>
    <row r="31" spans="1:10" x14ac:dyDescent="0.25">
      <c r="A31" s="6">
        <v>31</v>
      </c>
      <c r="B31" s="9" t="s">
        <v>62</v>
      </c>
      <c r="C31" s="7">
        <f>10+0.8</f>
        <v>10.8</v>
      </c>
      <c r="D31" s="6">
        <v>2.9649999999999999</v>
      </c>
      <c r="E31" s="6">
        <v>0.2</v>
      </c>
      <c r="F31" s="6">
        <v>0.42499999999999999</v>
      </c>
      <c r="G31" s="6">
        <f>Tabla1[[#This Row],[VENTA]]+Tabla1[[#This Row],[FISICO]]-Tabla1[[#This Row],[SISTEMA]]</f>
        <v>-2.34</v>
      </c>
      <c r="H31" s="8">
        <f>Tabla1[[#This Row],[DIFERENCIA]]/Tabla1[[#This Row],[RECEPCIONES]]</f>
        <v>-0.21666666666666665</v>
      </c>
      <c r="I31" s="12"/>
      <c r="J31" s="10"/>
    </row>
    <row r="32" spans="1:10" hidden="1" x14ac:dyDescent="0.25">
      <c r="A32" s="6">
        <v>32</v>
      </c>
      <c r="B32" s="9" t="s">
        <v>3</v>
      </c>
      <c r="C32" s="7">
        <v>2.8</v>
      </c>
      <c r="D32" s="6">
        <v>1.8</v>
      </c>
      <c r="E32" s="6">
        <v>1.8</v>
      </c>
      <c r="F32" s="6">
        <v>0</v>
      </c>
      <c r="G32" s="6">
        <f>Tabla1[[#This Row],[VENTA]]+Tabla1[[#This Row],[FISICO]]-Tabla1[[#This Row],[SISTEMA]]</f>
        <v>0</v>
      </c>
      <c r="H32" s="8">
        <f>Tabla1[[#This Row],[DIFERENCIA]]/Tabla1[[#This Row],[RECEPCIONES]]</f>
        <v>0</v>
      </c>
      <c r="I32" s="12"/>
      <c r="J32" s="10"/>
    </row>
    <row r="33" spans="1:10" x14ac:dyDescent="0.25">
      <c r="A33" s="6">
        <v>33</v>
      </c>
      <c r="B33" s="9" t="s">
        <v>30</v>
      </c>
      <c r="C33" s="7">
        <v>1.8</v>
      </c>
      <c r="D33" s="6">
        <v>1.8</v>
      </c>
      <c r="E33" s="6">
        <v>1</v>
      </c>
      <c r="F33" s="6">
        <v>0.41</v>
      </c>
      <c r="G33" s="6">
        <f>Tabla1[[#This Row],[VENTA]]+Tabla1[[#This Row],[FISICO]]-Tabla1[[#This Row],[SISTEMA]]</f>
        <v>-0.39000000000000012</v>
      </c>
      <c r="H33" s="8">
        <f>Tabla1[[#This Row],[DIFERENCIA]]/Tabla1[[#This Row],[RECEPCIONES]]</f>
        <v>-0.21666666666666673</v>
      </c>
      <c r="I33" s="12"/>
      <c r="J33" s="10"/>
    </row>
    <row r="34" spans="1:10" hidden="1" x14ac:dyDescent="0.25">
      <c r="A34">
        <v>37</v>
      </c>
      <c r="B34" s="1" t="s">
        <v>63</v>
      </c>
      <c r="G34" s="6">
        <f>Tabla1[[#This Row],[VENTA]]+Tabla1[[#This Row],[FISICO]]-Tabla1[[#This Row],[SISTEMA]]</f>
        <v>0</v>
      </c>
      <c r="H34" s="8" t="e">
        <f>Tabla1[[#This Row],[DIFERENCIA]]/Tabla1[[#This Row],[RECEPCIONES]]</f>
        <v>#DIV/0!</v>
      </c>
    </row>
    <row r="35" spans="1:10" hidden="1" x14ac:dyDescent="0.25">
      <c r="A35" s="6">
        <v>38</v>
      </c>
      <c r="B35" s="9" t="s">
        <v>24</v>
      </c>
      <c r="C35" s="7"/>
      <c r="D35" s="6"/>
      <c r="E35" s="6"/>
      <c r="F35" s="6"/>
      <c r="G35" s="6">
        <f>Tabla1[[#This Row],[VENTA]]+Tabla1[[#This Row],[FISICO]]-Tabla1[[#This Row],[SISTEMA]]</f>
        <v>0</v>
      </c>
      <c r="H35" s="8" t="e">
        <f>Tabla1[[#This Row],[DIFERENCIA]]/Tabla1[[#This Row],[RECEPCIONES]]</f>
        <v>#DIV/0!</v>
      </c>
      <c r="I35" s="12"/>
      <c r="J35" s="10"/>
    </row>
    <row r="36" spans="1:10" hidden="1" x14ac:dyDescent="0.25">
      <c r="A36" s="6">
        <v>39</v>
      </c>
      <c r="B36" s="9" t="s">
        <v>70</v>
      </c>
      <c r="C36" s="7"/>
      <c r="D36" s="6"/>
      <c r="E36" s="6"/>
      <c r="F36" s="6"/>
      <c r="G36" s="6">
        <f>Tabla1[[#This Row],[VENTA]]+Tabla1[[#This Row],[FISICO]]-Tabla1[[#This Row],[SISTEMA]]</f>
        <v>0</v>
      </c>
      <c r="H36" s="8" t="e">
        <f>Tabla1[[#This Row],[DIFERENCIA]]/Tabla1[[#This Row],[RECEPCIONES]]</f>
        <v>#DIV/0!</v>
      </c>
      <c r="I36" s="12"/>
      <c r="J36" s="10"/>
    </row>
    <row r="37" spans="1:10" hidden="1" x14ac:dyDescent="0.25">
      <c r="A37" s="6">
        <v>40</v>
      </c>
      <c r="B37" s="9" t="s">
        <v>50</v>
      </c>
      <c r="C37" s="7"/>
      <c r="D37" s="6"/>
      <c r="E37" s="6"/>
      <c r="F37" s="6"/>
      <c r="G37" s="6">
        <f>Tabla1[[#This Row],[VENTA]]+Tabla1[[#This Row],[FISICO]]-Tabla1[[#This Row],[SISTEMA]]</f>
        <v>0</v>
      </c>
      <c r="H37" s="8" t="e">
        <f>Tabla1[[#This Row],[DIFERENCIA]]/Tabla1[[#This Row],[RECEPCIONES]]</f>
        <v>#DIV/0!</v>
      </c>
      <c r="I37" s="12"/>
      <c r="J37" s="10"/>
    </row>
    <row r="38" spans="1:10" hidden="1" x14ac:dyDescent="0.25">
      <c r="A38" s="6">
        <v>41</v>
      </c>
      <c r="B38" s="9" t="s">
        <v>84</v>
      </c>
      <c r="C38" s="7"/>
      <c r="D38" s="6"/>
      <c r="E38" s="6"/>
      <c r="F38" s="6"/>
      <c r="G38" s="6">
        <f>Tabla1[[#This Row],[VENTA]]+Tabla1[[#This Row],[FISICO]]-Tabla1[[#This Row],[SISTEMA]]</f>
        <v>0</v>
      </c>
      <c r="H38" s="8" t="e">
        <f>Tabla1[[#This Row],[DIFERENCIA]]/Tabla1[[#This Row],[RECEPCIONES]]</f>
        <v>#DIV/0!</v>
      </c>
      <c r="I38" s="12"/>
      <c r="J38" s="10"/>
    </row>
    <row r="39" spans="1:10" x14ac:dyDescent="0.25">
      <c r="A39" s="6">
        <v>44</v>
      </c>
      <c r="B39" s="9" t="s">
        <v>10</v>
      </c>
      <c r="C39" s="7">
        <f>31.6+22</f>
        <v>53.6</v>
      </c>
      <c r="D39" s="6">
        <v>25.52</v>
      </c>
      <c r="E39" s="6">
        <v>20.399999999999999</v>
      </c>
      <c r="F39" s="6">
        <v>4.96</v>
      </c>
      <c r="G39" s="6">
        <f>Tabla1[[#This Row],[VENTA]]+Tabla1[[#This Row],[FISICO]]-Tabla1[[#This Row],[SISTEMA]]</f>
        <v>-0.16000000000000014</v>
      </c>
      <c r="H39" s="8">
        <f>Tabla1[[#This Row],[DIFERENCIA]]/Tabla1[[#This Row],[RECEPCIONES]]</f>
        <v>-2.9850746268656743E-3</v>
      </c>
      <c r="I39" s="12"/>
      <c r="J39" s="10"/>
    </row>
    <row r="40" spans="1:10" x14ac:dyDescent="0.25">
      <c r="A40" s="6">
        <v>45</v>
      </c>
      <c r="B40" s="9" t="s">
        <v>59</v>
      </c>
      <c r="C40" s="7">
        <f>61.4+9</f>
        <v>70.400000000000006</v>
      </c>
      <c r="D40" s="6">
        <v>22.05</v>
      </c>
      <c r="E40" s="6">
        <v>7.6</v>
      </c>
      <c r="F40" s="6">
        <v>0</v>
      </c>
      <c r="G40" s="6">
        <f>Tabla1[[#This Row],[VENTA]]+Tabla1[[#This Row],[FISICO]]-Tabla1[[#This Row],[SISTEMA]]</f>
        <v>-14.450000000000001</v>
      </c>
      <c r="H40" s="8">
        <f>Tabla1[[#This Row],[DIFERENCIA]]/Tabla1[[#This Row],[RECEPCIONES]]</f>
        <v>-0.20525568181818182</v>
      </c>
      <c r="I40" s="12"/>
      <c r="J40" s="10"/>
    </row>
    <row r="41" spans="1:10" hidden="1" x14ac:dyDescent="0.25">
      <c r="A41" s="6">
        <v>46</v>
      </c>
      <c r="B41" s="9" t="s">
        <v>72</v>
      </c>
      <c r="C41" s="7"/>
      <c r="D41" s="6"/>
      <c r="E41" s="6"/>
      <c r="F41" s="6"/>
      <c r="G41" s="6">
        <f>Tabla1[[#This Row],[VENTA]]+Tabla1[[#This Row],[FISICO]]-Tabla1[[#This Row],[SISTEMA]]</f>
        <v>0</v>
      </c>
      <c r="H41" s="8" t="e">
        <f>Tabla1[[#This Row],[DIFERENCIA]]/Tabla1[[#This Row],[RECEPCIONES]]</f>
        <v>#DIV/0!</v>
      </c>
      <c r="I41" s="12"/>
      <c r="J41" s="10"/>
    </row>
    <row r="42" spans="1:10" hidden="1" x14ac:dyDescent="0.25">
      <c r="A42" s="6">
        <v>48</v>
      </c>
      <c r="B42" s="9" t="s">
        <v>65</v>
      </c>
      <c r="C42" s="7"/>
      <c r="D42" s="6"/>
      <c r="E42" s="6"/>
      <c r="F42" s="6"/>
      <c r="G42" s="6">
        <f>Tabla1[[#This Row],[VENTA]]+Tabla1[[#This Row],[FISICO]]-Tabla1[[#This Row],[SISTEMA]]</f>
        <v>0</v>
      </c>
      <c r="H42" s="8" t="e">
        <f>Tabla1[[#This Row],[DIFERENCIA]]/Tabla1[[#This Row],[RECEPCIONES]]</f>
        <v>#DIV/0!</v>
      </c>
      <c r="I42" s="12"/>
      <c r="J42" s="10"/>
    </row>
    <row r="43" spans="1:10" hidden="1" x14ac:dyDescent="0.25">
      <c r="A43" s="6">
        <v>49</v>
      </c>
      <c r="B43" s="9" t="s">
        <v>51</v>
      </c>
      <c r="C43" s="7">
        <v>12.4</v>
      </c>
      <c r="D43" s="6">
        <v>8.14</v>
      </c>
      <c r="E43" s="6">
        <v>8.1999999999999993</v>
      </c>
      <c r="F43" s="6"/>
      <c r="G43" s="6">
        <f>Tabla1[[#This Row],[VENTA]]+Tabla1[[#This Row],[FISICO]]-Tabla1[[#This Row],[SISTEMA]]</f>
        <v>5.9999999999998721E-2</v>
      </c>
      <c r="H43" s="8">
        <f>Tabla1[[#This Row],[DIFERENCIA]]/Tabla1[[#This Row],[RECEPCIONES]]</f>
        <v>4.8387096774192518E-3</v>
      </c>
      <c r="I43" s="12"/>
      <c r="J43" s="10"/>
    </row>
    <row r="44" spans="1:10" x14ac:dyDescent="0.25">
      <c r="A44" s="6">
        <v>50</v>
      </c>
      <c r="B44" s="9" t="s">
        <v>22</v>
      </c>
      <c r="C44" s="7">
        <f>37.2+3</f>
        <v>40.200000000000003</v>
      </c>
      <c r="D44" s="6">
        <v>11.65</v>
      </c>
      <c r="E44" s="6">
        <v>9</v>
      </c>
      <c r="F44" s="6">
        <v>0</v>
      </c>
      <c r="G44" s="6">
        <f>Tabla1[[#This Row],[VENTA]]+Tabla1[[#This Row],[FISICO]]-Tabla1[[#This Row],[SISTEMA]]</f>
        <v>-2.6500000000000004</v>
      </c>
      <c r="H44" s="8">
        <f>Tabla1[[#This Row],[DIFERENCIA]]/Tabla1[[#This Row],[RECEPCIONES]]</f>
        <v>-6.5920398009950254E-2</v>
      </c>
      <c r="I44" s="12"/>
      <c r="J44" s="10"/>
    </row>
    <row r="45" spans="1:10" hidden="1" x14ac:dyDescent="0.25">
      <c r="A45" s="6">
        <v>51</v>
      </c>
      <c r="B45" s="9" t="s">
        <v>9</v>
      </c>
      <c r="C45" s="7"/>
      <c r="D45" s="6"/>
      <c r="E45" s="6"/>
      <c r="F45" s="6"/>
      <c r="G45" s="6">
        <f>Tabla1[[#This Row],[VENTA]]+Tabla1[[#This Row],[FISICO]]-Tabla1[[#This Row],[SISTEMA]]</f>
        <v>0</v>
      </c>
      <c r="H45" s="8" t="e">
        <f>Tabla1[[#This Row],[DIFERENCIA]]/Tabla1[[#This Row],[RECEPCIONES]]</f>
        <v>#DIV/0!</v>
      </c>
      <c r="I45" s="12"/>
      <c r="J45" s="10"/>
    </row>
    <row r="46" spans="1:10" hidden="1" x14ac:dyDescent="0.25">
      <c r="A46">
        <v>54</v>
      </c>
      <c r="B46" s="1" t="s">
        <v>131</v>
      </c>
      <c r="G46" s="6">
        <f>Tabla1[[#This Row],[VENTA]]+Tabla1[[#This Row],[FISICO]]-Tabla1[[#This Row],[SISTEMA]]</f>
        <v>0</v>
      </c>
      <c r="H46" s="8" t="e">
        <f>Tabla1[[#This Row],[DIFERENCIA]]/Tabla1[[#This Row],[RECEPCIONES]]</f>
        <v>#DIV/0!</v>
      </c>
    </row>
    <row r="47" spans="1:10" x14ac:dyDescent="0.25">
      <c r="A47" s="6">
        <v>55</v>
      </c>
      <c r="B47" s="9" t="s">
        <v>39</v>
      </c>
      <c r="C47" s="7">
        <f>52+6.2</f>
        <v>58.2</v>
      </c>
      <c r="D47" s="6">
        <v>21.57</v>
      </c>
      <c r="E47" s="6">
        <v>17.399999999999999</v>
      </c>
      <c r="F47" s="6">
        <v>0</v>
      </c>
      <c r="G47" s="6">
        <f>Tabla1[[#This Row],[VENTA]]+Tabla1[[#This Row],[FISICO]]-Tabla1[[#This Row],[SISTEMA]]</f>
        <v>-4.1700000000000017</v>
      </c>
      <c r="H47" s="8">
        <f>Tabla1[[#This Row],[DIFERENCIA]]/Tabla1[[#This Row],[RECEPCIONES]]</f>
        <v>-7.1649484536082497E-2</v>
      </c>
      <c r="I47" s="12"/>
      <c r="J47" s="10"/>
    </row>
    <row r="48" spans="1:10" hidden="1" x14ac:dyDescent="0.25">
      <c r="A48" s="6">
        <v>57</v>
      </c>
      <c r="B48" s="9" t="s">
        <v>130</v>
      </c>
      <c r="C48" s="7"/>
      <c r="D48" s="6"/>
      <c r="E48" s="6"/>
      <c r="F48" s="6"/>
      <c r="G48" s="6">
        <f>Tabla1[[#This Row],[VENTA]]+Tabla1[[#This Row],[FISICO]]-Tabla1[[#This Row],[SISTEMA]]</f>
        <v>0</v>
      </c>
      <c r="H48" s="8" t="e">
        <f>Tabla1[[#This Row],[DIFERENCIA]]/Tabla1[[#This Row],[RECEPCIONES]]</f>
        <v>#DIV/0!</v>
      </c>
      <c r="I48" s="12"/>
      <c r="J48" s="10"/>
    </row>
    <row r="49" spans="1:10" x14ac:dyDescent="0.25">
      <c r="A49" s="6">
        <v>58</v>
      </c>
      <c r="B49" s="9" t="s">
        <v>47</v>
      </c>
      <c r="C49" s="7">
        <f>4.4+5.2</f>
        <v>9.6000000000000014</v>
      </c>
      <c r="D49" s="6">
        <v>9.4</v>
      </c>
      <c r="E49" s="6">
        <v>7.6</v>
      </c>
      <c r="F49" s="6">
        <v>0</v>
      </c>
      <c r="G49" s="6">
        <f>Tabla1[[#This Row],[VENTA]]+Tabla1[[#This Row],[FISICO]]-Tabla1[[#This Row],[SISTEMA]]</f>
        <v>-1.8000000000000007</v>
      </c>
      <c r="H49" s="8">
        <f>Tabla1[[#This Row],[DIFERENCIA]]/Tabla1[[#This Row],[RECEPCIONES]]</f>
        <v>-0.18750000000000006</v>
      </c>
      <c r="I49" s="12"/>
      <c r="J49" s="10"/>
    </row>
    <row r="50" spans="1:10" x14ac:dyDescent="0.25">
      <c r="A50">
        <v>59</v>
      </c>
      <c r="B50" s="1" t="s">
        <v>64</v>
      </c>
      <c r="C50" s="3">
        <f>4.83+0</f>
        <v>4.83</v>
      </c>
      <c r="D50">
        <v>2.21</v>
      </c>
      <c r="E50">
        <v>2.2000000000000002</v>
      </c>
      <c r="F50">
        <v>0</v>
      </c>
      <c r="G50" s="6">
        <f>Tabla1[[#This Row],[VENTA]]+Tabla1[[#This Row],[FISICO]]-Tabla1[[#This Row],[SISTEMA]]</f>
        <v>-9.9999999999997868E-3</v>
      </c>
      <c r="H50" s="8">
        <f>Tabla1[[#This Row],[DIFERENCIA]]/Tabla1[[#This Row],[RECEPCIONES]]</f>
        <v>-2.0703933747411567E-3</v>
      </c>
    </row>
    <row r="51" spans="1:10" x14ac:dyDescent="0.25">
      <c r="A51" s="6">
        <v>60</v>
      </c>
      <c r="B51" s="9" t="s">
        <v>44</v>
      </c>
      <c r="C51" s="7">
        <f>11.2+5.4</f>
        <v>16.600000000000001</v>
      </c>
      <c r="D51" s="6">
        <v>2.86</v>
      </c>
      <c r="E51" s="6">
        <v>2.6</v>
      </c>
      <c r="F51" s="6">
        <v>0</v>
      </c>
      <c r="G51" s="6">
        <f>Tabla1[[#This Row],[VENTA]]+Tabla1[[#This Row],[FISICO]]-Tabla1[[#This Row],[SISTEMA]]</f>
        <v>-0.25999999999999979</v>
      </c>
      <c r="H51" s="8">
        <f>Tabla1[[#This Row],[DIFERENCIA]]/Tabla1[[#This Row],[RECEPCIONES]]</f>
        <v>-1.5662650602409626E-2</v>
      </c>
      <c r="I51" s="12"/>
      <c r="J51" s="10"/>
    </row>
    <row r="52" spans="1:10" x14ac:dyDescent="0.25">
      <c r="A52" s="6">
        <v>61</v>
      </c>
      <c r="B52" s="9" t="s">
        <v>4</v>
      </c>
      <c r="C52" s="7">
        <f>42+8.2</f>
        <v>50.2</v>
      </c>
      <c r="D52" s="6">
        <v>31.43</v>
      </c>
      <c r="E52" s="6">
        <v>23.4</v>
      </c>
      <c r="F52" s="6">
        <v>0</v>
      </c>
      <c r="G52" s="6">
        <f>Tabla1[[#This Row],[VENTA]]+Tabla1[[#This Row],[FISICO]]-Tabla1[[#This Row],[SISTEMA]]</f>
        <v>-8.0300000000000011</v>
      </c>
      <c r="H52" s="8">
        <f>Tabla1[[#This Row],[DIFERENCIA]]/Tabla1[[#This Row],[RECEPCIONES]]</f>
        <v>-0.15996015936254981</v>
      </c>
      <c r="I52" s="12"/>
      <c r="J52" s="10"/>
    </row>
    <row r="53" spans="1:10" x14ac:dyDescent="0.25">
      <c r="A53" s="6">
        <v>63</v>
      </c>
      <c r="B53" s="9" t="s">
        <v>37</v>
      </c>
      <c r="C53" s="7">
        <f>9+4.8</f>
        <v>13.8</v>
      </c>
      <c r="D53" s="6">
        <v>2.36</v>
      </c>
      <c r="E53" s="6">
        <v>1.4</v>
      </c>
      <c r="F53" s="6">
        <v>0</v>
      </c>
      <c r="G53" s="6">
        <f>Tabla1[[#This Row],[VENTA]]+Tabla1[[#This Row],[FISICO]]-Tabla1[[#This Row],[SISTEMA]]</f>
        <v>-0.96</v>
      </c>
      <c r="H53" s="8">
        <f>Tabla1[[#This Row],[DIFERENCIA]]/Tabla1[[#This Row],[RECEPCIONES]]</f>
        <v>-6.9565217391304335E-2</v>
      </c>
      <c r="I53" s="12"/>
      <c r="J53" s="10"/>
    </row>
    <row r="54" spans="1:10" hidden="1" x14ac:dyDescent="0.25">
      <c r="A54" s="6">
        <v>64</v>
      </c>
      <c r="B54" s="9" t="s">
        <v>77</v>
      </c>
      <c r="C54" s="7"/>
      <c r="D54" s="6"/>
      <c r="E54" s="6"/>
      <c r="F54" s="6"/>
      <c r="G54" s="6">
        <f>Tabla1[[#This Row],[VENTA]]+Tabla1[[#This Row],[FISICO]]-Tabla1[[#This Row],[SISTEMA]]</f>
        <v>0</v>
      </c>
      <c r="H54" s="8" t="e">
        <f>Tabla1[[#This Row],[DIFERENCIA]]/Tabla1[[#This Row],[RECEPCIONES]]</f>
        <v>#DIV/0!</v>
      </c>
      <c r="I54" s="12"/>
      <c r="J54" s="10"/>
    </row>
    <row r="55" spans="1:10" hidden="1" x14ac:dyDescent="0.25">
      <c r="A55" s="6">
        <v>65</v>
      </c>
      <c r="B55" s="9" t="s">
        <v>25</v>
      </c>
      <c r="C55" s="7"/>
      <c r="D55" s="6"/>
      <c r="E55" s="6"/>
      <c r="F55" s="6"/>
      <c r="G55" s="6">
        <f>Tabla1[[#This Row],[VENTA]]+Tabla1[[#This Row],[FISICO]]-Tabla1[[#This Row],[SISTEMA]]</f>
        <v>0</v>
      </c>
      <c r="H55" s="8" t="e">
        <f>Tabla1[[#This Row],[DIFERENCIA]]/Tabla1[[#This Row],[RECEPCIONES]]</f>
        <v>#DIV/0!</v>
      </c>
      <c r="I55" s="12"/>
      <c r="J55" s="10"/>
    </row>
    <row r="56" spans="1:10" x14ac:dyDescent="0.25">
      <c r="A56" s="6">
        <v>67</v>
      </c>
      <c r="B56" s="9" t="s">
        <v>33</v>
      </c>
      <c r="C56" s="7">
        <v>19</v>
      </c>
      <c r="D56" s="6">
        <v>2.84</v>
      </c>
      <c r="E56" s="6">
        <v>0.2</v>
      </c>
      <c r="F56" s="6">
        <v>0</v>
      </c>
      <c r="G56" s="6">
        <f>Tabla1[[#This Row],[VENTA]]+Tabla1[[#This Row],[FISICO]]-Tabla1[[#This Row],[SISTEMA]]</f>
        <v>-2.6399999999999997</v>
      </c>
      <c r="H56" s="8">
        <f>Tabla1[[#This Row],[DIFERENCIA]]/Tabla1[[#This Row],[RECEPCIONES]]</f>
        <v>-0.13894736842105262</v>
      </c>
      <c r="I56" s="12"/>
      <c r="J56" s="10"/>
    </row>
    <row r="57" spans="1:10" hidden="1" x14ac:dyDescent="0.25">
      <c r="A57">
        <v>68</v>
      </c>
      <c r="B57" s="1" t="s">
        <v>27</v>
      </c>
      <c r="G57" s="6">
        <f>Tabla1[[#This Row],[VENTA]]+Tabla1[[#This Row],[FISICO]]-Tabla1[[#This Row],[SISTEMA]]</f>
        <v>0</v>
      </c>
      <c r="H57" s="8" t="e">
        <f>Tabla1[[#This Row],[DIFERENCIA]]/Tabla1[[#This Row],[RECEPCIONES]]</f>
        <v>#DIV/0!</v>
      </c>
    </row>
    <row r="58" spans="1:10" x14ac:dyDescent="0.25">
      <c r="A58" s="6">
        <v>70</v>
      </c>
      <c r="B58" s="9" t="s">
        <v>34</v>
      </c>
      <c r="C58" s="7">
        <f>4+1.6</f>
        <v>5.6</v>
      </c>
      <c r="D58" s="6">
        <v>2.77</v>
      </c>
      <c r="E58" s="6">
        <v>1.4</v>
      </c>
      <c r="F58" s="6">
        <v>0.23</v>
      </c>
      <c r="G58" s="6">
        <f>Tabla1[[#This Row],[VENTA]]+Tabla1[[#This Row],[FISICO]]-Tabla1[[#This Row],[SISTEMA]]</f>
        <v>-1.1400000000000001</v>
      </c>
      <c r="H58" s="8">
        <f>Tabla1[[#This Row],[DIFERENCIA]]/Tabla1[[#This Row],[RECEPCIONES]]</f>
        <v>-0.2035714285714286</v>
      </c>
      <c r="I58" s="12"/>
      <c r="J58" s="10"/>
    </row>
    <row r="59" spans="1:10" x14ac:dyDescent="0.25">
      <c r="A59" s="6">
        <v>71</v>
      </c>
      <c r="B59" s="9" t="s">
        <v>66</v>
      </c>
      <c r="C59" s="7">
        <f>26.6+21.8</f>
        <v>48.400000000000006</v>
      </c>
      <c r="D59" s="6">
        <v>25.99</v>
      </c>
      <c r="E59" s="6">
        <v>21</v>
      </c>
      <c r="F59" s="6">
        <v>0</v>
      </c>
      <c r="G59" s="6">
        <f>Tabla1[[#This Row],[VENTA]]+Tabla1[[#This Row],[FISICO]]-Tabla1[[#This Row],[SISTEMA]]</f>
        <v>-4.9899999999999984</v>
      </c>
      <c r="H59" s="8">
        <f>Tabla1[[#This Row],[DIFERENCIA]]/Tabla1[[#This Row],[RECEPCIONES]]</f>
        <v>-0.10309917355371896</v>
      </c>
      <c r="I59" s="12"/>
      <c r="J59" s="10"/>
    </row>
    <row r="60" spans="1:10" x14ac:dyDescent="0.25">
      <c r="A60" s="6">
        <v>72</v>
      </c>
      <c r="B60" s="9" t="s">
        <v>31</v>
      </c>
      <c r="C60" s="7">
        <v>5</v>
      </c>
      <c r="D60" s="6">
        <v>5</v>
      </c>
      <c r="E60" s="6">
        <v>4.4000000000000004</v>
      </c>
      <c r="F60" s="6">
        <v>0</v>
      </c>
      <c r="G60" s="6">
        <f>Tabla1[[#This Row],[VENTA]]+Tabla1[[#This Row],[FISICO]]-Tabla1[[#This Row],[SISTEMA]]</f>
        <v>-0.59999999999999964</v>
      </c>
      <c r="H60" s="8">
        <f>Tabla1[[#This Row],[DIFERENCIA]]/Tabla1[[#This Row],[RECEPCIONES]]</f>
        <v>-0.11999999999999993</v>
      </c>
      <c r="I60" s="12"/>
      <c r="J60" s="10"/>
    </row>
    <row r="61" spans="1:10" hidden="1" x14ac:dyDescent="0.25">
      <c r="A61">
        <v>73</v>
      </c>
      <c r="B61" s="1" t="s">
        <v>132</v>
      </c>
      <c r="G61" s="6">
        <f>Tabla1[[#This Row],[VENTA]]+Tabla1[[#This Row],[FISICO]]-Tabla1[[#This Row],[SISTEMA]]</f>
        <v>0</v>
      </c>
      <c r="H61" s="8" t="e">
        <f>Tabla1[[#This Row],[DIFERENCIA]]/Tabla1[[#This Row],[RECEPCIONES]]</f>
        <v>#DIV/0!</v>
      </c>
    </row>
    <row r="62" spans="1:10" hidden="1" x14ac:dyDescent="0.25">
      <c r="A62" s="6">
        <v>78</v>
      </c>
      <c r="B62" s="9" t="s">
        <v>28</v>
      </c>
      <c r="C62" s="7">
        <f>107.8+20.6</f>
        <v>128.4</v>
      </c>
      <c r="D62" s="6">
        <v>19.09</v>
      </c>
      <c r="E62" s="6">
        <f>11.6+11</f>
        <v>22.6</v>
      </c>
      <c r="F62" s="6">
        <v>0.19500000000000001</v>
      </c>
      <c r="G62" s="6">
        <f>Tabla1[[#This Row],[VENTA]]+Tabla1[[#This Row],[FISICO]]-Tabla1[[#This Row],[SISTEMA]]</f>
        <v>3.7050000000000018</v>
      </c>
      <c r="H62" s="8">
        <f>Tabla1[[#This Row],[DIFERENCIA]]/Tabla1[[#This Row],[RECEPCIONES]]</f>
        <v>2.8855140186915901E-2</v>
      </c>
      <c r="I62" s="12"/>
      <c r="J62" s="10"/>
    </row>
    <row r="63" spans="1:10" hidden="1" x14ac:dyDescent="0.25">
      <c r="A63" s="6">
        <v>80</v>
      </c>
      <c r="B63" s="9" t="s">
        <v>86</v>
      </c>
      <c r="C63" s="7"/>
      <c r="D63" s="6"/>
      <c r="E63" s="6"/>
      <c r="F63" s="6"/>
      <c r="G63" s="6">
        <f>Tabla1[[#This Row],[VENTA]]+Tabla1[[#This Row],[FISICO]]-Tabla1[[#This Row],[SISTEMA]]</f>
        <v>0</v>
      </c>
      <c r="H63" s="8" t="e">
        <f>Tabla1[[#This Row],[DIFERENCIA]]/Tabla1[[#This Row],[RECEPCIONES]]</f>
        <v>#DIV/0!</v>
      </c>
      <c r="I63" s="12"/>
      <c r="J63" s="10"/>
    </row>
    <row r="64" spans="1:10" hidden="1" x14ac:dyDescent="0.25">
      <c r="A64" s="6">
        <v>83</v>
      </c>
      <c r="B64" s="9" t="s">
        <v>54</v>
      </c>
      <c r="C64" s="7"/>
      <c r="D64" s="6"/>
      <c r="E64" s="6"/>
      <c r="F64" s="6"/>
      <c r="G64" s="6">
        <f>Tabla1[[#This Row],[VENTA]]+Tabla1[[#This Row],[FISICO]]-Tabla1[[#This Row],[SISTEMA]]</f>
        <v>0</v>
      </c>
      <c r="H64" s="8" t="e">
        <f>Tabla1[[#This Row],[DIFERENCIA]]/Tabla1[[#This Row],[RECEPCIONES]]</f>
        <v>#DIV/0!</v>
      </c>
      <c r="I64" s="12"/>
      <c r="J64" s="10"/>
    </row>
    <row r="65" spans="1:10" x14ac:dyDescent="0.25">
      <c r="A65" s="6">
        <v>85</v>
      </c>
      <c r="B65" s="9" t="s">
        <v>32</v>
      </c>
      <c r="C65" s="7">
        <f>29.6+6.4</f>
        <v>36</v>
      </c>
      <c r="D65" s="6">
        <v>14.69</v>
      </c>
      <c r="E65" s="6">
        <v>10.6</v>
      </c>
      <c r="F65" s="6">
        <v>0.3</v>
      </c>
      <c r="G65" s="6">
        <f>Tabla1[[#This Row],[VENTA]]+Tabla1[[#This Row],[FISICO]]-Tabla1[[#This Row],[SISTEMA]]</f>
        <v>-3.7899999999999991</v>
      </c>
      <c r="H65" s="8">
        <f>Tabla1[[#This Row],[DIFERENCIA]]/Tabla1[[#This Row],[RECEPCIONES]]</f>
        <v>-0.10527777777777775</v>
      </c>
      <c r="I65" s="12"/>
      <c r="J65" s="10"/>
    </row>
    <row r="66" spans="1:10" hidden="1" x14ac:dyDescent="0.25">
      <c r="A66">
        <v>86</v>
      </c>
      <c r="B66" s="1" t="s">
        <v>83</v>
      </c>
      <c r="G66" s="6">
        <f>Tabla1[[#This Row],[VENTA]]+Tabla1[[#This Row],[FISICO]]-Tabla1[[#This Row],[SISTEMA]]</f>
        <v>0</v>
      </c>
      <c r="H66" s="8" t="e">
        <f>Tabla1[[#This Row],[DIFERENCIA]]/Tabla1[[#This Row],[RECEPCIONES]]</f>
        <v>#DIV/0!</v>
      </c>
    </row>
    <row r="67" spans="1:10" hidden="1" x14ac:dyDescent="0.25">
      <c r="A67" s="6">
        <v>87</v>
      </c>
      <c r="B67" s="9" t="s">
        <v>23</v>
      </c>
      <c r="C67" s="7"/>
      <c r="D67" s="6"/>
      <c r="E67" s="6"/>
      <c r="F67" s="6"/>
      <c r="G67" s="6">
        <f>Tabla1[[#This Row],[VENTA]]+Tabla1[[#This Row],[FISICO]]-Tabla1[[#This Row],[SISTEMA]]</f>
        <v>0</v>
      </c>
      <c r="H67" s="8" t="e">
        <f>Tabla1[[#This Row],[DIFERENCIA]]/Tabla1[[#This Row],[RECEPCIONES]]</f>
        <v>#DIV/0!</v>
      </c>
      <c r="I67" s="12"/>
      <c r="J67" s="10"/>
    </row>
    <row r="68" spans="1:10" hidden="1" x14ac:dyDescent="0.25">
      <c r="A68">
        <v>90</v>
      </c>
      <c r="B68" s="1" t="s">
        <v>67</v>
      </c>
      <c r="G68" s="6">
        <f>Tabla1[[#This Row],[VENTA]]+Tabla1[[#This Row],[FISICO]]-Tabla1[[#This Row],[SISTEMA]]</f>
        <v>0</v>
      </c>
      <c r="H68" s="8" t="e">
        <f>Tabla1[[#This Row],[DIFERENCIA]]/Tabla1[[#This Row],[RECEPCIONES]]</f>
        <v>#DIV/0!</v>
      </c>
    </row>
    <row r="69" spans="1:10" hidden="1" x14ac:dyDescent="0.25">
      <c r="A69">
        <v>93</v>
      </c>
      <c r="B69" s="1" t="s">
        <v>55</v>
      </c>
      <c r="G69" s="6">
        <f>Tabla1[[#This Row],[VENTA]]+Tabla1[[#This Row],[FISICO]]-Tabla1[[#This Row],[SISTEMA]]</f>
        <v>0</v>
      </c>
      <c r="H69" s="8" t="e">
        <f>Tabla1[[#This Row],[DIFERENCIA]]/Tabla1[[#This Row],[RECEPCIONES]]</f>
        <v>#DIV/0!</v>
      </c>
    </row>
    <row r="70" spans="1:10" hidden="1" x14ac:dyDescent="0.25">
      <c r="A70">
        <v>96</v>
      </c>
      <c r="B70" s="1" t="s">
        <v>79</v>
      </c>
      <c r="G70" s="6">
        <f>Tabla1[[#This Row],[VENTA]]+Tabla1[[#This Row],[FISICO]]-Tabla1[[#This Row],[SISTEMA]]</f>
        <v>0</v>
      </c>
      <c r="H70" s="8" t="e">
        <f>Tabla1[[#This Row],[DIFERENCIA]]/Tabla1[[#This Row],[RECEPCIONES]]</f>
        <v>#DIV/0!</v>
      </c>
    </row>
    <row r="71" spans="1:10" hidden="1" x14ac:dyDescent="0.25">
      <c r="A71">
        <v>1665</v>
      </c>
      <c r="B71" s="1" t="s">
        <v>88</v>
      </c>
      <c r="G71" s="6">
        <f>Tabla1[[#This Row],[VENTA]]+Tabla1[[#This Row],[FISICO]]-Tabla1[[#This Row],[SISTEMA]]</f>
        <v>0</v>
      </c>
      <c r="H71" s="8" t="e">
        <f>Tabla1[[#This Row],[DIFERENCIA]]/Tabla1[[#This Row],[RECEPCIONES]]</f>
        <v>#DIV/0!</v>
      </c>
    </row>
    <row r="72" spans="1:10" hidden="1" x14ac:dyDescent="0.25">
      <c r="A72">
        <v>1696</v>
      </c>
      <c r="B72" s="1" t="s">
        <v>89</v>
      </c>
      <c r="G72" s="6">
        <f>Tabla1[[#This Row],[VENTA]]+Tabla1[[#This Row],[FISICO]]-Tabla1[[#This Row],[SISTEMA]]</f>
        <v>0</v>
      </c>
      <c r="H72" s="8" t="e">
        <f>Tabla1[[#This Row],[DIFERENCIA]]/Tabla1[[#This Row],[RECEPCIONES]]</f>
        <v>#DIV/0!</v>
      </c>
    </row>
    <row r="73" spans="1:10" hidden="1" x14ac:dyDescent="0.25">
      <c r="A73">
        <v>1699</v>
      </c>
      <c r="B73" s="1" t="s">
        <v>99</v>
      </c>
      <c r="G73" s="6">
        <f>Tabla1[[#This Row],[VENTA]]+Tabla1[[#This Row],[FISICO]]-Tabla1[[#This Row],[SISTEMA]]</f>
        <v>0</v>
      </c>
      <c r="H73" s="8" t="e">
        <f>Tabla1[[#This Row],[DIFERENCIA]]/Tabla1[[#This Row],[RECEPCIONES]]</f>
        <v>#DIV/0!</v>
      </c>
    </row>
    <row r="74" spans="1:10" hidden="1" x14ac:dyDescent="0.25">
      <c r="A74">
        <v>1738</v>
      </c>
      <c r="B74" s="1" t="s">
        <v>145</v>
      </c>
      <c r="G74" s="6">
        <f>Tabla1[[#This Row],[VENTA]]+Tabla1[[#This Row],[FISICO]]-Tabla1[[#This Row],[SISTEMA]]</f>
        <v>0</v>
      </c>
      <c r="H74" s="8" t="e">
        <f>Tabla1[[#This Row],[DIFERENCIA]]/Tabla1[[#This Row],[RECEPCIONES]]</f>
        <v>#DIV/0!</v>
      </c>
    </row>
    <row r="75" spans="1:10" hidden="1" x14ac:dyDescent="0.25">
      <c r="A75">
        <v>1751</v>
      </c>
      <c r="B75" s="1" t="s">
        <v>102</v>
      </c>
      <c r="G75" s="6">
        <f>Tabla1[[#This Row],[VENTA]]+Tabla1[[#This Row],[FISICO]]-Tabla1[[#This Row],[SISTEMA]]</f>
        <v>0</v>
      </c>
      <c r="H75" s="8" t="e">
        <f>Tabla1[[#This Row],[DIFERENCIA]]/Tabla1[[#This Row],[RECEPCIONES]]</f>
        <v>#DIV/0!</v>
      </c>
    </row>
    <row r="76" spans="1:10" hidden="1" x14ac:dyDescent="0.25">
      <c r="A76">
        <v>1763</v>
      </c>
      <c r="B76" s="1" t="s">
        <v>75</v>
      </c>
      <c r="G76" s="6">
        <f>Tabla1[[#This Row],[VENTA]]+Tabla1[[#This Row],[FISICO]]-Tabla1[[#This Row],[SISTEMA]]</f>
        <v>0</v>
      </c>
      <c r="H76" s="8" t="e">
        <f>Tabla1[[#This Row],[DIFERENCIA]]/Tabla1[[#This Row],[RECEPCIONES]]</f>
        <v>#DIV/0!</v>
      </c>
    </row>
    <row r="77" spans="1:10" hidden="1" x14ac:dyDescent="0.25">
      <c r="A77">
        <v>1770</v>
      </c>
      <c r="B77" s="1" t="s">
        <v>73</v>
      </c>
      <c r="G77" s="6">
        <f>Tabla1[[#This Row],[VENTA]]+Tabla1[[#This Row],[FISICO]]-Tabla1[[#This Row],[SISTEMA]]</f>
        <v>0</v>
      </c>
      <c r="H77" s="8" t="e">
        <f>Tabla1[[#This Row],[DIFERENCIA]]/Tabla1[[#This Row],[RECEPCIONES]]</f>
        <v>#DIV/0!</v>
      </c>
    </row>
    <row r="78" spans="1:10" hidden="1" x14ac:dyDescent="0.25">
      <c r="A78">
        <v>1775</v>
      </c>
      <c r="B78" s="1" t="s">
        <v>0</v>
      </c>
      <c r="G78" s="6">
        <f>Tabla1[[#This Row],[VENTA]]+Tabla1[[#This Row],[FISICO]]-Tabla1[[#This Row],[SISTEMA]]</f>
        <v>0</v>
      </c>
      <c r="H78" s="8" t="e">
        <f>Tabla1[[#This Row],[DIFERENCIA]]/Tabla1[[#This Row],[RECEPCIONES]]</f>
        <v>#DIV/0!</v>
      </c>
    </row>
    <row r="79" spans="1:10" hidden="1" x14ac:dyDescent="0.25">
      <c r="A79" s="6">
        <v>1785</v>
      </c>
      <c r="B79" s="9" t="s">
        <v>56</v>
      </c>
      <c r="C79" s="7"/>
      <c r="D79" s="6"/>
      <c r="E79" s="6"/>
      <c r="F79" s="6"/>
      <c r="G79" s="6">
        <f>Tabla1[[#This Row],[VENTA]]+Tabla1[[#This Row],[FISICO]]-Tabla1[[#This Row],[SISTEMA]]</f>
        <v>0</v>
      </c>
      <c r="H79" s="8" t="e">
        <f>Tabla1[[#This Row],[DIFERENCIA]]/Tabla1[[#This Row],[RECEPCIONES]]</f>
        <v>#DIV/0!</v>
      </c>
      <c r="I79" s="12"/>
      <c r="J79" s="10"/>
    </row>
    <row r="80" spans="1:10" hidden="1" x14ac:dyDescent="0.25">
      <c r="A80">
        <v>1835</v>
      </c>
      <c r="B80" s="1" t="s">
        <v>113</v>
      </c>
      <c r="G80" s="6">
        <f>Tabla1[[#This Row],[VENTA]]+Tabla1[[#This Row],[FISICO]]-Tabla1[[#This Row],[SISTEMA]]</f>
        <v>0</v>
      </c>
      <c r="H80" s="8" t="e">
        <f>Tabla1[[#This Row],[DIFERENCIA]]/Tabla1[[#This Row],[RECEPCIONES]]</f>
        <v>#DIV/0!</v>
      </c>
    </row>
    <row r="81" spans="1:10" hidden="1" x14ac:dyDescent="0.25">
      <c r="A81">
        <v>1961</v>
      </c>
      <c r="B81" s="1" t="s">
        <v>137</v>
      </c>
      <c r="G81" s="6">
        <f>Tabla1[[#This Row],[VENTA]]+Tabla1[[#This Row],[FISICO]]-Tabla1[[#This Row],[SISTEMA]]</f>
        <v>0</v>
      </c>
      <c r="H81" s="8" t="e">
        <f>Tabla1[[#This Row],[DIFERENCIA]]/Tabla1[[#This Row],[RECEPCIONES]]</f>
        <v>#DIV/0!</v>
      </c>
    </row>
    <row r="82" spans="1:10" hidden="1" x14ac:dyDescent="0.25">
      <c r="A82">
        <v>2027</v>
      </c>
      <c r="B82" s="1" t="s">
        <v>203</v>
      </c>
      <c r="G82" s="6">
        <f>Tabla1[[#This Row],[VENTA]]+Tabla1[[#This Row],[FISICO]]-Tabla1[[#This Row],[SISTEMA]]</f>
        <v>0</v>
      </c>
      <c r="H82" s="8" t="e">
        <f>Tabla1[[#This Row],[DIFERENCIA]]/Tabla1[[#This Row],[RECEPCIONES]]</f>
        <v>#DIV/0!</v>
      </c>
    </row>
    <row r="83" spans="1:10" hidden="1" x14ac:dyDescent="0.25">
      <c r="A83">
        <v>2062</v>
      </c>
      <c r="B83" s="1" t="s">
        <v>18</v>
      </c>
      <c r="G83" s="6">
        <f>Tabla1[[#This Row],[VENTA]]+Tabla1[[#This Row],[FISICO]]-Tabla1[[#This Row],[SISTEMA]]</f>
        <v>0</v>
      </c>
      <c r="H83" s="8" t="e">
        <f>Tabla1[[#This Row],[DIFERENCIA]]/Tabla1[[#This Row],[RECEPCIONES]]</f>
        <v>#DIV/0!</v>
      </c>
    </row>
    <row r="84" spans="1:10" hidden="1" x14ac:dyDescent="0.25">
      <c r="A84">
        <v>2063</v>
      </c>
      <c r="B84" s="1" t="s">
        <v>21</v>
      </c>
      <c r="G84" s="6">
        <f>Tabla1[[#This Row],[VENTA]]+Tabla1[[#This Row],[FISICO]]-Tabla1[[#This Row],[SISTEMA]]</f>
        <v>0</v>
      </c>
      <c r="H84" s="8" t="e">
        <f>Tabla1[[#This Row],[DIFERENCIA]]/Tabla1[[#This Row],[RECEPCIONES]]</f>
        <v>#DIV/0!</v>
      </c>
    </row>
    <row r="85" spans="1:10" hidden="1" x14ac:dyDescent="0.25">
      <c r="A85">
        <v>2065</v>
      </c>
      <c r="B85" s="1" t="s">
        <v>19</v>
      </c>
      <c r="G85" s="6">
        <f>Tabla1[[#This Row],[VENTA]]+Tabla1[[#This Row],[FISICO]]-Tabla1[[#This Row],[SISTEMA]]</f>
        <v>0</v>
      </c>
      <c r="H85" s="8" t="e">
        <f>Tabla1[[#This Row],[DIFERENCIA]]/Tabla1[[#This Row],[RECEPCIONES]]</f>
        <v>#DIV/0!</v>
      </c>
    </row>
    <row r="86" spans="1:10" hidden="1" x14ac:dyDescent="0.25">
      <c r="A86">
        <v>2067</v>
      </c>
      <c r="B86" s="1" t="s">
        <v>15</v>
      </c>
      <c r="G86" s="6">
        <f>Tabla1[[#This Row],[VENTA]]+Tabla1[[#This Row],[FISICO]]-Tabla1[[#This Row],[SISTEMA]]</f>
        <v>0</v>
      </c>
      <c r="H86" s="8" t="e">
        <f>Tabla1[[#This Row],[DIFERENCIA]]/Tabla1[[#This Row],[RECEPCIONES]]</f>
        <v>#DIV/0!</v>
      </c>
    </row>
    <row r="87" spans="1:10" hidden="1" x14ac:dyDescent="0.25">
      <c r="A87">
        <v>2068</v>
      </c>
      <c r="B87" s="1" t="s">
        <v>13</v>
      </c>
      <c r="G87" s="6">
        <f>Tabla1[[#This Row],[VENTA]]+Tabla1[[#This Row],[FISICO]]-Tabla1[[#This Row],[SISTEMA]]</f>
        <v>0</v>
      </c>
      <c r="H87" s="8" t="e">
        <f>Tabla1[[#This Row],[DIFERENCIA]]/Tabla1[[#This Row],[RECEPCIONES]]</f>
        <v>#DIV/0!</v>
      </c>
    </row>
    <row r="88" spans="1:10" hidden="1" x14ac:dyDescent="0.25">
      <c r="A88">
        <v>2071</v>
      </c>
      <c r="B88" s="1" t="s">
        <v>17</v>
      </c>
      <c r="G88" s="6">
        <f>Tabla1[[#This Row],[VENTA]]+Tabla1[[#This Row],[FISICO]]-Tabla1[[#This Row],[SISTEMA]]</f>
        <v>0</v>
      </c>
      <c r="H88" s="8" t="e">
        <f>Tabla1[[#This Row],[DIFERENCIA]]/Tabla1[[#This Row],[RECEPCIONES]]</f>
        <v>#DIV/0!</v>
      </c>
    </row>
    <row r="89" spans="1:10" hidden="1" x14ac:dyDescent="0.25">
      <c r="A89" s="6">
        <v>2078</v>
      </c>
      <c r="B89" s="9" t="s">
        <v>14</v>
      </c>
      <c r="C89" s="7">
        <f>4+12</f>
        <v>16</v>
      </c>
      <c r="D89" s="6">
        <v>6</v>
      </c>
      <c r="E89" s="6">
        <v>5</v>
      </c>
      <c r="F89" s="6">
        <v>1</v>
      </c>
      <c r="G89" s="6">
        <f>Tabla1[[#This Row],[VENTA]]+Tabla1[[#This Row],[FISICO]]-Tabla1[[#This Row],[SISTEMA]]</f>
        <v>0</v>
      </c>
      <c r="H89" s="8">
        <f>Tabla1[[#This Row],[DIFERENCIA]]/Tabla1[[#This Row],[RECEPCIONES]]</f>
        <v>0</v>
      </c>
      <c r="I89" s="12"/>
      <c r="J89" s="10"/>
    </row>
    <row r="90" spans="1:10" hidden="1" x14ac:dyDescent="0.25">
      <c r="A90" s="6">
        <v>2079</v>
      </c>
      <c r="B90" s="9" t="s">
        <v>157</v>
      </c>
      <c r="C90" s="7">
        <v>36.6</v>
      </c>
      <c r="D90" s="6">
        <v>12.17</v>
      </c>
      <c r="E90" s="6">
        <v>12.6</v>
      </c>
      <c r="F90" s="6">
        <v>0</v>
      </c>
      <c r="G90" s="6">
        <f>Tabla1[[#This Row],[VENTA]]+Tabla1[[#This Row],[FISICO]]-Tabla1[[#This Row],[SISTEMA]]</f>
        <v>0.42999999999999972</v>
      </c>
      <c r="H90" s="8">
        <f>Tabla1[[#This Row],[DIFERENCIA]]/Tabla1[[#This Row],[RECEPCIONES]]</f>
        <v>1.1748633879781412E-2</v>
      </c>
      <c r="I90" s="12"/>
      <c r="J90" s="10"/>
    </row>
    <row r="91" spans="1:10" hidden="1" x14ac:dyDescent="0.25">
      <c r="A91">
        <v>2103</v>
      </c>
      <c r="B91" s="1" t="s">
        <v>170</v>
      </c>
      <c r="G91" s="6">
        <f>Tabla1[[#This Row],[VENTA]]+Tabla1[[#This Row],[FISICO]]-Tabla1[[#This Row],[SISTEMA]]</f>
        <v>0</v>
      </c>
      <c r="H91" s="8" t="e">
        <f>Tabla1[[#This Row],[DIFERENCIA]]/Tabla1[[#This Row],[RECEPCIONES]]</f>
        <v>#DIV/0!</v>
      </c>
    </row>
    <row r="92" spans="1:10" hidden="1" x14ac:dyDescent="0.25">
      <c r="A92">
        <v>2104</v>
      </c>
      <c r="B92" s="1" t="s">
        <v>12</v>
      </c>
      <c r="C92" s="3">
        <v>13</v>
      </c>
      <c r="D92">
        <v>8</v>
      </c>
      <c r="E92">
        <v>7</v>
      </c>
      <c r="F92">
        <v>1</v>
      </c>
      <c r="G92" s="6">
        <f>Tabla1[[#This Row],[VENTA]]+Tabla1[[#This Row],[FISICO]]-Tabla1[[#This Row],[SISTEMA]]</f>
        <v>0</v>
      </c>
      <c r="H92" s="8">
        <f>Tabla1[[#This Row],[DIFERENCIA]]/Tabla1[[#This Row],[RECEPCIONES]]</f>
        <v>0</v>
      </c>
    </row>
    <row r="93" spans="1:10" hidden="1" x14ac:dyDescent="0.25">
      <c r="A93" s="6">
        <v>2105</v>
      </c>
      <c r="B93" s="9" t="s">
        <v>16</v>
      </c>
      <c r="C93" s="7">
        <f>8+4</f>
        <v>12</v>
      </c>
      <c r="D93" s="6">
        <v>0</v>
      </c>
      <c r="E93" s="6">
        <v>1</v>
      </c>
      <c r="F93" s="6"/>
      <c r="G93" s="6">
        <f>Tabla1[[#This Row],[VENTA]]+Tabla1[[#This Row],[FISICO]]-Tabla1[[#This Row],[SISTEMA]]</f>
        <v>1</v>
      </c>
      <c r="H93" s="8">
        <f>Tabla1[[#This Row],[DIFERENCIA]]/Tabla1[[#This Row],[RECEPCIONES]]</f>
        <v>8.3333333333333329E-2</v>
      </c>
      <c r="I93" s="12"/>
      <c r="J93" s="10"/>
    </row>
    <row r="94" spans="1:10" hidden="1" x14ac:dyDescent="0.25">
      <c r="A94" s="6">
        <v>2569</v>
      </c>
      <c r="B94" s="9" t="s">
        <v>7</v>
      </c>
      <c r="C94" s="7"/>
      <c r="D94" s="6"/>
      <c r="E94" s="6"/>
      <c r="F94" s="6"/>
      <c r="G94" s="6">
        <f>Tabla1[[#This Row],[VENTA]]+Tabla1[[#This Row],[FISICO]]-Tabla1[[#This Row],[SISTEMA]]</f>
        <v>0</v>
      </c>
      <c r="H94" s="8" t="e">
        <f>Tabla1[[#This Row],[DIFERENCIA]]/Tabla1[[#This Row],[RECEPCIONES]]</f>
        <v>#DIV/0!</v>
      </c>
      <c r="I94" s="12"/>
      <c r="J94" s="10"/>
    </row>
    <row r="95" spans="1:10" hidden="1" x14ac:dyDescent="0.25">
      <c r="A95">
        <v>2658</v>
      </c>
      <c r="B95" s="1" t="s">
        <v>57</v>
      </c>
      <c r="G95" s="6">
        <f>Tabla1[[#This Row],[VENTA]]+Tabla1[[#This Row],[FISICO]]-Tabla1[[#This Row],[SISTEMA]]</f>
        <v>0</v>
      </c>
      <c r="H95" s="8" t="e">
        <f>Tabla1[[#This Row],[DIFERENCIA]]/Tabla1[[#This Row],[RECEPCIONES]]</f>
        <v>#DIV/0!</v>
      </c>
    </row>
    <row r="96" spans="1:10" x14ac:dyDescent="0.25">
      <c r="A96" s="6">
        <v>2763</v>
      </c>
      <c r="B96" s="9" t="s">
        <v>29</v>
      </c>
      <c r="C96" s="7">
        <v>3</v>
      </c>
      <c r="D96" s="6">
        <v>1.42</v>
      </c>
      <c r="E96" s="6">
        <v>1.2</v>
      </c>
      <c r="F96" s="6"/>
      <c r="G96" s="6">
        <f>Tabla1[[#This Row],[VENTA]]+Tabla1[[#This Row],[FISICO]]-Tabla1[[#This Row],[SISTEMA]]</f>
        <v>-0.21999999999999997</v>
      </c>
      <c r="H96" s="8">
        <f>Tabla1[[#This Row],[DIFERENCIA]]/Tabla1[[#This Row],[RECEPCIONES]]</f>
        <v>-7.333333333333332E-2</v>
      </c>
      <c r="I96" s="12"/>
      <c r="J96" s="10"/>
    </row>
    <row r="97" spans="1:10" hidden="1" x14ac:dyDescent="0.25">
      <c r="A97">
        <v>2833</v>
      </c>
      <c r="B97" s="1" t="s">
        <v>85</v>
      </c>
      <c r="G97" s="6">
        <f>Tabla1[[#This Row],[VENTA]]+Tabla1[[#This Row],[FISICO]]-Tabla1[[#This Row],[SISTEMA]]</f>
        <v>0</v>
      </c>
      <c r="H97" s="8" t="e">
        <f>Tabla1[[#This Row],[DIFERENCIA]]/Tabla1[[#This Row],[RECEPCIONES]]</f>
        <v>#DIV/0!</v>
      </c>
    </row>
    <row r="98" spans="1:10" hidden="1" x14ac:dyDescent="0.25">
      <c r="A98">
        <v>3079</v>
      </c>
      <c r="B98" s="1" t="s">
        <v>68</v>
      </c>
      <c r="G98" s="6">
        <f>Tabla1[[#This Row],[VENTA]]+Tabla1[[#This Row],[FISICO]]-Tabla1[[#This Row],[SISTEMA]]</f>
        <v>0</v>
      </c>
      <c r="H98" s="8" t="e">
        <f>Tabla1[[#This Row],[DIFERENCIA]]/Tabla1[[#This Row],[RECEPCIONES]]</f>
        <v>#DIV/0!</v>
      </c>
    </row>
    <row r="99" spans="1:10" hidden="1" x14ac:dyDescent="0.25">
      <c r="A99">
        <v>3080</v>
      </c>
      <c r="B99" s="1" t="s">
        <v>69</v>
      </c>
      <c r="G99" s="6">
        <f>Tabla1[[#This Row],[VENTA]]+Tabla1[[#This Row],[FISICO]]-Tabla1[[#This Row],[SISTEMA]]</f>
        <v>0</v>
      </c>
      <c r="H99" s="8" t="e">
        <f>Tabla1[[#This Row],[DIFERENCIA]]/Tabla1[[#This Row],[RECEPCIONES]]</f>
        <v>#DIV/0!</v>
      </c>
    </row>
    <row r="100" spans="1:10" hidden="1" x14ac:dyDescent="0.25">
      <c r="A100">
        <v>3083</v>
      </c>
      <c r="B100" s="1" t="s">
        <v>76</v>
      </c>
      <c r="G100" s="6">
        <f>Tabla1[[#This Row],[VENTA]]+Tabla1[[#This Row],[FISICO]]-Tabla1[[#This Row],[SISTEMA]]</f>
        <v>0</v>
      </c>
      <c r="H100" s="8" t="e">
        <f>Tabla1[[#This Row],[DIFERENCIA]]/Tabla1[[#This Row],[RECEPCIONES]]</f>
        <v>#DIV/0!</v>
      </c>
    </row>
    <row r="101" spans="1:10" hidden="1" x14ac:dyDescent="0.25">
      <c r="A101">
        <v>3124</v>
      </c>
      <c r="B101" s="1" t="s">
        <v>74</v>
      </c>
      <c r="G101" s="6">
        <f>Tabla1[[#This Row],[VENTA]]+Tabla1[[#This Row],[FISICO]]-Tabla1[[#This Row],[SISTEMA]]</f>
        <v>0</v>
      </c>
      <c r="H101" s="8" t="e">
        <f>Tabla1[[#This Row],[DIFERENCIA]]/Tabla1[[#This Row],[RECEPCIONES]]</f>
        <v>#DIV/0!</v>
      </c>
    </row>
    <row r="102" spans="1:10" hidden="1" x14ac:dyDescent="0.25">
      <c r="A102" s="6">
        <v>3283</v>
      </c>
      <c r="B102" s="9" t="s">
        <v>78</v>
      </c>
      <c r="C102" s="7"/>
      <c r="D102" s="6"/>
      <c r="E102" s="6"/>
      <c r="F102" s="6"/>
      <c r="G102" s="6">
        <f>Tabla1[[#This Row],[VENTA]]+Tabla1[[#This Row],[FISICO]]-Tabla1[[#This Row],[SISTEMA]]</f>
        <v>0</v>
      </c>
      <c r="H102" s="8" t="e">
        <f>Tabla1[[#This Row],[DIFERENCIA]]/Tabla1[[#This Row],[RECEPCIONES]]</f>
        <v>#DIV/0!</v>
      </c>
      <c r="I102" s="12"/>
      <c r="J102" s="10"/>
    </row>
    <row r="103" spans="1:10" hidden="1" x14ac:dyDescent="0.25">
      <c r="A103" s="6">
        <v>3524</v>
      </c>
      <c r="B103" s="9" t="s">
        <v>82</v>
      </c>
      <c r="C103" s="7">
        <v>10</v>
      </c>
      <c r="D103" s="6">
        <v>4</v>
      </c>
      <c r="E103" s="6">
        <v>4</v>
      </c>
      <c r="F103" s="6">
        <v>0</v>
      </c>
      <c r="G103" s="6">
        <f>Tabla1[[#This Row],[VENTA]]+Tabla1[[#This Row],[FISICO]]-Tabla1[[#This Row],[SISTEMA]]</f>
        <v>0</v>
      </c>
      <c r="H103" s="8">
        <f>Tabla1[[#This Row],[DIFERENCIA]]/Tabla1[[#This Row],[RECEPCIONES]]</f>
        <v>0</v>
      </c>
      <c r="I103" s="12"/>
      <c r="J103" s="10"/>
    </row>
    <row r="104" spans="1:10" hidden="1" x14ac:dyDescent="0.25">
      <c r="A104">
        <v>3525</v>
      </c>
      <c r="B104" s="1" t="s">
        <v>81</v>
      </c>
      <c r="G104" s="6">
        <f>Tabla1[[#This Row],[VENTA]]+Tabla1[[#This Row],[FISICO]]-Tabla1[[#This Row],[SISTEMA]]</f>
        <v>0</v>
      </c>
      <c r="H104" s="8" t="e">
        <f>Tabla1[[#This Row],[DIFERENCIA]]/Tabla1[[#This Row],[RECEPCIONES]]</f>
        <v>#DIV/0!</v>
      </c>
    </row>
    <row r="105" spans="1:10" hidden="1" x14ac:dyDescent="0.25">
      <c r="A105">
        <v>3535</v>
      </c>
      <c r="B105" s="1" t="s">
        <v>101</v>
      </c>
      <c r="G105" s="6">
        <f>Tabla1[[#This Row],[VENTA]]+Tabla1[[#This Row],[FISICO]]-Tabla1[[#This Row],[SISTEMA]]</f>
        <v>0</v>
      </c>
      <c r="H105" s="8" t="e">
        <f>Tabla1[[#This Row],[DIFERENCIA]]/Tabla1[[#This Row],[RECEPCIONES]]</f>
        <v>#DIV/0!</v>
      </c>
    </row>
    <row r="106" spans="1:10" hidden="1" x14ac:dyDescent="0.25">
      <c r="A106">
        <v>3586</v>
      </c>
      <c r="B106" s="1" t="s">
        <v>87</v>
      </c>
      <c r="G106" s="6">
        <f>Tabla1[[#This Row],[VENTA]]+Tabla1[[#This Row],[FISICO]]-Tabla1[[#This Row],[SISTEMA]]</f>
        <v>0</v>
      </c>
      <c r="H106" s="8" t="e">
        <f>Tabla1[[#This Row],[DIFERENCIA]]/Tabla1[[#This Row],[RECEPCIONES]]</f>
        <v>#DIV/0!</v>
      </c>
    </row>
    <row r="107" spans="1:10" hidden="1" x14ac:dyDescent="0.25">
      <c r="A107">
        <v>3649</v>
      </c>
      <c r="B107" s="1" t="s">
        <v>90</v>
      </c>
      <c r="G107" s="6">
        <f>Tabla1[[#This Row],[VENTA]]+Tabla1[[#This Row],[FISICO]]-Tabla1[[#This Row],[SISTEMA]]</f>
        <v>0</v>
      </c>
      <c r="H107" s="8" t="e">
        <f>Tabla1[[#This Row],[DIFERENCIA]]/Tabla1[[#This Row],[RECEPCIONES]]</f>
        <v>#DIV/0!</v>
      </c>
    </row>
    <row r="108" spans="1:10" hidden="1" x14ac:dyDescent="0.25">
      <c r="A108" s="6">
        <v>3655</v>
      </c>
      <c r="B108" s="9" t="s">
        <v>91</v>
      </c>
      <c r="C108" s="7"/>
      <c r="D108" s="6"/>
      <c r="E108" s="6"/>
      <c r="F108" s="6"/>
      <c r="G108" s="6">
        <f>Tabla1[[#This Row],[VENTA]]+Tabla1[[#This Row],[FISICO]]-Tabla1[[#This Row],[SISTEMA]]</f>
        <v>0</v>
      </c>
      <c r="H108" s="8" t="e">
        <f>Tabla1[[#This Row],[DIFERENCIA]]/Tabla1[[#This Row],[RECEPCIONES]]</f>
        <v>#DIV/0!</v>
      </c>
      <c r="I108" s="12"/>
      <c r="J108" s="10"/>
    </row>
    <row r="109" spans="1:10" hidden="1" x14ac:dyDescent="0.25">
      <c r="A109" s="6">
        <v>4218</v>
      </c>
      <c r="B109" s="9" t="s">
        <v>144</v>
      </c>
      <c r="C109" s="7"/>
      <c r="D109" s="6"/>
      <c r="E109" s="6"/>
      <c r="F109" s="6"/>
      <c r="G109" s="6">
        <f>Tabla1[[#This Row],[VENTA]]+Tabla1[[#This Row],[FISICO]]-Tabla1[[#This Row],[SISTEMA]]</f>
        <v>0</v>
      </c>
      <c r="H109" s="8" t="e">
        <f>Tabla1[[#This Row],[DIFERENCIA]]/Tabla1[[#This Row],[RECEPCIONES]]</f>
        <v>#DIV/0!</v>
      </c>
      <c r="I109" s="12"/>
      <c r="J109" s="10"/>
    </row>
    <row r="110" spans="1:10" hidden="1" x14ac:dyDescent="0.25">
      <c r="A110">
        <v>4340</v>
      </c>
      <c r="B110" s="1" t="s">
        <v>104</v>
      </c>
      <c r="G110" s="6">
        <f>Tabla1[[#This Row],[VENTA]]+Tabla1[[#This Row],[FISICO]]-Tabla1[[#This Row],[SISTEMA]]</f>
        <v>0</v>
      </c>
      <c r="H110" s="8" t="e">
        <f>Tabla1[[#This Row],[DIFERENCIA]]/Tabla1[[#This Row],[RECEPCIONES]]</f>
        <v>#DIV/0!</v>
      </c>
    </row>
    <row r="111" spans="1:10" hidden="1" x14ac:dyDescent="0.25">
      <c r="A111">
        <v>4564</v>
      </c>
      <c r="B111" s="1" t="s">
        <v>178</v>
      </c>
      <c r="G111" s="6">
        <f>Tabla1[[#This Row],[VENTA]]+Tabla1[[#This Row],[FISICO]]-Tabla1[[#This Row],[SISTEMA]]</f>
        <v>0</v>
      </c>
      <c r="H111" s="8" t="e">
        <f>Tabla1[[#This Row],[DIFERENCIA]]/Tabla1[[#This Row],[RECEPCIONES]]</f>
        <v>#DIV/0!</v>
      </c>
    </row>
    <row r="112" spans="1:10" hidden="1" x14ac:dyDescent="0.25">
      <c r="A112">
        <v>4636</v>
      </c>
      <c r="B112" s="1" t="s">
        <v>160</v>
      </c>
      <c r="G112" s="6">
        <f>Tabla1[[#This Row],[VENTA]]+Tabla1[[#This Row],[FISICO]]-Tabla1[[#This Row],[SISTEMA]]</f>
        <v>0</v>
      </c>
      <c r="H112" s="8" t="e">
        <f>Tabla1[[#This Row],[DIFERENCIA]]/Tabla1[[#This Row],[RECEPCIONES]]</f>
        <v>#DIV/0!</v>
      </c>
    </row>
    <row r="113" spans="1:8" hidden="1" x14ac:dyDescent="0.25">
      <c r="A113">
        <v>4710</v>
      </c>
      <c r="B113" s="1" t="s">
        <v>92</v>
      </c>
      <c r="G113" s="6">
        <f>Tabla1[[#This Row],[VENTA]]+Tabla1[[#This Row],[FISICO]]-Tabla1[[#This Row],[SISTEMA]]</f>
        <v>0</v>
      </c>
      <c r="H113" s="8" t="e">
        <f>Tabla1[[#This Row],[DIFERENCIA]]/Tabla1[[#This Row],[RECEPCIONES]]</f>
        <v>#DIV/0!</v>
      </c>
    </row>
    <row r="114" spans="1:8" hidden="1" x14ac:dyDescent="0.25">
      <c r="A114">
        <v>5150</v>
      </c>
      <c r="B114" s="1" t="s">
        <v>80</v>
      </c>
      <c r="G114" s="6">
        <f>Tabla1[[#This Row],[VENTA]]+Tabla1[[#This Row],[FISICO]]-Tabla1[[#This Row],[SISTEMA]]</f>
        <v>0</v>
      </c>
      <c r="H114" s="8" t="e">
        <f>Tabla1[[#This Row],[DIFERENCIA]]/Tabla1[[#This Row],[RECEPCIONES]]</f>
        <v>#DIV/0!</v>
      </c>
    </row>
    <row r="115" spans="1:8" hidden="1" x14ac:dyDescent="0.25">
      <c r="A115">
        <v>5343</v>
      </c>
      <c r="B115" s="1" t="s">
        <v>103</v>
      </c>
      <c r="G115" s="6">
        <f>Tabla1[[#This Row],[VENTA]]+Tabla1[[#This Row],[FISICO]]-Tabla1[[#This Row],[SISTEMA]]</f>
        <v>0</v>
      </c>
      <c r="H115" s="8" t="e">
        <f>Tabla1[[#This Row],[DIFERENCIA]]/Tabla1[[#This Row],[RECEPCIONES]]</f>
        <v>#DIV/0!</v>
      </c>
    </row>
    <row r="116" spans="1:8" hidden="1" x14ac:dyDescent="0.25">
      <c r="A116">
        <v>5499</v>
      </c>
      <c r="B116" s="1" t="s">
        <v>100</v>
      </c>
      <c r="G116" s="6">
        <f>Tabla1[[#This Row],[VENTA]]+Tabla1[[#This Row],[FISICO]]-Tabla1[[#This Row],[SISTEMA]]</f>
        <v>0</v>
      </c>
      <c r="H116" s="8" t="e">
        <f>Tabla1[[#This Row],[DIFERENCIA]]/Tabla1[[#This Row],[RECEPCIONES]]</f>
        <v>#DIV/0!</v>
      </c>
    </row>
    <row r="117" spans="1:8" hidden="1" x14ac:dyDescent="0.25">
      <c r="A117">
        <v>5912</v>
      </c>
      <c r="B117" s="1" t="s">
        <v>96</v>
      </c>
      <c r="G117" s="6">
        <f>Tabla1[[#This Row],[VENTA]]+Tabla1[[#This Row],[FISICO]]-Tabla1[[#This Row],[SISTEMA]]</f>
        <v>0</v>
      </c>
      <c r="H117" s="8" t="e">
        <f>Tabla1[[#This Row],[DIFERENCIA]]/Tabla1[[#This Row],[RECEPCIONES]]</f>
        <v>#DIV/0!</v>
      </c>
    </row>
    <row r="118" spans="1:8" hidden="1" x14ac:dyDescent="0.25">
      <c r="A118">
        <v>6018</v>
      </c>
      <c r="B118" s="1" t="s">
        <v>93</v>
      </c>
      <c r="G118" s="6">
        <f>Tabla1[[#This Row],[VENTA]]+Tabla1[[#This Row],[FISICO]]-Tabla1[[#This Row],[SISTEMA]]</f>
        <v>0</v>
      </c>
      <c r="H118" s="8" t="e">
        <f>Tabla1[[#This Row],[DIFERENCIA]]/Tabla1[[#This Row],[RECEPCIONES]]</f>
        <v>#DIV/0!</v>
      </c>
    </row>
    <row r="119" spans="1:8" hidden="1" x14ac:dyDescent="0.25">
      <c r="A119">
        <v>6030</v>
      </c>
      <c r="B119" s="1" t="s">
        <v>108</v>
      </c>
      <c r="G119" s="6">
        <f>Tabla1[[#This Row],[VENTA]]+Tabla1[[#This Row],[FISICO]]-Tabla1[[#This Row],[SISTEMA]]</f>
        <v>0</v>
      </c>
      <c r="H119" s="8" t="e">
        <f>Tabla1[[#This Row],[DIFERENCIA]]/Tabla1[[#This Row],[RECEPCIONES]]</f>
        <v>#DIV/0!</v>
      </c>
    </row>
    <row r="120" spans="1:8" hidden="1" x14ac:dyDescent="0.25">
      <c r="A120">
        <v>6125</v>
      </c>
      <c r="B120" s="1" t="s">
        <v>94</v>
      </c>
      <c r="G120" s="6">
        <f>Tabla1[[#This Row],[VENTA]]+Tabla1[[#This Row],[FISICO]]-Tabla1[[#This Row],[SISTEMA]]</f>
        <v>0</v>
      </c>
      <c r="H120" s="8" t="e">
        <f>Tabla1[[#This Row],[DIFERENCIA]]/Tabla1[[#This Row],[RECEPCIONES]]</f>
        <v>#DIV/0!</v>
      </c>
    </row>
    <row r="121" spans="1:8" hidden="1" x14ac:dyDescent="0.25">
      <c r="A121">
        <v>6178</v>
      </c>
      <c r="B121" s="1" t="s">
        <v>95</v>
      </c>
      <c r="G121" s="6">
        <f>Tabla1[[#This Row],[VENTA]]+Tabla1[[#This Row],[FISICO]]-Tabla1[[#This Row],[SISTEMA]]</f>
        <v>0</v>
      </c>
      <c r="H121" s="8" t="e">
        <f>Tabla1[[#This Row],[DIFERENCIA]]/Tabla1[[#This Row],[RECEPCIONES]]</f>
        <v>#DIV/0!</v>
      </c>
    </row>
    <row r="122" spans="1:8" hidden="1" x14ac:dyDescent="0.25">
      <c r="A122">
        <v>6213</v>
      </c>
      <c r="B122" s="1" t="s">
        <v>97</v>
      </c>
      <c r="G122" s="6">
        <f>Tabla1[[#This Row],[VENTA]]+Tabla1[[#This Row],[FISICO]]-Tabla1[[#This Row],[SISTEMA]]</f>
        <v>0</v>
      </c>
      <c r="H122" s="8" t="e">
        <f>Tabla1[[#This Row],[DIFERENCIA]]/Tabla1[[#This Row],[RECEPCIONES]]</f>
        <v>#DIV/0!</v>
      </c>
    </row>
    <row r="123" spans="1:8" hidden="1" x14ac:dyDescent="0.25">
      <c r="A123">
        <v>6233</v>
      </c>
      <c r="B123" s="1" t="s">
        <v>112</v>
      </c>
      <c r="G123" s="6">
        <f>Tabla1[[#This Row],[VENTA]]+Tabla1[[#This Row],[FISICO]]-Tabla1[[#This Row],[SISTEMA]]</f>
        <v>0</v>
      </c>
      <c r="H123" s="8" t="e">
        <f>Tabla1[[#This Row],[DIFERENCIA]]/Tabla1[[#This Row],[RECEPCIONES]]</f>
        <v>#DIV/0!</v>
      </c>
    </row>
    <row r="124" spans="1:8" hidden="1" x14ac:dyDescent="0.25">
      <c r="A124">
        <v>6262</v>
      </c>
      <c r="B124" s="1" t="s">
        <v>117</v>
      </c>
      <c r="G124" s="6">
        <f>Tabla1[[#This Row],[VENTA]]+Tabla1[[#This Row],[FISICO]]-Tabla1[[#This Row],[SISTEMA]]</f>
        <v>0</v>
      </c>
      <c r="H124" s="8" t="e">
        <f>Tabla1[[#This Row],[DIFERENCIA]]/Tabla1[[#This Row],[RECEPCIONES]]</f>
        <v>#DIV/0!</v>
      </c>
    </row>
    <row r="125" spans="1:8" hidden="1" x14ac:dyDescent="0.25">
      <c r="A125">
        <v>6286</v>
      </c>
      <c r="B125" s="1" t="s">
        <v>114</v>
      </c>
      <c r="G125" s="6">
        <f>Tabla1[[#This Row],[VENTA]]+Tabla1[[#This Row],[FISICO]]-Tabla1[[#This Row],[SISTEMA]]</f>
        <v>0</v>
      </c>
      <c r="H125" s="8" t="e">
        <f>Tabla1[[#This Row],[DIFERENCIA]]/Tabla1[[#This Row],[RECEPCIONES]]</f>
        <v>#DIV/0!</v>
      </c>
    </row>
    <row r="126" spans="1:8" hidden="1" x14ac:dyDescent="0.25">
      <c r="A126">
        <v>6287</v>
      </c>
      <c r="B126" s="1" t="s">
        <v>115</v>
      </c>
      <c r="G126" s="6">
        <f>Tabla1[[#This Row],[VENTA]]+Tabla1[[#This Row],[FISICO]]-Tabla1[[#This Row],[SISTEMA]]</f>
        <v>0</v>
      </c>
      <c r="H126" s="8" t="e">
        <f>Tabla1[[#This Row],[DIFERENCIA]]/Tabla1[[#This Row],[RECEPCIONES]]</f>
        <v>#DIV/0!</v>
      </c>
    </row>
    <row r="127" spans="1:8" hidden="1" x14ac:dyDescent="0.25">
      <c r="A127">
        <v>6288</v>
      </c>
      <c r="B127" s="1" t="s">
        <v>116</v>
      </c>
      <c r="G127" s="6">
        <f>Tabla1[[#This Row],[VENTA]]+Tabla1[[#This Row],[FISICO]]-Tabla1[[#This Row],[SISTEMA]]</f>
        <v>0</v>
      </c>
      <c r="H127" s="8" t="e">
        <f>Tabla1[[#This Row],[DIFERENCIA]]/Tabla1[[#This Row],[RECEPCIONES]]</f>
        <v>#DIV/0!</v>
      </c>
    </row>
    <row r="128" spans="1:8" hidden="1" x14ac:dyDescent="0.25">
      <c r="A128">
        <v>6310</v>
      </c>
      <c r="B128" s="1" t="s">
        <v>118</v>
      </c>
      <c r="G128" s="6">
        <f>Tabla1[[#This Row],[VENTA]]+Tabla1[[#This Row],[FISICO]]-Tabla1[[#This Row],[SISTEMA]]</f>
        <v>0</v>
      </c>
      <c r="H128" s="8" t="e">
        <f>Tabla1[[#This Row],[DIFERENCIA]]/Tabla1[[#This Row],[RECEPCIONES]]</f>
        <v>#DIV/0!</v>
      </c>
    </row>
    <row r="129" spans="1:10" hidden="1" x14ac:dyDescent="0.25">
      <c r="A129" s="6">
        <v>6370</v>
      </c>
      <c r="B129" s="9" t="s">
        <v>98</v>
      </c>
      <c r="C129" s="7"/>
      <c r="D129" s="6"/>
      <c r="E129" s="6"/>
      <c r="F129" s="6"/>
      <c r="G129" s="6">
        <f>Tabla1[[#This Row],[VENTA]]+Tabla1[[#This Row],[FISICO]]-Tabla1[[#This Row],[SISTEMA]]</f>
        <v>0</v>
      </c>
      <c r="H129" s="8" t="e">
        <f>Tabla1[[#This Row],[DIFERENCIA]]/Tabla1[[#This Row],[RECEPCIONES]]</f>
        <v>#DIV/0!</v>
      </c>
      <c r="I129" s="12"/>
      <c r="J129" s="10"/>
    </row>
    <row r="130" spans="1:10" hidden="1" x14ac:dyDescent="0.25">
      <c r="A130">
        <v>6725</v>
      </c>
      <c r="B130" s="1" t="s">
        <v>124</v>
      </c>
      <c r="G130" s="6">
        <f>Tabla1[[#This Row],[VENTA]]+Tabla1[[#This Row],[FISICO]]-Tabla1[[#This Row],[SISTEMA]]</f>
        <v>0</v>
      </c>
      <c r="H130" s="8" t="e">
        <f>Tabla1[[#This Row],[DIFERENCIA]]/Tabla1[[#This Row],[RECEPCIONES]]</f>
        <v>#DIV/0!</v>
      </c>
    </row>
    <row r="131" spans="1:10" hidden="1" x14ac:dyDescent="0.25">
      <c r="A131">
        <v>6726</v>
      </c>
      <c r="B131" s="1" t="s">
        <v>125</v>
      </c>
      <c r="G131" s="6">
        <f>Tabla1[[#This Row],[VENTA]]+Tabla1[[#This Row],[FISICO]]-Tabla1[[#This Row],[SISTEMA]]</f>
        <v>0</v>
      </c>
      <c r="H131" s="8" t="e">
        <f>Tabla1[[#This Row],[DIFERENCIA]]/Tabla1[[#This Row],[RECEPCIONES]]</f>
        <v>#DIV/0!</v>
      </c>
    </row>
    <row r="132" spans="1:10" hidden="1" x14ac:dyDescent="0.25">
      <c r="A132">
        <v>7017</v>
      </c>
      <c r="B132" s="1" t="s">
        <v>106</v>
      </c>
      <c r="G132" s="6">
        <f>Tabla1[[#This Row],[VENTA]]+Tabla1[[#This Row],[FISICO]]-Tabla1[[#This Row],[SISTEMA]]</f>
        <v>0</v>
      </c>
      <c r="H132" s="8" t="e">
        <f>Tabla1[[#This Row],[DIFERENCIA]]/Tabla1[[#This Row],[RECEPCIONES]]</f>
        <v>#DIV/0!</v>
      </c>
    </row>
    <row r="133" spans="1:10" hidden="1" x14ac:dyDescent="0.25">
      <c r="A133">
        <v>7018</v>
      </c>
      <c r="B133" s="1" t="s">
        <v>105</v>
      </c>
      <c r="G133" s="6">
        <f>Tabla1[[#This Row],[VENTA]]+Tabla1[[#This Row],[FISICO]]-Tabla1[[#This Row],[SISTEMA]]</f>
        <v>0</v>
      </c>
      <c r="H133" s="8" t="e">
        <f>Tabla1[[#This Row],[DIFERENCIA]]/Tabla1[[#This Row],[RECEPCIONES]]</f>
        <v>#DIV/0!</v>
      </c>
    </row>
    <row r="134" spans="1:10" hidden="1" x14ac:dyDescent="0.25">
      <c r="A134">
        <v>7157</v>
      </c>
      <c r="B134" s="1" t="s">
        <v>107</v>
      </c>
      <c r="G134" s="6">
        <f>Tabla1[[#This Row],[VENTA]]+Tabla1[[#This Row],[FISICO]]-Tabla1[[#This Row],[SISTEMA]]</f>
        <v>0</v>
      </c>
      <c r="H134" s="8" t="e">
        <f>Tabla1[[#This Row],[DIFERENCIA]]/Tabla1[[#This Row],[RECEPCIONES]]</f>
        <v>#DIV/0!</v>
      </c>
    </row>
    <row r="135" spans="1:10" hidden="1" x14ac:dyDescent="0.25">
      <c r="A135">
        <v>7402</v>
      </c>
      <c r="B135" s="1" t="s">
        <v>110</v>
      </c>
      <c r="G135" s="6">
        <f>Tabla1[[#This Row],[VENTA]]+Tabla1[[#This Row],[FISICO]]-Tabla1[[#This Row],[SISTEMA]]</f>
        <v>0</v>
      </c>
      <c r="H135" s="8" t="e">
        <f>Tabla1[[#This Row],[DIFERENCIA]]/Tabla1[[#This Row],[RECEPCIONES]]</f>
        <v>#DIV/0!</v>
      </c>
    </row>
    <row r="136" spans="1:10" hidden="1" x14ac:dyDescent="0.25">
      <c r="A136">
        <v>7403</v>
      </c>
      <c r="B136" s="1" t="s">
        <v>109</v>
      </c>
      <c r="G136" s="6">
        <f>Tabla1[[#This Row],[VENTA]]+Tabla1[[#This Row],[FISICO]]-Tabla1[[#This Row],[SISTEMA]]</f>
        <v>0</v>
      </c>
      <c r="H136" s="8" t="e">
        <f>Tabla1[[#This Row],[DIFERENCIA]]/Tabla1[[#This Row],[RECEPCIONES]]</f>
        <v>#DIV/0!</v>
      </c>
    </row>
    <row r="137" spans="1:10" hidden="1" x14ac:dyDescent="0.25">
      <c r="A137">
        <v>7826</v>
      </c>
      <c r="B137" s="1" t="s">
        <v>135</v>
      </c>
      <c r="G137" s="6">
        <f>Tabla1[[#This Row],[VENTA]]+Tabla1[[#This Row],[FISICO]]-Tabla1[[#This Row],[SISTEMA]]</f>
        <v>0</v>
      </c>
      <c r="H137" s="8" t="e">
        <f>Tabla1[[#This Row],[DIFERENCIA]]/Tabla1[[#This Row],[RECEPCIONES]]</f>
        <v>#DIV/0!</v>
      </c>
    </row>
    <row r="138" spans="1:10" hidden="1" x14ac:dyDescent="0.25">
      <c r="A138">
        <v>7834</v>
      </c>
      <c r="B138" s="1" t="s">
        <v>122</v>
      </c>
      <c r="G138" s="6">
        <f>Tabla1[[#This Row],[VENTA]]+Tabla1[[#This Row],[FISICO]]-Tabla1[[#This Row],[SISTEMA]]</f>
        <v>0</v>
      </c>
      <c r="H138" s="8" t="e">
        <f>Tabla1[[#This Row],[DIFERENCIA]]/Tabla1[[#This Row],[RECEPCIONES]]</f>
        <v>#DIV/0!</v>
      </c>
    </row>
    <row r="139" spans="1:10" hidden="1" x14ac:dyDescent="0.25">
      <c r="A139">
        <v>7835</v>
      </c>
      <c r="B139" s="1" t="s">
        <v>123</v>
      </c>
      <c r="G139" s="6">
        <f>Tabla1[[#This Row],[VENTA]]+Tabla1[[#This Row],[FISICO]]-Tabla1[[#This Row],[SISTEMA]]</f>
        <v>0</v>
      </c>
      <c r="H139" s="8" t="e">
        <f>Tabla1[[#This Row],[DIFERENCIA]]/Tabla1[[#This Row],[RECEPCIONES]]</f>
        <v>#DIV/0!</v>
      </c>
    </row>
    <row r="140" spans="1:10" hidden="1" x14ac:dyDescent="0.25">
      <c r="A140">
        <v>7861</v>
      </c>
      <c r="B140" s="1" t="s">
        <v>120</v>
      </c>
      <c r="G140" s="6">
        <f>Tabla1[[#This Row],[VENTA]]+Tabla1[[#This Row],[FISICO]]-Tabla1[[#This Row],[SISTEMA]]</f>
        <v>0</v>
      </c>
      <c r="H140" s="8" t="e">
        <f>Tabla1[[#This Row],[DIFERENCIA]]/Tabla1[[#This Row],[RECEPCIONES]]</f>
        <v>#DIV/0!</v>
      </c>
    </row>
    <row r="141" spans="1:10" hidden="1" x14ac:dyDescent="0.25">
      <c r="A141">
        <v>7862</v>
      </c>
      <c r="B141" s="1" t="s">
        <v>119</v>
      </c>
      <c r="G141" s="6">
        <f>Tabla1[[#This Row],[VENTA]]+Tabla1[[#This Row],[FISICO]]-Tabla1[[#This Row],[SISTEMA]]</f>
        <v>0</v>
      </c>
      <c r="H141" s="8" t="e">
        <f>Tabla1[[#This Row],[DIFERENCIA]]/Tabla1[[#This Row],[RECEPCIONES]]</f>
        <v>#DIV/0!</v>
      </c>
    </row>
    <row r="142" spans="1:10" hidden="1" x14ac:dyDescent="0.25">
      <c r="A142">
        <v>7863</v>
      </c>
      <c r="B142" s="1" t="s">
        <v>121</v>
      </c>
      <c r="G142" s="6">
        <f>Tabla1[[#This Row],[VENTA]]+Tabla1[[#This Row],[FISICO]]-Tabla1[[#This Row],[SISTEMA]]</f>
        <v>0</v>
      </c>
      <c r="H142" s="8" t="e">
        <f>Tabla1[[#This Row],[DIFERENCIA]]/Tabla1[[#This Row],[RECEPCIONES]]</f>
        <v>#DIV/0!</v>
      </c>
    </row>
    <row r="143" spans="1:10" hidden="1" x14ac:dyDescent="0.25">
      <c r="A143">
        <v>7888</v>
      </c>
      <c r="B143" s="1" t="s">
        <v>126</v>
      </c>
      <c r="G143" s="6">
        <f>Tabla1[[#This Row],[VENTA]]+Tabla1[[#This Row],[FISICO]]-Tabla1[[#This Row],[SISTEMA]]</f>
        <v>0</v>
      </c>
      <c r="H143" s="8" t="e">
        <f>Tabla1[[#This Row],[DIFERENCIA]]/Tabla1[[#This Row],[RECEPCIONES]]</f>
        <v>#DIV/0!</v>
      </c>
    </row>
    <row r="144" spans="1:10" hidden="1" x14ac:dyDescent="0.25">
      <c r="A144">
        <v>7966</v>
      </c>
      <c r="B144" s="1" t="s">
        <v>111</v>
      </c>
      <c r="G144" s="6">
        <f>Tabla1[[#This Row],[VENTA]]+Tabla1[[#This Row],[FISICO]]-Tabla1[[#This Row],[SISTEMA]]</f>
        <v>0</v>
      </c>
      <c r="H144" s="8" t="e">
        <f>Tabla1[[#This Row],[DIFERENCIA]]/Tabla1[[#This Row],[RECEPCIONES]]</f>
        <v>#DIV/0!</v>
      </c>
    </row>
    <row r="145" spans="1:8" hidden="1" x14ac:dyDescent="0.25">
      <c r="A145">
        <v>8493</v>
      </c>
      <c r="B145" s="1" t="s">
        <v>129</v>
      </c>
      <c r="G145" s="6">
        <f>Tabla1[[#This Row],[VENTA]]+Tabla1[[#This Row],[FISICO]]-Tabla1[[#This Row],[SISTEMA]]</f>
        <v>0</v>
      </c>
      <c r="H145" s="8" t="e">
        <f>Tabla1[[#This Row],[DIFERENCIA]]/Tabla1[[#This Row],[RECEPCIONES]]</f>
        <v>#DIV/0!</v>
      </c>
    </row>
    <row r="146" spans="1:8" hidden="1" x14ac:dyDescent="0.25">
      <c r="A146">
        <v>8514</v>
      </c>
      <c r="B146" s="1" t="s">
        <v>127</v>
      </c>
      <c r="G146" s="6">
        <f>Tabla1[[#This Row],[VENTA]]+Tabla1[[#This Row],[FISICO]]-Tabla1[[#This Row],[SISTEMA]]</f>
        <v>0</v>
      </c>
      <c r="H146" s="8" t="e">
        <f>Tabla1[[#This Row],[DIFERENCIA]]/Tabla1[[#This Row],[RECEPCIONES]]</f>
        <v>#DIV/0!</v>
      </c>
    </row>
    <row r="147" spans="1:8" hidden="1" x14ac:dyDescent="0.25">
      <c r="A147">
        <v>8515</v>
      </c>
      <c r="B147" s="1" t="s">
        <v>128</v>
      </c>
      <c r="G147" s="6">
        <f>Tabla1[[#This Row],[VENTA]]+Tabla1[[#This Row],[FISICO]]-Tabla1[[#This Row],[SISTEMA]]</f>
        <v>0</v>
      </c>
      <c r="H147" s="8" t="e">
        <f>Tabla1[[#This Row],[DIFERENCIA]]/Tabla1[[#This Row],[RECEPCIONES]]</f>
        <v>#DIV/0!</v>
      </c>
    </row>
    <row r="148" spans="1:8" hidden="1" x14ac:dyDescent="0.25">
      <c r="A148">
        <v>8775</v>
      </c>
      <c r="B148" s="1" t="s">
        <v>146</v>
      </c>
      <c r="G148" s="6">
        <f>Tabla1[[#This Row],[VENTA]]+Tabla1[[#This Row],[FISICO]]-Tabla1[[#This Row],[SISTEMA]]</f>
        <v>0</v>
      </c>
      <c r="H148" s="8" t="e">
        <f>Tabla1[[#This Row],[DIFERENCIA]]/Tabla1[[#This Row],[RECEPCIONES]]</f>
        <v>#DIV/0!</v>
      </c>
    </row>
    <row r="149" spans="1:8" hidden="1" x14ac:dyDescent="0.25">
      <c r="A149">
        <v>9812</v>
      </c>
      <c r="B149" s="1" t="s">
        <v>136</v>
      </c>
      <c r="G149" s="6">
        <f>Tabla1[[#This Row],[VENTA]]+Tabla1[[#This Row],[FISICO]]-Tabla1[[#This Row],[SISTEMA]]</f>
        <v>0</v>
      </c>
      <c r="H149" s="8" t="e">
        <f>Tabla1[[#This Row],[DIFERENCIA]]/Tabla1[[#This Row],[RECEPCIONES]]</f>
        <v>#DIV/0!</v>
      </c>
    </row>
    <row r="150" spans="1:8" hidden="1" x14ac:dyDescent="0.25">
      <c r="A150">
        <v>9915</v>
      </c>
      <c r="B150" s="1" t="s">
        <v>134</v>
      </c>
      <c r="G150" s="6">
        <f>Tabla1[[#This Row],[VENTA]]+Tabla1[[#This Row],[FISICO]]-Tabla1[[#This Row],[SISTEMA]]</f>
        <v>0</v>
      </c>
      <c r="H150" s="8" t="e">
        <f>Tabla1[[#This Row],[DIFERENCIA]]/Tabla1[[#This Row],[RECEPCIONES]]</f>
        <v>#DIV/0!</v>
      </c>
    </row>
    <row r="151" spans="1:8" hidden="1" x14ac:dyDescent="0.25">
      <c r="A151">
        <v>9916</v>
      </c>
      <c r="B151" s="1" t="s">
        <v>133</v>
      </c>
      <c r="G151" s="6">
        <f>Tabla1[[#This Row],[VENTA]]+Tabla1[[#This Row],[FISICO]]-Tabla1[[#This Row],[SISTEMA]]</f>
        <v>0</v>
      </c>
      <c r="H151" s="8" t="e">
        <f>Tabla1[[#This Row],[DIFERENCIA]]/Tabla1[[#This Row],[RECEPCIONES]]</f>
        <v>#DIV/0!</v>
      </c>
    </row>
    <row r="152" spans="1:8" hidden="1" x14ac:dyDescent="0.25">
      <c r="A152">
        <v>10224</v>
      </c>
      <c r="B152" s="1" t="s">
        <v>139</v>
      </c>
      <c r="G152" s="6">
        <f>Tabla1[[#This Row],[VENTA]]+Tabla1[[#This Row],[FISICO]]-Tabla1[[#This Row],[SISTEMA]]</f>
        <v>0</v>
      </c>
      <c r="H152" s="8" t="e">
        <f>Tabla1[[#This Row],[DIFERENCIA]]/Tabla1[[#This Row],[RECEPCIONES]]</f>
        <v>#DIV/0!</v>
      </c>
    </row>
    <row r="153" spans="1:8" hidden="1" x14ac:dyDescent="0.25">
      <c r="A153">
        <v>10237</v>
      </c>
      <c r="B153" s="1" t="s">
        <v>141</v>
      </c>
      <c r="G153" s="6">
        <f>Tabla1[[#This Row],[VENTA]]+Tabla1[[#This Row],[FISICO]]-Tabla1[[#This Row],[SISTEMA]]</f>
        <v>0</v>
      </c>
      <c r="H153" s="8" t="e">
        <f>Tabla1[[#This Row],[DIFERENCIA]]/Tabla1[[#This Row],[RECEPCIONES]]</f>
        <v>#DIV/0!</v>
      </c>
    </row>
    <row r="154" spans="1:8" hidden="1" x14ac:dyDescent="0.25">
      <c r="A154">
        <v>10350</v>
      </c>
      <c r="B154" s="1" t="s">
        <v>142</v>
      </c>
      <c r="G154" s="6">
        <f>Tabla1[[#This Row],[VENTA]]+Tabla1[[#This Row],[FISICO]]-Tabla1[[#This Row],[SISTEMA]]</f>
        <v>0</v>
      </c>
      <c r="H154" s="8" t="e">
        <f>Tabla1[[#This Row],[DIFERENCIA]]/Tabla1[[#This Row],[RECEPCIONES]]</f>
        <v>#DIV/0!</v>
      </c>
    </row>
    <row r="155" spans="1:8" hidden="1" x14ac:dyDescent="0.25">
      <c r="A155">
        <v>10725</v>
      </c>
      <c r="B155" s="1" t="s">
        <v>142</v>
      </c>
      <c r="G155" s="6">
        <f>Tabla1[[#This Row],[VENTA]]+Tabla1[[#This Row],[FISICO]]-Tabla1[[#This Row],[SISTEMA]]</f>
        <v>0</v>
      </c>
      <c r="H155" s="8" t="e">
        <f>Tabla1[[#This Row],[DIFERENCIA]]/Tabla1[[#This Row],[RECEPCIONES]]</f>
        <v>#DIV/0!</v>
      </c>
    </row>
    <row r="156" spans="1:8" hidden="1" x14ac:dyDescent="0.25">
      <c r="A156">
        <v>10726</v>
      </c>
      <c r="B156" s="1" t="s">
        <v>142</v>
      </c>
      <c r="G156" s="6">
        <f>Tabla1[[#This Row],[VENTA]]+Tabla1[[#This Row],[FISICO]]-Tabla1[[#This Row],[SISTEMA]]</f>
        <v>0</v>
      </c>
      <c r="H156" s="8" t="e">
        <f>Tabla1[[#This Row],[DIFERENCIA]]/Tabla1[[#This Row],[RECEPCIONES]]</f>
        <v>#DIV/0!</v>
      </c>
    </row>
    <row r="157" spans="1:8" hidden="1" x14ac:dyDescent="0.25">
      <c r="A157">
        <v>10749</v>
      </c>
      <c r="B157" s="1" t="s">
        <v>143</v>
      </c>
      <c r="G157" s="6">
        <f>Tabla1[[#This Row],[VENTA]]+Tabla1[[#This Row],[FISICO]]-Tabla1[[#This Row],[SISTEMA]]</f>
        <v>0</v>
      </c>
      <c r="H157" s="8" t="e">
        <f>Tabla1[[#This Row],[DIFERENCIA]]/Tabla1[[#This Row],[RECEPCIONES]]</f>
        <v>#DIV/0!</v>
      </c>
    </row>
    <row r="158" spans="1:8" hidden="1" x14ac:dyDescent="0.25">
      <c r="A158">
        <v>10904</v>
      </c>
      <c r="B158" s="1" t="s">
        <v>138</v>
      </c>
      <c r="G158" s="6">
        <f>Tabla1[[#This Row],[VENTA]]+Tabla1[[#This Row],[FISICO]]-Tabla1[[#This Row],[SISTEMA]]</f>
        <v>0</v>
      </c>
      <c r="H158" s="8" t="e">
        <f>Tabla1[[#This Row],[DIFERENCIA]]/Tabla1[[#This Row],[RECEPCIONES]]</f>
        <v>#DIV/0!</v>
      </c>
    </row>
    <row r="159" spans="1:8" hidden="1" x14ac:dyDescent="0.25">
      <c r="A159">
        <v>11029</v>
      </c>
      <c r="B159" s="1" t="s">
        <v>209</v>
      </c>
      <c r="G159" s="6">
        <f>Tabla1[[#This Row],[VENTA]]+Tabla1[[#This Row],[FISICO]]-Tabla1[[#This Row],[SISTEMA]]</f>
        <v>0</v>
      </c>
      <c r="H159" s="8" t="e">
        <f>Tabla1[[#This Row],[DIFERENCIA]]/Tabla1[[#This Row],[RECEPCIONES]]</f>
        <v>#DIV/0!</v>
      </c>
    </row>
    <row r="160" spans="1:8" hidden="1" x14ac:dyDescent="0.25">
      <c r="A160">
        <v>11062</v>
      </c>
      <c r="B160" s="1" t="s">
        <v>140</v>
      </c>
      <c r="G160" s="6">
        <f>Tabla1[[#This Row],[VENTA]]+Tabla1[[#This Row],[FISICO]]-Tabla1[[#This Row],[SISTEMA]]</f>
        <v>0</v>
      </c>
      <c r="H160" s="8" t="e">
        <f>Tabla1[[#This Row],[DIFERENCIA]]/Tabla1[[#This Row],[RECEPCIONES]]</f>
        <v>#DIV/0!</v>
      </c>
    </row>
    <row r="161" spans="1:10" hidden="1" x14ac:dyDescent="0.25">
      <c r="A161" s="6">
        <v>11905</v>
      </c>
      <c r="B161" s="9" t="s">
        <v>153</v>
      </c>
      <c r="C161" s="7"/>
      <c r="D161" s="6"/>
      <c r="E161" s="6"/>
      <c r="F161" s="6"/>
      <c r="G161" s="6">
        <f>Tabla1[[#This Row],[VENTA]]+Tabla1[[#This Row],[FISICO]]-Tabla1[[#This Row],[SISTEMA]]</f>
        <v>0</v>
      </c>
      <c r="H161" s="8" t="e">
        <f>Tabla1[[#This Row],[DIFERENCIA]]/Tabla1[[#This Row],[RECEPCIONES]]</f>
        <v>#DIV/0!</v>
      </c>
      <c r="I161" s="12"/>
      <c r="J161" s="10"/>
    </row>
    <row r="162" spans="1:10" hidden="1" x14ac:dyDescent="0.25">
      <c r="A162">
        <v>11911</v>
      </c>
      <c r="B162" s="1" t="s">
        <v>152</v>
      </c>
      <c r="G162" s="6">
        <f>Tabla1[[#This Row],[VENTA]]+Tabla1[[#This Row],[FISICO]]-Tabla1[[#This Row],[SISTEMA]]</f>
        <v>0</v>
      </c>
      <c r="H162" s="8" t="e">
        <f>Tabla1[[#This Row],[DIFERENCIA]]/Tabla1[[#This Row],[RECEPCIONES]]</f>
        <v>#DIV/0!</v>
      </c>
    </row>
    <row r="163" spans="1:10" hidden="1" x14ac:dyDescent="0.25">
      <c r="A163">
        <v>11929</v>
      </c>
      <c r="B163" s="1" t="s">
        <v>149</v>
      </c>
      <c r="G163" s="6">
        <f>Tabla1[[#This Row],[VENTA]]+Tabla1[[#This Row],[FISICO]]-Tabla1[[#This Row],[SISTEMA]]</f>
        <v>0</v>
      </c>
      <c r="H163" s="8" t="e">
        <f>Tabla1[[#This Row],[DIFERENCIA]]/Tabla1[[#This Row],[RECEPCIONES]]</f>
        <v>#DIV/0!</v>
      </c>
    </row>
    <row r="164" spans="1:10" hidden="1" x14ac:dyDescent="0.25">
      <c r="A164">
        <v>11930</v>
      </c>
      <c r="B164" s="1" t="s">
        <v>148</v>
      </c>
      <c r="G164" s="6">
        <f>Tabla1[[#This Row],[VENTA]]+Tabla1[[#This Row],[FISICO]]-Tabla1[[#This Row],[SISTEMA]]</f>
        <v>0</v>
      </c>
      <c r="H164" s="8" t="e">
        <f>Tabla1[[#This Row],[DIFERENCIA]]/Tabla1[[#This Row],[RECEPCIONES]]</f>
        <v>#DIV/0!</v>
      </c>
    </row>
    <row r="165" spans="1:10" hidden="1" x14ac:dyDescent="0.25">
      <c r="A165" s="6">
        <v>11966</v>
      </c>
      <c r="B165" s="9" t="s">
        <v>154</v>
      </c>
      <c r="C165" s="7"/>
      <c r="D165" s="6"/>
      <c r="E165" s="6"/>
      <c r="F165" s="6"/>
      <c r="G165" s="6">
        <f>Tabla1[[#This Row],[VENTA]]+Tabla1[[#This Row],[FISICO]]-Tabla1[[#This Row],[SISTEMA]]</f>
        <v>0</v>
      </c>
      <c r="H165" s="8" t="e">
        <f>Tabla1[[#This Row],[DIFERENCIA]]/Tabla1[[#This Row],[RECEPCIONES]]</f>
        <v>#DIV/0!</v>
      </c>
      <c r="I165" s="12"/>
      <c r="J165" s="10"/>
    </row>
    <row r="166" spans="1:10" hidden="1" x14ac:dyDescent="0.25">
      <c r="A166">
        <v>12037</v>
      </c>
      <c r="B166" s="1" t="s">
        <v>147</v>
      </c>
      <c r="G166" s="6">
        <f>Tabla1[[#This Row],[VENTA]]+Tabla1[[#This Row],[FISICO]]-Tabla1[[#This Row],[SISTEMA]]</f>
        <v>0</v>
      </c>
      <c r="H166" s="8" t="e">
        <f>Tabla1[[#This Row],[DIFERENCIA]]/Tabla1[[#This Row],[RECEPCIONES]]</f>
        <v>#DIV/0!</v>
      </c>
    </row>
    <row r="167" spans="1:10" hidden="1" x14ac:dyDescent="0.25">
      <c r="A167">
        <v>12038</v>
      </c>
      <c r="B167" s="1" t="s">
        <v>151</v>
      </c>
      <c r="G167" s="6">
        <f>Tabla1[[#This Row],[VENTA]]+Tabla1[[#This Row],[FISICO]]-Tabla1[[#This Row],[SISTEMA]]</f>
        <v>0</v>
      </c>
      <c r="H167" s="8" t="e">
        <f>Tabla1[[#This Row],[DIFERENCIA]]/Tabla1[[#This Row],[RECEPCIONES]]</f>
        <v>#DIV/0!</v>
      </c>
    </row>
    <row r="168" spans="1:10" hidden="1" x14ac:dyDescent="0.25">
      <c r="A168">
        <v>12365</v>
      </c>
      <c r="B168" s="1" t="s">
        <v>179</v>
      </c>
      <c r="G168" s="6">
        <f>Tabla1[[#This Row],[VENTA]]+Tabla1[[#This Row],[FISICO]]-Tabla1[[#This Row],[SISTEMA]]</f>
        <v>0</v>
      </c>
      <c r="H168" s="8" t="e">
        <f>Tabla1[[#This Row],[DIFERENCIA]]/Tabla1[[#This Row],[RECEPCIONES]]</f>
        <v>#DIV/0!</v>
      </c>
    </row>
    <row r="169" spans="1:10" hidden="1" x14ac:dyDescent="0.25">
      <c r="A169">
        <v>12952</v>
      </c>
      <c r="B169" s="1" t="s">
        <v>156</v>
      </c>
      <c r="G169" s="6">
        <f>Tabla1[[#This Row],[VENTA]]+Tabla1[[#This Row],[FISICO]]-Tabla1[[#This Row],[SISTEMA]]</f>
        <v>0</v>
      </c>
      <c r="H169" s="8" t="e">
        <f>Tabla1[[#This Row],[DIFERENCIA]]/Tabla1[[#This Row],[RECEPCIONES]]</f>
        <v>#DIV/0!</v>
      </c>
    </row>
    <row r="170" spans="1:10" hidden="1" x14ac:dyDescent="0.25">
      <c r="A170">
        <v>12953</v>
      </c>
      <c r="B170" s="1" t="s">
        <v>155</v>
      </c>
      <c r="G170" s="6">
        <f>Tabla1[[#This Row],[VENTA]]+Tabla1[[#This Row],[FISICO]]-Tabla1[[#This Row],[SISTEMA]]</f>
        <v>0</v>
      </c>
      <c r="H170" s="8" t="e">
        <f>Tabla1[[#This Row],[DIFERENCIA]]/Tabla1[[#This Row],[RECEPCIONES]]</f>
        <v>#DIV/0!</v>
      </c>
    </row>
    <row r="171" spans="1:10" hidden="1" x14ac:dyDescent="0.25">
      <c r="A171">
        <v>13118</v>
      </c>
      <c r="B171" s="1" t="s">
        <v>159</v>
      </c>
      <c r="G171" s="6">
        <f>Tabla1[[#This Row],[VENTA]]+Tabla1[[#This Row],[FISICO]]-Tabla1[[#This Row],[SISTEMA]]</f>
        <v>0</v>
      </c>
      <c r="H171" s="8" t="e">
        <f>Tabla1[[#This Row],[DIFERENCIA]]/Tabla1[[#This Row],[RECEPCIONES]]</f>
        <v>#DIV/0!</v>
      </c>
    </row>
    <row r="172" spans="1:10" hidden="1" x14ac:dyDescent="0.25">
      <c r="A172">
        <v>13380</v>
      </c>
      <c r="B172" s="1" t="s">
        <v>158</v>
      </c>
      <c r="G172" s="6">
        <f>Tabla1[[#This Row],[VENTA]]+Tabla1[[#This Row],[FISICO]]-Tabla1[[#This Row],[SISTEMA]]</f>
        <v>0</v>
      </c>
      <c r="H172" s="8" t="e">
        <f>Tabla1[[#This Row],[DIFERENCIA]]/Tabla1[[#This Row],[RECEPCIONES]]</f>
        <v>#DIV/0!</v>
      </c>
    </row>
    <row r="173" spans="1:10" hidden="1" x14ac:dyDescent="0.25">
      <c r="A173" s="6">
        <v>13619</v>
      </c>
      <c r="B173" s="9" t="s">
        <v>173</v>
      </c>
      <c r="C173" s="7"/>
      <c r="D173" s="6"/>
      <c r="E173" s="6"/>
      <c r="F173" s="6"/>
      <c r="G173" s="6">
        <f>Tabla1[[#This Row],[VENTA]]+Tabla1[[#This Row],[FISICO]]-Tabla1[[#This Row],[SISTEMA]]</f>
        <v>0</v>
      </c>
      <c r="H173" s="8" t="e">
        <f>Tabla1[[#This Row],[DIFERENCIA]]/Tabla1[[#This Row],[RECEPCIONES]]</f>
        <v>#DIV/0!</v>
      </c>
      <c r="I173" s="12"/>
      <c r="J173" s="10"/>
    </row>
    <row r="174" spans="1:10" hidden="1" x14ac:dyDescent="0.25">
      <c r="A174">
        <v>13731</v>
      </c>
      <c r="B174" s="1" t="s">
        <v>175</v>
      </c>
      <c r="G174" s="6">
        <f>Tabla1[[#This Row],[VENTA]]+Tabla1[[#This Row],[FISICO]]-Tabla1[[#This Row],[SISTEMA]]</f>
        <v>0</v>
      </c>
      <c r="H174" s="8" t="e">
        <f>Tabla1[[#This Row],[DIFERENCIA]]/Tabla1[[#This Row],[RECEPCIONES]]</f>
        <v>#DIV/0!</v>
      </c>
    </row>
    <row r="175" spans="1:10" hidden="1" x14ac:dyDescent="0.25">
      <c r="A175">
        <v>13798</v>
      </c>
      <c r="B175" s="1" t="s">
        <v>174</v>
      </c>
      <c r="G175" s="6">
        <f>Tabla1[[#This Row],[VENTA]]+Tabla1[[#This Row],[FISICO]]-Tabla1[[#This Row],[SISTEMA]]</f>
        <v>0</v>
      </c>
      <c r="H175" s="8" t="e">
        <f>Tabla1[[#This Row],[DIFERENCIA]]/Tabla1[[#This Row],[RECEPCIONES]]</f>
        <v>#DIV/0!</v>
      </c>
    </row>
    <row r="176" spans="1:10" hidden="1" x14ac:dyDescent="0.25">
      <c r="A176">
        <v>14052</v>
      </c>
      <c r="B176" s="1" t="s">
        <v>150</v>
      </c>
      <c r="G176" s="6">
        <f>Tabla1[[#This Row],[VENTA]]+Tabla1[[#This Row],[FISICO]]-Tabla1[[#This Row],[SISTEMA]]</f>
        <v>0</v>
      </c>
      <c r="H176" s="8" t="e">
        <f>Tabla1[[#This Row],[DIFERENCIA]]/Tabla1[[#This Row],[RECEPCIONES]]</f>
        <v>#DIV/0!</v>
      </c>
    </row>
    <row r="177" spans="1:8" hidden="1" x14ac:dyDescent="0.25">
      <c r="A177">
        <v>14211</v>
      </c>
      <c r="B177" s="1" t="s">
        <v>176</v>
      </c>
      <c r="G177" s="6">
        <f>Tabla1[[#This Row],[VENTA]]+Tabla1[[#This Row],[FISICO]]-Tabla1[[#This Row],[SISTEMA]]</f>
        <v>0</v>
      </c>
      <c r="H177" s="8" t="e">
        <f>Tabla1[[#This Row],[DIFERENCIA]]/Tabla1[[#This Row],[RECEPCIONES]]</f>
        <v>#DIV/0!</v>
      </c>
    </row>
    <row r="178" spans="1:8" hidden="1" x14ac:dyDescent="0.25">
      <c r="A178">
        <v>14264</v>
      </c>
      <c r="B178" s="1" t="s">
        <v>177</v>
      </c>
      <c r="G178" s="6">
        <f>Tabla1[[#This Row],[VENTA]]+Tabla1[[#This Row],[FISICO]]-Tabla1[[#This Row],[SISTEMA]]</f>
        <v>0</v>
      </c>
      <c r="H178" s="8" t="e">
        <f>Tabla1[[#This Row],[DIFERENCIA]]/Tabla1[[#This Row],[RECEPCIONES]]</f>
        <v>#DIV/0!</v>
      </c>
    </row>
    <row r="179" spans="1:8" hidden="1" x14ac:dyDescent="0.25">
      <c r="A179">
        <v>14647</v>
      </c>
      <c r="B179" s="1" t="s">
        <v>171</v>
      </c>
      <c r="G179" s="6">
        <f>Tabla1[[#This Row],[VENTA]]+Tabla1[[#This Row],[FISICO]]-Tabla1[[#This Row],[SISTEMA]]</f>
        <v>0</v>
      </c>
      <c r="H179" s="8" t="e">
        <f>Tabla1[[#This Row],[DIFERENCIA]]/Tabla1[[#This Row],[RECEPCIONES]]</f>
        <v>#DIV/0!</v>
      </c>
    </row>
    <row r="180" spans="1:8" hidden="1" x14ac:dyDescent="0.25">
      <c r="A180">
        <v>15128</v>
      </c>
      <c r="B180" s="1" t="s">
        <v>172</v>
      </c>
      <c r="G180" s="6">
        <f>Tabla1[[#This Row],[VENTA]]+Tabla1[[#This Row],[FISICO]]-Tabla1[[#This Row],[SISTEMA]]</f>
        <v>0</v>
      </c>
      <c r="H180" s="8" t="e">
        <f>Tabla1[[#This Row],[DIFERENCIA]]/Tabla1[[#This Row],[RECEPCIONES]]</f>
        <v>#DIV/0!</v>
      </c>
    </row>
    <row r="181" spans="1:8" hidden="1" x14ac:dyDescent="0.25">
      <c r="A181">
        <v>15440</v>
      </c>
      <c r="B181" s="1" t="s">
        <v>181</v>
      </c>
      <c r="G181" s="6">
        <f>Tabla1[[#This Row],[VENTA]]+Tabla1[[#This Row],[FISICO]]-Tabla1[[#This Row],[SISTEMA]]</f>
        <v>0</v>
      </c>
      <c r="H181" s="8" t="e">
        <f>Tabla1[[#This Row],[DIFERENCIA]]/Tabla1[[#This Row],[RECEPCIONES]]</f>
        <v>#DIV/0!</v>
      </c>
    </row>
    <row r="182" spans="1:8" hidden="1" x14ac:dyDescent="0.25">
      <c r="A182">
        <v>15441</v>
      </c>
      <c r="B182" s="1" t="s">
        <v>180</v>
      </c>
      <c r="G182" s="6">
        <f>Tabla1[[#This Row],[VENTA]]+Tabla1[[#This Row],[FISICO]]-Tabla1[[#This Row],[SISTEMA]]</f>
        <v>0</v>
      </c>
      <c r="H182" s="8" t="e">
        <f>Tabla1[[#This Row],[DIFERENCIA]]/Tabla1[[#This Row],[RECEPCIONES]]</f>
        <v>#DIV/0!</v>
      </c>
    </row>
    <row r="183" spans="1:8" hidden="1" x14ac:dyDescent="0.25">
      <c r="A183">
        <v>15442</v>
      </c>
      <c r="B183" s="1" t="s">
        <v>182</v>
      </c>
      <c r="G183" s="6">
        <f>Tabla1[[#This Row],[VENTA]]+Tabla1[[#This Row],[FISICO]]-Tabla1[[#This Row],[SISTEMA]]</f>
        <v>0</v>
      </c>
      <c r="H183" s="8" t="e">
        <f>Tabla1[[#This Row],[DIFERENCIA]]/Tabla1[[#This Row],[RECEPCIONES]]</f>
        <v>#DIV/0!</v>
      </c>
    </row>
    <row r="184" spans="1:8" hidden="1" x14ac:dyDescent="0.25">
      <c r="A184">
        <v>15689</v>
      </c>
      <c r="B184" s="1" t="s">
        <v>186</v>
      </c>
      <c r="G184" s="6">
        <f>Tabla1[[#This Row],[VENTA]]+Tabla1[[#This Row],[FISICO]]-Tabla1[[#This Row],[SISTEMA]]</f>
        <v>0</v>
      </c>
      <c r="H184" s="8" t="e">
        <f>Tabla1[[#This Row],[DIFERENCIA]]/Tabla1[[#This Row],[RECEPCIONES]]</f>
        <v>#DIV/0!</v>
      </c>
    </row>
    <row r="185" spans="1:8" hidden="1" x14ac:dyDescent="0.25">
      <c r="A185">
        <v>15690</v>
      </c>
      <c r="B185" s="1" t="s">
        <v>187</v>
      </c>
      <c r="G185" s="6">
        <f>Tabla1[[#This Row],[VENTA]]+Tabla1[[#This Row],[FISICO]]-Tabla1[[#This Row],[SISTEMA]]</f>
        <v>0</v>
      </c>
      <c r="H185" s="8" t="e">
        <f>Tabla1[[#This Row],[DIFERENCIA]]/Tabla1[[#This Row],[RECEPCIONES]]</f>
        <v>#DIV/0!</v>
      </c>
    </row>
    <row r="186" spans="1:8" hidden="1" x14ac:dyDescent="0.25">
      <c r="A186">
        <v>15740</v>
      </c>
      <c r="B186" s="1" t="s">
        <v>189</v>
      </c>
      <c r="G186" s="6">
        <f>Tabla1[[#This Row],[VENTA]]+Tabla1[[#This Row],[FISICO]]-Tabla1[[#This Row],[SISTEMA]]</f>
        <v>0</v>
      </c>
      <c r="H186" s="8" t="e">
        <f>Tabla1[[#This Row],[DIFERENCIA]]/Tabla1[[#This Row],[RECEPCIONES]]</f>
        <v>#DIV/0!</v>
      </c>
    </row>
    <row r="187" spans="1:8" hidden="1" x14ac:dyDescent="0.25">
      <c r="A187">
        <v>15792</v>
      </c>
      <c r="B187" s="1" t="s">
        <v>188</v>
      </c>
      <c r="G187" s="6">
        <f>Tabla1[[#This Row],[VENTA]]+Tabla1[[#This Row],[FISICO]]-Tabla1[[#This Row],[SISTEMA]]</f>
        <v>0</v>
      </c>
      <c r="H187" s="8" t="e">
        <f>Tabla1[[#This Row],[DIFERENCIA]]/Tabla1[[#This Row],[RECEPCIONES]]</f>
        <v>#DIV/0!</v>
      </c>
    </row>
    <row r="188" spans="1:8" hidden="1" x14ac:dyDescent="0.25">
      <c r="A188">
        <v>15817</v>
      </c>
      <c r="B188" s="1" t="s">
        <v>190</v>
      </c>
      <c r="G188" s="6">
        <f>Tabla1[[#This Row],[VENTA]]+Tabla1[[#This Row],[FISICO]]-Tabla1[[#This Row],[SISTEMA]]</f>
        <v>0</v>
      </c>
      <c r="H188" s="8" t="e">
        <f>Tabla1[[#This Row],[DIFERENCIA]]/Tabla1[[#This Row],[RECEPCIONES]]</f>
        <v>#DIV/0!</v>
      </c>
    </row>
    <row r="189" spans="1:8" hidden="1" x14ac:dyDescent="0.25">
      <c r="A189">
        <v>19634</v>
      </c>
      <c r="B189" s="1" t="s">
        <v>191</v>
      </c>
      <c r="G189" s="6">
        <f>Tabla1[[#This Row],[VENTA]]+Tabla1[[#This Row],[FISICO]]-Tabla1[[#This Row],[SISTEMA]]</f>
        <v>0</v>
      </c>
      <c r="H189" s="8" t="e">
        <f>Tabla1[[#This Row],[DIFERENCIA]]/Tabla1[[#This Row],[RECEPCIONES]]</f>
        <v>#DIV/0!</v>
      </c>
    </row>
    <row r="190" spans="1:8" hidden="1" x14ac:dyDescent="0.25">
      <c r="A190">
        <v>19635</v>
      </c>
      <c r="B190" s="1" t="s">
        <v>202</v>
      </c>
      <c r="G190" s="6">
        <f>Tabla1[[#This Row],[VENTA]]+Tabla1[[#This Row],[FISICO]]-Tabla1[[#This Row],[SISTEMA]]</f>
        <v>0</v>
      </c>
      <c r="H190" s="8" t="e">
        <f>Tabla1[[#This Row],[DIFERENCIA]]/Tabla1[[#This Row],[RECEPCIONES]]</f>
        <v>#DIV/0!</v>
      </c>
    </row>
    <row r="191" spans="1:8" hidden="1" x14ac:dyDescent="0.25">
      <c r="A191">
        <v>19636</v>
      </c>
      <c r="B191" s="1" t="s">
        <v>184</v>
      </c>
      <c r="G191" s="6">
        <f>Tabla1[[#This Row],[VENTA]]+Tabla1[[#This Row],[FISICO]]-Tabla1[[#This Row],[SISTEMA]]</f>
        <v>0</v>
      </c>
      <c r="H191" s="8" t="e">
        <f>Tabla1[[#This Row],[DIFERENCIA]]/Tabla1[[#This Row],[RECEPCIONES]]</f>
        <v>#DIV/0!</v>
      </c>
    </row>
    <row r="192" spans="1:8" hidden="1" x14ac:dyDescent="0.25">
      <c r="A192">
        <v>19646</v>
      </c>
      <c r="B192" s="1" t="s">
        <v>185</v>
      </c>
      <c r="G192" s="6">
        <f>Tabla1[[#This Row],[VENTA]]+Tabla1[[#This Row],[FISICO]]-Tabla1[[#This Row],[SISTEMA]]</f>
        <v>0</v>
      </c>
      <c r="H192" s="8" t="e">
        <f>Tabla1[[#This Row],[DIFERENCIA]]/Tabla1[[#This Row],[RECEPCIONES]]</f>
        <v>#DIV/0!</v>
      </c>
    </row>
    <row r="193" spans="1:10" hidden="1" x14ac:dyDescent="0.25">
      <c r="A193">
        <v>19647</v>
      </c>
      <c r="B193" s="1" t="s">
        <v>183</v>
      </c>
      <c r="G193" s="6">
        <f>Tabla1[[#This Row],[VENTA]]+Tabla1[[#This Row],[FISICO]]-Tabla1[[#This Row],[SISTEMA]]</f>
        <v>0</v>
      </c>
      <c r="H193" s="8" t="e">
        <f>Tabla1[[#This Row],[DIFERENCIA]]/Tabla1[[#This Row],[RECEPCIONES]]</f>
        <v>#DIV/0!</v>
      </c>
    </row>
    <row r="194" spans="1:10" hidden="1" x14ac:dyDescent="0.25">
      <c r="A194">
        <v>21295</v>
      </c>
      <c r="B194" s="1" t="s">
        <v>197</v>
      </c>
      <c r="G194" s="6">
        <f>Tabla1[[#This Row],[VENTA]]+Tabla1[[#This Row],[FISICO]]-Tabla1[[#This Row],[SISTEMA]]</f>
        <v>0</v>
      </c>
      <c r="H194" s="8" t="e">
        <f>Tabla1[[#This Row],[DIFERENCIA]]/Tabla1[[#This Row],[RECEPCIONES]]</f>
        <v>#DIV/0!</v>
      </c>
    </row>
    <row r="195" spans="1:10" hidden="1" x14ac:dyDescent="0.25">
      <c r="A195">
        <v>21296</v>
      </c>
      <c r="B195" s="1" t="s">
        <v>196</v>
      </c>
      <c r="G195" s="6">
        <f>Tabla1[[#This Row],[VENTA]]+Tabla1[[#This Row],[FISICO]]-Tabla1[[#This Row],[SISTEMA]]</f>
        <v>0</v>
      </c>
      <c r="H195" s="8" t="e">
        <f>Tabla1[[#This Row],[DIFERENCIA]]/Tabla1[[#This Row],[RECEPCIONES]]</f>
        <v>#DIV/0!</v>
      </c>
    </row>
    <row r="196" spans="1:10" hidden="1" x14ac:dyDescent="0.25">
      <c r="A196" s="6">
        <v>21297</v>
      </c>
      <c r="B196" s="9" t="s">
        <v>193</v>
      </c>
      <c r="C196" s="7"/>
      <c r="D196" s="6"/>
      <c r="E196" s="6"/>
      <c r="F196" s="6"/>
      <c r="G196" s="6">
        <f>Tabla1[[#This Row],[VENTA]]+Tabla1[[#This Row],[FISICO]]-Tabla1[[#This Row],[SISTEMA]]</f>
        <v>0</v>
      </c>
      <c r="H196" s="8" t="e">
        <f>Tabla1[[#This Row],[DIFERENCIA]]/Tabla1[[#This Row],[RECEPCIONES]]</f>
        <v>#DIV/0!</v>
      </c>
      <c r="I196" s="12"/>
      <c r="J196" s="10"/>
    </row>
    <row r="197" spans="1:10" hidden="1" x14ac:dyDescent="0.25">
      <c r="A197">
        <v>21298</v>
      </c>
      <c r="B197" s="1" t="s">
        <v>204</v>
      </c>
      <c r="G197" s="6">
        <f>Tabla1[[#This Row],[VENTA]]+Tabla1[[#This Row],[FISICO]]-Tabla1[[#This Row],[SISTEMA]]</f>
        <v>0</v>
      </c>
      <c r="H197" s="8" t="e">
        <f>Tabla1[[#This Row],[DIFERENCIA]]/Tabla1[[#This Row],[RECEPCIONES]]</f>
        <v>#DIV/0!</v>
      </c>
    </row>
    <row r="198" spans="1:10" hidden="1" x14ac:dyDescent="0.25">
      <c r="A198">
        <v>21299</v>
      </c>
      <c r="B198" s="1" t="s">
        <v>195</v>
      </c>
      <c r="G198" s="6">
        <f>Tabla1[[#This Row],[VENTA]]+Tabla1[[#This Row],[FISICO]]-Tabla1[[#This Row],[SISTEMA]]</f>
        <v>0</v>
      </c>
      <c r="H198" s="8" t="e">
        <f>Tabla1[[#This Row],[DIFERENCIA]]/Tabla1[[#This Row],[RECEPCIONES]]</f>
        <v>#DIV/0!</v>
      </c>
    </row>
    <row r="199" spans="1:10" hidden="1" x14ac:dyDescent="0.25">
      <c r="A199">
        <v>21300</v>
      </c>
      <c r="B199" s="1" t="s">
        <v>194</v>
      </c>
      <c r="G199" s="6">
        <f>Tabla1[[#This Row],[VENTA]]+Tabla1[[#This Row],[FISICO]]-Tabla1[[#This Row],[SISTEMA]]</f>
        <v>0</v>
      </c>
      <c r="H199" s="8" t="e">
        <f>Tabla1[[#This Row],[DIFERENCIA]]/Tabla1[[#This Row],[RECEPCIONES]]</f>
        <v>#DIV/0!</v>
      </c>
    </row>
    <row r="200" spans="1:10" hidden="1" x14ac:dyDescent="0.25">
      <c r="A200">
        <v>21301</v>
      </c>
      <c r="B200" s="1" t="s">
        <v>192</v>
      </c>
      <c r="G200" s="6">
        <f>Tabla1[[#This Row],[VENTA]]+Tabla1[[#This Row],[FISICO]]-Tabla1[[#This Row],[SISTEMA]]</f>
        <v>0</v>
      </c>
      <c r="H200" s="8" t="e">
        <f>Tabla1[[#This Row],[DIFERENCIA]]/Tabla1[[#This Row],[RECEPCIONES]]</f>
        <v>#DIV/0!</v>
      </c>
    </row>
    <row r="201" spans="1:10" hidden="1" x14ac:dyDescent="0.25">
      <c r="A201">
        <v>21302</v>
      </c>
      <c r="B201" s="1" t="s">
        <v>198</v>
      </c>
      <c r="G201" s="6">
        <f>Tabla1[[#This Row],[VENTA]]+Tabla1[[#This Row],[FISICO]]-Tabla1[[#This Row],[SISTEMA]]</f>
        <v>0</v>
      </c>
      <c r="H201" s="8" t="e">
        <f>Tabla1[[#This Row],[DIFERENCIA]]/Tabla1[[#This Row],[RECEPCIONES]]</f>
        <v>#DIV/0!</v>
      </c>
    </row>
    <row r="202" spans="1:10" hidden="1" x14ac:dyDescent="0.25">
      <c r="A202">
        <v>21304</v>
      </c>
      <c r="B202" s="1" t="s">
        <v>142</v>
      </c>
      <c r="G202" s="6">
        <f>Tabla1[[#This Row],[VENTA]]+Tabla1[[#This Row],[FISICO]]-Tabla1[[#This Row],[SISTEMA]]</f>
        <v>0</v>
      </c>
      <c r="H202" s="8" t="e">
        <f>Tabla1[[#This Row],[DIFERENCIA]]/Tabla1[[#This Row],[RECEPCIONES]]</f>
        <v>#DIV/0!</v>
      </c>
    </row>
    <row r="203" spans="1:10" hidden="1" x14ac:dyDescent="0.25">
      <c r="A203">
        <v>21377</v>
      </c>
      <c r="B203" s="1" t="s">
        <v>210</v>
      </c>
      <c r="G203" s="6">
        <f>Tabla1[[#This Row],[VENTA]]+Tabla1[[#This Row],[FISICO]]-Tabla1[[#This Row],[SISTEMA]]</f>
        <v>0</v>
      </c>
      <c r="H203" s="8" t="e">
        <f>Tabla1[[#This Row],[DIFERENCIA]]/Tabla1[[#This Row],[RECEPCIONES]]</f>
        <v>#DIV/0!</v>
      </c>
    </row>
    <row r="204" spans="1:10" hidden="1" x14ac:dyDescent="0.25">
      <c r="A204">
        <v>21378</v>
      </c>
      <c r="B204" s="1" t="s">
        <v>211</v>
      </c>
      <c r="G204" s="6">
        <f>Tabla1[[#This Row],[VENTA]]+Tabla1[[#This Row],[FISICO]]-Tabla1[[#This Row],[SISTEMA]]</f>
        <v>0</v>
      </c>
      <c r="H204" s="8" t="e">
        <f>Tabla1[[#This Row],[DIFERENCIA]]/Tabla1[[#This Row],[RECEPCIONES]]</f>
        <v>#DIV/0!</v>
      </c>
    </row>
    <row r="205" spans="1:10" hidden="1" x14ac:dyDescent="0.25">
      <c r="A205">
        <v>21447</v>
      </c>
      <c r="B205" s="1" t="s">
        <v>206</v>
      </c>
      <c r="G205" s="6">
        <f>Tabla1[[#This Row],[VENTA]]+Tabla1[[#This Row],[FISICO]]-Tabla1[[#This Row],[SISTEMA]]</f>
        <v>0</v>
      </c>
      <c r="H205" s="8" t="e">
        <f>Tabla1[[#This Row],[DIFERENCIA]]/Tabla1[[#This Row],[RECEPCIONES]]</f>
        <v>#DIV/0!</v>
      </c>
    </row>
    <row r="206" spans="1:10" hidden="1" x14ac:dyDescent="0.25">
      <c r="A206">
        <v>21452</v>
      </c>
      <c r="B206" s="1" t="s">
        <v>205</v>
      </c>
      <c r="G206" s="6">
        <f>Tabla1[[#This Row],[VENTA]]+Tabla1[[#This Row],[FISICO]]-Tabla1[[#This Row],[SISTEMA]]</f>
        <v>0</v>
      </c>
      <c r="H206" s="8" t="e">
        <f>Tabla1[[#This Row],[DIFERENCIA]]/Tabla1[[#This Row],[RECEPCIONES]]</f>
        <v>#DIV/0!</v>
      </c>
    </row>
    <row r="207" spans="1:10" hidden="1" x14ac:dyDescent="0.25">
      <c r="A207">
        <v>21454</v>
      </c>
      <c r="B207" s="1" t="s">
        <v>212</v>
      </c>
      <c r="G207" s="6">
        <f>Tabla1[[#This Row],[VENTA]]+Tabla1[[#This Row],[FISICO]]-Tabla1[[#This Row],[SISTEMA]]</f>
        <v>0</v>
      </c>
      <c r="H207" s="8" t="e">
        <f>Tabla1[[#This Row],[DIFERENCIA]]/Tabla1[[#This Row],[RECEPCIONES]]</f>
        <v>#DIV/0!</v>
      </c>
    </row>
    <row r="208" spans="1:10" hidden="1" x14ac:dyDescent="0.25">
      <c r="A208">
        <v>21455</v>
      </c>
      <c r="B208" s="1" t="s">
        <v>218</v>
      </c>
      <c r="G208" s="6">
        <f>Tabla1[[#This Row],[VENTA]]+Tabla1[[#This Row],[FISICO]]-Tabla1[[#This Row],[SISTEMA]]</f>
        <v>0</v>
      </c>
      <c r="H208" s="8" t="e">
        <f>Tabla1[[#This Row],[DIFERENCIA]]/Tabla1[[#This Row],[RECEPCIONES]]</f>
        <v>#DIV/0!</v>
      </c>
    </row>
    <row r="209" spans="1:8" hidden="1" x14ac:dyDescent="0.25">
      <c r="A209">
        <v>21472</v>
      </c>
      <c r="B209" s="1" t="s">
        <v>207</v>
      </c>
      <c r="G209" s="6">
        <f>Tabla1[[#This Row],[VENTA]]+Tabla1[[#This Row],[FISICO]]-Tabla1[[#This Row],[SISTEMA]]</f>
        <v>0</v>
      </c>
      <c r="H209" s="8" t="e">
        <f>Tabla1[[#This Row],[DIFERENCIA]]/Tabla1[[#This Row],[RECEPCIONES]]</f>
        <v>#DIV/0!</v>
      </c>
    </row>
    <row r="210" spans="1:8" hidden="1" x14ac:dyDescent="0.25">
      <c r="A210">
        <v>21524</v>
      </c>
      <c r="B210" s="1" t="s">
        <v>200</v>
      </c>
      <c r="G210" s="6">
        <f>Tabla1[[#This Row],[VENTA]]+Tabla1[[#This Row],[FISICO]]-Tabla1[[#This Row],[SISTEMA]]</f>
        <v>0</v>
      </c>
      <c r="H210" s="8" t="e">
        <f>Tabla1[[#This Row],[DIFERENCIA]]/Tabla1[[#This Row],[RECEPCIONES]]</f>
        <v>#DIV/0!</v>
      </c>
    </row>
    <row r="211" spans="1:8" hidden="1" x14ac:dyDescent="0.25">
      <c r="A211">
        <v>21526</v>
      </c>
      <c r="B211" s="1" t="s">
        <v>199</v>
      </c>
      <c r="G211" s="6">
        <f>Tabla1[[#This Row],[VENTA]]+Tabla1[[#This Row],[FISICO]]-Tabla1[[#This Row],[SISTEMA]]</f>
        <v>0</v>
      </c>
      <c r="H211" s="8" t="e">
        <f>Tabla1[[#This Row],[DIFERENCIA]]/Tabla1[[#This Row],[RECEPCIONES]]</f>
        <v>#DIV/0!</v>
      </c>
    </row>
    <row r="212" spans="1:8" hidden="1" x14ac:dyDescent="0.25">
      <c r="A212">
        <v>21527</v>
      </c>
      <c r="B212" s="1" t="s">
        <v>201</v>
      </c>
      <c r="G212" s="6">
        <f>Tabla1[[#This Row],[VENTA]]+Tabla1[[#This Row],[FISICO]]-Tabla1[[#This Row],[SISTEMA]]</f>
        <v>0</v>
      </c>
      <c r="H212" s="8" t="e">
        <f>Tabla1[[#This Row],[DIFERENCIA]]/Tabla1[[#This Row],[RECEPCIONES]]</f>
        <v>#DIV/0!</v>
      </c>
    </row>
    <row r="213" spans="1:8" hidden="1" x14ac:dyDescent="0.25">
      <c r="A213">
        <v>21657</v>
      </c>
      <c r="B213" s="1" t="s">
        <v>208</v>
      </c>
      <c r="G213" s="6">
        <f>Tabla1[[#This Row],[VENTA]]+Tabla1[[#This Row],[FISICO]]-Tabla1[[#This Row],[SISTEMA]]</f>
        <v>0</v>
      </c>
      <c r="H213" s="8" t="e">
        <f>Tabla1[[#This Row],[DIFERENCIA]]/Tabla1[[#This Row],[RECEPCIONES]]</f>
        <v>#DIV/0!</v>
      </c>
    </row>
    <row r="214" spans="1:8" hidden="1" x14ac:dyDescent="0.25">
      <c r="A214">
        <v>21658</v>
      </c>
      <c r="B214" s="1" t="s">
        <v>217</v>
      </c>
      <c r="G214" s="6">
        <f>Tabla1[[#This Row],[VENTA]]+Tabla1[[#This Row],[FISICO]]-Tabla1[[#This Row],[SISTEMA]]</f>
        <v>0</v>
      </c>
      <c r="H214" s="8" t="e">
        <f>Tabla1[[#This Row],[DIFERENCIA]]/Tabla1[[#This Row],[RECEPCIONES]]</f>
        <v>#DIV/0!</v>
      </c>
    </row>
    <row r="215" spans="1:8" hidden="1" x14ac:dyDescent="0.25">
      <c r="A215">
        <v>21706</v>
      </c>
      <c r="B215" s="1" t="s">
        <v>161</v>
      </c>
      <c r="G215" s="6">
        <f>Tabla1[[#This Row],[VENTA]]+Tabla1[[#This Row],[FISICO]]-Tabla1[[#This Row],[SISTEMA]]</f>
        <v>0</v>
      </c>
      <c r="H215" s="8" t="e">
        <f>Tabla1[[#This Row],[DIFERENCIA]]/Tabla1[[#This Row],[RECEPCIONES]]</f>
        <v>#DIV/0!</v>
      </c>
    </row>
    <row r="216" spans="1:8" hidden="1" x14ac:dyDescent="0.25">
      <c r="A216">
        <v>21707</v>
      </c>
      <c r="B216" s="1" t="s">
        <v>162</v>
      </c>
      <c r="G216" s="6">
        <f>Tabla1[[#This Row],[VENTA]]+Tabla1[[#This Row],[FISICO]]-Tabla1[[#This Row],[SISTEMA]]</f>
        <v>0</v>
      </c>
      <c r="H216" s="8" t="e">
        <f>Tabla1[[#This Row],[DIFERENCIA]]/Tabla1[[#This Row],[RECEPCIONES]]</f>
        <v>#DIV/0!</v>
      </c>
    </row>
    <row r="217" spans="1:8" hidden="1" x14ac:dyDescent="0.25">
      <c r="A217">
        <v>21784</v>
      </c>
      <c r="B217" s="1" t="s">
        <v>213</v>
      </c>
      <c r="G217" s="6">
        <f>Tabla1[[#This Row],[VENTA]]+Tabla1[[#This Row],[FISICO]]-Tabla1[[#This Row],[SISTEMA]]</f>
        <v>0</v>
      </c>
      <c r="H217" s="8" t="e">
        <f>Tabla1[[#This Row],[DIFERENCIA]]/Tabla1[[#This Row],[RECEPCIONES]]</f>
        <v>#DIV/0!</v>
      </c>
    </row>
    <row r="218" spans="1:8" hidden="1" x14ac:dyDescent="0.25">
      <c r="A218">
        <v>21799</v>
      </c>
      <c r="B218" s="1" t="s">
        <v>163</v>
      </c>
      <c r="G218" s="6">
        <f>Tabla1[[#This Row],[VENTA]]+Tabla1[[#This Row],[FISICO]]-Tabla1[[#This Row],[SISTEMA]]</f>
        <v>0</v>
      </c>
      <c r="H218" s="8" t="e">
        <f>Tabla1[[#This Row],[DIFERENCIA]]/Tabla1[[#This Row],[RECEPCIONES]]</f>
        <v>#DIV/0!</v>
      </c>
    </row>
    <row r="219" spans="1:8" hidden="1" x14ac:dyDescent="0.25">
      <c r="A219">
        <v>21898</v>
      </c>
      <c r="B219" s="1" t="s">
        <v>214</v>
      </c>
      <c r="G219" s="6">
        <f>Tabla1[[#This Row],[VENTA]]+Tabla1[[#This Row],[FISICO]]-Tabla1[[#This Row],[SISTEMA]]</f>
        <v>0</v>
      </c>
      <c r="H219" s="8" t="e">
        <f>Tabla1[[#This Row],[DIFERENCIA]]/Tabla1[[#This Row],[RECEPCIONES]]</f>
        <v>#DIV/0!</v>
      </c>
    </row>
    <row r="220" spans="1:8" hidden="1" x14ac:dyDescent="0.25">
      <c r="A220">
        <v>21899</v>
      </c>
      <c r="B220" s="1" t="s">
        <v>215</v>
      </c>
      <c r="G220" s="6">
        <f>Tabla1[[#This Row],[VENTA]]+Tabla1[[#This Row],[FISICO]]-Tabla1[[#This Row],[SISTEMA]]</f>
        <v>0</v>
      </c>
      <c r="H220" s="8" t="e">
        <f>Tabla1[[#This Row],[DIFERENCIA]]/Tabla1[[#This Row],[RECEPCIONES]]</f>
        <v>#DIV/0!</v>
      </c>
    </row>
    <row r="221" spans="1:8" hidden="1" x14ac:dyDescent="0.25">
      <c r="A221">
        <v>22019</v>
      </c>
      <c r="B221" s="1" t="s">
        <v>216</v>
      </c>
      <c r="G221" s="6">
        <f>Tabla1[[#This Row],[VENTA]]+Tabla1[[#This Row],[FISICO]]-Tabla1[[#This Row],[SISTEMA]]</f>
        <v>0</v>
      </c>
      <c r="H221" s="8" t="e">
        <f>Tabla1[[#This Row],[DIFERENCIA]]/Tabla1[[#This Row],[RECEPCIONES]]</f>
        <v>#DIV/0!</v>
      </c>
    </row>
    <row r="222" spans="1:8" hidden="1" x14ac:dyDescent="0.25">
      <c r="A222">
        <v>22083</v>
      </c>
      <c r="B222" s="1" t="s">
        <v>164</v>
      </c>
      <c r="G222" s="6">
        <f>Tabla1[[#This Row],[VENTA]]+Tabla1[[#This Row],[FISICO]]-Tabla1[[#This Row],[SISTEMA]]</f>
        <v>0</v>
      </c>
      <c r="H222" s="8" t="e">
        <f>Tabla1[[#This Row],[DIFERENCIA]]/Tabla1[[#This Row],[RECEPCIONES]]</f>
        <v>#DIV/0!</v>
      </c>
    </row>
    <row r="223" spans="1:8" hidden="1" x14ac:dyDescent="0.25">
      <c r="A223">
        <v>22084</v>
      </c>
      <c r="B223" s="1" t="s">
        <v>165</v>
      </c>
      <c r="G223" s="6">
        <f>Tabla1[[#This Row],[VENTA]]+Tabla1[[#This Row],[FISICO]]-Tabla1[[#This Row],[SISTEMA]]</f>
        <v>0</v>
      </c>
      <c r="H223" s="8" t="e">
        <f>Tabla1[[#This Row],[DIFERENCIA]]/Tabla1[[#This Row],[RECEPCIONES]]</f>
        <v>#DIV/0!</v>
      </c>
    </row>
    <row r="224" spans="1:8" hidden="1" x14ac:dyDescent="0.25">
      <c r="A224">
        <v>22205</v>
      </c>
      <c r="B224" s="1" t="s">
        <v>219</v>
      </c>
      <c r="G224" s="6">
        <f>Tabla1[[#This Row],[VENTA]]+Tabla1[[#This Row],[FISICO]]-Tabla1[[#This Row],[SISTEMA]]</f>
        <v>0</v>
      </c>
      <c r="H224" s="8" t="e">
        <f>Tabla1[[#This Row],[DIFERENCIA]]/Tabla1[[#This Row],[RECEPCIONES]]</f>
        <v>#DIV/0!</v>
      </c>
    </row>
    <row r="225" spans="1:8" hidden="1" x14ac:dyDescent="0.25">
      <c r="A225">
        <v>22264</v>
      </c>
      <c r="B225" s="1" t="s">
        <v>220</v>
      </c>
      <c r="G225" s="6">
        <f>Tabla1[[#This Row],[VENTA]]+Tabla1[[#This Row],[FISICO]]-Tabla1[[#This Row],[SISTEMA]]</f>
        <v>0</v>
      </c>
      <c r="H225" s="8" t="e">
        <f>Tabla1[[#This Row],[DIFERENCIA]]/Tabla1[[#This Row],[RECEPCIONES]]</f>
        <v>#DIV/0!</v>
      </c>
    </row>
    <row r="226" spans="1:8" hidden="1" x14ac:dyDescent="0.25">
      <c r="A226">
        <v>22349</v>
      </c>
      <c r="B226" s="1" t="s">
        <v>223</v>
      </c>
      <c r="G226" s="6">
        <f>Tabla1[[#This Row],[VENTA]]+Tabla1[[#This Row],[FISICO]]-Tabla1[[#This Row],[SISTEMA]]</f>
        <v>0</v>
      </c>
      <c r="H226" s="8" t="e">
        <f>Tabla1[[#This Row],[DIFERENCIA]]/Tabla1[[#This Row],[RECEPCIONES]]</f>
        <v>#DIV/0!</v>
      </c>
    </row>
    <row r="227" spans="1:8" hidden="1" x14ac:dyDescent="0.25">
      <c r="A227">
        <v>22405</v>
      </c>
      <c r="B227" s="1" t="s">
        <v>221</v>
      </c>
      <c r="G227" s="6">
        <f>Tabla1[[#This Row],[VENTA]]+Tabla1[[#This Row],[FISICO]]-Tabla1[[#This Row],[SISTEMA]]</f>
        <v>0</v>
      </c>
      <c r="H227" s="8" t="e">
        <f>Tabla1[[#This Row],[DIFERENCIA]]/Tabla1[[#This Row],[RECEPCIONES]]</f>
        <v>#DIV/0!</v>
      </c>
    </row>
    <row r="228" spans="1:8" hidden="1" x14ac:dyDescent="0.25">
      <c r="A228">
        <v>22424</v>
      </c>
      <c r="B228" s="1" t="s">
        <v>166</v>
      </c>
      <c r="G228" s="6">
        <f>Tabla1[[#This Row],[VENTA]]+Tabla1[[#This Row],[FISICO]]-Tabla1[[#This Row],[SISTEMA]]</f>
        <v>0</v>
      </c>
      <c r="H228" s="8" t="e">
        <f>Tabla1[[#This Row],[DIFERENCIA]]/Tabla1[[#This Row],[RECEPCIONES]]</f>
        <v>#DIV/0!</v>
      </c>
    </row>
    <row r="229" spans="1:8" hidden="1" x14ac:dyDescent="0.25">
      <c r="A229">
        <v>22425</v>
      </c>
      <c r="B229" s="1" t="s">
        <v>167</v>
      </c>
      <c r="G229" s="6">
        <f>Tabla1[[#This Row],[VENTA]]+Tabla1[[#This Row],[FISICO]]-Tabla1[[#This Row],[SISTEMA]]</f>
        <v>0</v>
      </c>
      <c r="H229" s="8" t="e">
        <f>Tabla1[[#This Row],[DIFERENCIA]]/Tabla1[[#This Row],[RECEPCIONES]]</f>
        <v>#DIV/0!</v>
      </c>
    </row>
    <row r="230" spans="1:8" hidden="1" x14ac:dyDescent="0.25">
      <c r="A230">
        <v>22481</v>
      </c>
      <c r="B230" s="1" t="s">
        <v>168</v>
      </c>
      <c r="G230" s="6">
        <f>Tabla1[[#This Row],[VENTA]]+Tabla1[[#This Row],[FISICO]]-Tabla1[[#This Row],[SISTEMA]]</f>
        <v>0</v>
      </c>
      <c r="H230" s="8" t="e">
        <f>Tabla1[[#This Row],[DIFERENCIA]]/Tabla1[[#This Row],[RECEPCIONES]]</f>
        <v>#DIV/0!</v>
      </c>
    </row>
    <row r="231" spans="1:8" hidden="1" x14ac:dyDescent="0.25">
      <c r="A231">
        <v>22483</v>
      </c>
      <c r="B231" s="1" t="s">
        <v>169</v>
      </c>
      <c r="G231" s="6">
        <f>Tabla1[[#This Row],[VENTA]]+Tabla1[[#This Row],[FISICO]]-Tabla1[[#This Row],[SISTEMA]]</f>
        <v>0</v>
      </c>
      <c r="H231" s="8" t="e">
        <f>Tabla1[[#This Row],[DIFERENCIA]]/Tabla1[[#This Row],[RECEPCIONES]]</f>
        <v>#DIV/0!</v>
      </c>
    </row>
    <row r="232" spans="1:8" hidden="1" x14ac:dyDescent="0.25">
      <c r="A232">
        <v>22494</v>
      </c>
      <c r="B232" s="1" t="s">
        <v>224</v>
      </c>
      <c r="G232" s="6">
        <f>Tabla1[[#This Row],[VENTA]]+Tabla1[[#This Row],[FISICO]]-Tabla1[[#This Row],[SISTEMA]]</f>
        <v>0</v>
      </c>
      <c r="H232" s="8" t="e">
        <f>Tabla1[[#This Row],[DIFERENCIA]]/Tabla1[[#This Row],[RECEPCIONES]]</f>
        <v>#DIV/0!</v>
      </c>
    </row>
    <row r="233" spans="1:8" hidden="1" x14ac:dyDescent="0.25">
      <c r="A233">
        <v>22495</v>
      </c>
      <c r="B233" s="1" t="s">
        <v>225</v>
      </c>
      <c r="G233" s="6">
        <f>Tabla1[[#This Row],[VENTA]]+Tabla1[[#This Row],[FISICO]]-Tabla1[[#This Row],[SISTEMA]]</f>
        <v>0</v>
      </c>
      <c r="H233" s="8" t="e">
        <f>Tabla1[[#This Row],[DIFERENCIA]]/Tabla1[[#This Row],[RECEPCIONES]]</f>
        <v>#DIV/0!</v>
      </c>
    </row>
    <row r="234" spans="1:8" hidden="1" x14ac:dyDescent="0.25">
      <c r="A234">
        <v>22496</v>
      </c>
      <c r="B234" s="1" t="s">
        <v>226</v>
      </c>
      <c r="G234" s="6">
        <f>Tabla1[[#This Row],[VENTA]]+Tabla1[[#This Row],[FISICO]]-Tabla1[[#This Row],[SISTEMA]]</f>
        <v>0</v>
      </c>
      <c r="H234" s="8" t="e">
        <f>Tabla1[[#This Row],[DIFERENCIA]]/Tabla1[[#This Row],[RECEPCIONES]]</f>
        <v>#DIV/0!</v>
      </c>
    </row>
    <row r="235" spans="1:8" hidden="1" x14ac:dyDescent="0.25">
      <c r="A235">
        <v>22498</v>
      </c>
      <c r="B235" s="1" t="s">
        <v>222</v>
      </c>
      <c r="G235" s="6">
        <f>Tabla1[[#This Row],[VENTA]]+Tabla1[[#This Row],[FISICO]]-Tabla1[[#This Row],[SISTEMA]]</f>
        <v>0</v>
      </c>
      <c r="H235" s="8" t="e">
        <f>Tabla1[[#This Row],[DIFERENCIA]]/Tabla1[[#This Row],[RECEPCIONES]]</f>
        <v>#DIV/0!</v>
      </c>
    </row>
    <row r="236" spans="1:8" hidden="1" x14ac:dyDescent="0.25">
      <c r="A236">
        <v>22543</v>
      </c>
      <c r="B236" s="1" t="s">
        <v>227</v>
      </c>
      <c r="G236" s="6">
        <f>Tabla1[[#This Row],[VENTA]]+Tabla1[[#This Row],[FISICO]]-Tabla1[[#This Row],[SISTEMA]]</f>
        <v>0</v>
      </c>
      <c r="H236" s="8" t="e">
        <f>Tabla1[[#This Row],[DIFERENCIA]]/Tabla1[[#This Row],[RECEPCIONES]]</f>
        <v>#DIV/0!</v>
      </c>
    </row>
    <row r="237" spans="1:8" hidden="1" x14ac:dyDescent="0.25">
      <c r="A237">
        <v>22544</v>
      </c>
      <c r="B237" s="1" t="s">
        <v>228</v>
      </c>
      <c r="G237" s="6">
        <f>Tabla1[[#This Row],[VENTA]]+Tabla1[[#This Row],[FISICO]]-Tabla1[[#This Row],[SISTEMA]]</f>
        <v>0</v>
      </c>
      <c r="H237" s="8" t="e">
        <f>Tabla1[[#This Row],[DIFERENCIA]]/Tabla1[[#This Row],[RECEPCIONES]]</f>
        <v>#DIV/0!</v>
      </c>
    </row>
    <row r="238" spans="1:8" hidden="1" x14ac:dyDescent="0.25">
      <c r="A238">
        <v>22604</v>
      </c>
      <c r="B238" s="1" t="s">
        <v>229</v>
      </c>
      <c r="G238" s="6">
        <f>Tabla1[[#This Row],[VENTA]]+Tabla1[[#This Row],[FISICO]]-Tabla1[[#This Row],[SISTEMA]]</f>
        <v>0</v>
      </c>
      <c r="H238" s="8" t="e">
        <f>Tabla1[[#This Row],[DIFERENCIA]]/Tabla1[[#This Row],[RECEPCIONES]]</f>
        <v>#DIV/0!</v>
      </c>
    </row>
    <row r="239" spans="1:8" hidden="1" x14ac:dyDescent="0.25">
      <c r="A239">
        <v>22605</v>
      </c>
      <c r="B239" s="1" t="s">
        <v>230</v>
      </c>
      <c r="G239" s="6">
        <f>Tabla1[[#This Row],[VENTA]]+Tabla1[[#This Row],[FISICO]]-Tabla1[[#This Row],[SISTEMA]]</f>
        <v>0</v>
      </c>
      <c r="H239" s="8" t="e">
        <f>Tabla1[[#This Row],[DIFERENCIA]]/Tabla1[[#This Row],[RECEPCIONES]]</f>
        <v>#DIV/0!</v>
      </c>
    </row>
    <row r="240" spans="1:8" hidden="1" x14ac:dyDescent="0.25">
      <c r="A240">
        <v>2131</v>
      </c>
      <c r="B240" s="1" t="s">
        <v>241</v>
      </c>
      <c r="C240" s="3">
        <v>140</v>
      </c>
      <c r="D240">
        <v>157</v>
      </c>
      <c r="E240">
        <v>157</v>
      </c>
      <c r="F240">
        <v>0</v>
      </c>
      <c r="G240">
        <f xml:space="preserve"> Tabla1[[#This Row],[VENTA]]+Tabla1[[#This Row],[FISICO]]-Tabla1[[#This Row],[SISTEMA]]</f>
        <v>0</v>
      </c>
      <c r="H240" s="8">
        <f>Tabla1[[#This Row],[DIFERENCIA]]/Tabla1[[#This Row],[RECEPCIONES]]</f>
        <v>0</v>
      </c>
    </row>
    <row r="241" spans="5:10" hidden="1" x14ac:dyDescent="0.25">
      <c r="E241" s="4"/>
      <c r="G241" s="4">
        <f xml:space="preserve"> Tabla1[[#This Row],[VENTA]]+Tabla1[[#This Row],[FISICO]]-Tabla1[[#This Row],[SISTEMA]]</f>
        <v>0</v>
      </c>
      <c r="H241" s="5" t="e">
        <f>Tabla1[[#This Row],[DIFERENCIA]]/Tabla1[[#This Row],[RECEPCIONES]]</f>
        <v>#DIV/0!</v>
      </c>
      <c r="I241" s="14" t="s">
        <v>239</v>
      </c>
      <c r="J241" s="11" t="e">
        <f>J196+J173+J165+J161+J129+J109+J108+J103+J102+J96+J93+J90+J89+J79+#REF!+J67+J63+J62+J60+J59+J58+J56+J55+J54+J53+J52+J51+J49+J48+J47+J45+J44+J43+J42+J41+J40+J39+J37+J36+J35+J33+J32+J31+J30+J28+J27+J24+J23+J22+J21+J20+J19+J18+J17+J15+J14+J13+J12+J9+J7+J6</f>
        <v>#REF!</v>
      </c>
    </row>
    <row r="242" spans="5:10" hidden="1" x14ac:dyDescent="0.25">
      <c r="E242" s="4"/>
      <c r="G242" s="4">
        <f xml:space="preserve"> Tabla1[[#This Row],[VENTA]]+Tabla1[[#This Row],[FISICO]]-Tabla1[[#This Row],[SISTEMA]]</f>
        <v>0</v>
      </c>
      <c r="H242" s="5" t="e">
        <f>Tabla1[[#This Row],[DIFERENCIA]]/Tabla1[[#This Row],[RECEPCIONES]]</f>
        <v>#DIV/0!</v>
      </c>
      <c r="I242" s="15" t="s">
        <v>239</v>
      </c>
      <c r="J242" s="10">
        <v>941.76</v>
      </c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4"/>
  <sheetViews>
    <sheetView tabSelected="1" topLeftCell="A24" workbookViewId="0">
      <selection activeCell="I44" sqref="I44"/>
    </sheetView>
  </sheetViews>
  <sheetFormatPr baseColWidth="10" defaultRowHeight="15" x14ac:dyDescent="0.25"/>
  <cols>
    <col min="1" max="1" width="7.5703125" customWidth="1"/>
    <col min="2" max="2" width="41.42578125" customWidth="1"/>
    <col min="5" max="5" width="9.42578125" customWidth="1"/>
  </cols>
  <sheetData>
    <row r="4" spans="1:10" x14ac:dyDescent="0.25">
      <c r="B4" t="s">
        <v>242</v>
      </c>
    </row>
    <row r="6" spans="1:10" x14ac:dyDescent="0.25">
      <c r="A6" s="33" t="s">
        <v>231</v>
      </c>
      <c r="B6" s="33" t="s">
        <v>232</v>
      </c>
      <c r="C6" s="34" t="s">
        <v>240</v>
      </c>
      <c r="D6" s="33" t="s">
        <v>233</v>
      </c>
      <c r="E6" s="33" t="s">
        <v>234</v>
      </c>
      <c r="F6" s="33" t="s">
        <v>235</v>
      </c>
      <c r="G6" s="33" t="s">
        <v>236</v>
      </c>
      <c r="H6" s="35" t="s">
        <v>237</v>
      </c>
      <c r="I6" s="36" t="s">
        <v>238</v>
      </c>
      <c r="J6" s="37" t="s">
        <v>239</v>
      </c>
    </row>
    <row r="7" spans="1:10" x14ac:dyDescent="0.25">
      <c r="A7" s="18">
        <v>2</v>
      </c>
      <c r="B7" s="19" t="s">
        <v>53</v>
      </c>
      <c r="C7" s="20">
        <v>3</v>
      </c>
      <c r="D7" s="18">
        <v>2.46</v>
      </c>
      <c r="E7" s="18">
        <v>1.5</v>
      </c>
      <c r="F7" s="18">
        <v>0</v>
      </c>
      <c r="G7" s="18">
        <v>-0.96</v>
      </c>
      <c r="H7" s="21">
        <v>-0.32</v>
      </c>
      <c r="I7" s="22">
        <v>5.5</v>
      </c>
      <c r="J7" s="23">
        <f>I7*G7</f>
        <v>-5.2799999999999994</v>
      </c>
    </row>
    <row r="8" spans="1:10" x14ac:dyDescent="0.25">
      <c r="A8" s="24">
        <v>3</v>
      </c>
      <c r="B8" s="25" t="s">
        <v>58</v>
      </c>
      <c r="C8" s="26">
        <v>2.78</v>
      </c>
      <c r="D8" s="24">
        <v>0.87</v>
      </c>
      <c r="E8" s="24">
        <v>0.6</v>
      </c>
      <c r="F8" s="24">
        <v>0</v>
      </c>
      <c r="G8" s="24">
        <v>-0.27</v>
      </c>
      <c r="H8" s="27">
        <v>-9.7122302158273388E-2</v>
      </c>
      <c r="I8" s="12">
        <v>5.88</v>
      </c>
      <c r="J8" s="23">
        <f t="shared" ref="J8:J43" si="0">I8*G8</f>
        <v>-1.5876000000000001</v>
      </c>
    </row>
    <row r="9" spans="1:10" x14ac:dyDescent="0.25">
      <c r="A9" s="18">
        <v>4</v>
      </c>
      <c r="B9" s="19" t="s">
        <v>26</v>
      </c>
      <c r="C9" s="20">
        <v>14.52</v>
      </c>
      <c r="D9" s="18">
        <v>8.1</v>
      </c>
      <c r="E9" s="18">
        <v>7.8</v>
      </c>
      <c r="F9" s="18">
        <v>0</v>
      </c>
      <c r="G9" s="18">
        <v>-0.29999999999999982</v>
      </c>
      <c r="H9" s="21">
        <v>-2.0661157024793375E-2</v>
      </c>
      <c r="I9" s="22">
        <v>0.7</v>
      </c>
      <c r="J9" s="23">
        <f t="shared" si="0"/>
        <v>-0.20999999999999985</v>
      </c>
    </row>
    <row r="10" spans="1:10" x14ac:dyDescent="0.25">
      <c r="A10" s="24">
        <v>5</v>
      </c>
      <c r="B10" s="25" t="s">
        <v>52</v>
      </c>
      <c r="C10" s="26">
        <v>1.78</v>
      </c>
      <c r="D10" s="24">
        <v>1.59</v>
      </c>
      <c r="E10" s="24">
        <v>1.2</v>
      </c>
      <c r="F10" s="24">
        <v>0</v>
      </c>
      <c r="G10" s="24">
        <v>-0.39000000000000012</v>
      </c>
      <c r="H10" s="27">
        <v>-0.21910112359550568</v>
      </c>
      <c r="I10" s="12">
        <v>0.23</v>
      </c>
      <c r="J10" s="23">
        <f t="shared" si="0"/>
        <v>-8.970000000000003E-2</v>
      </c>
    </row>
    <row r="11" spans="1:10" x14ac:dyDescent="0.25">
      <c r="A11" s="18">
        <v>7</v>
      </c>
      <c r="B11" s="19" t="s">
        <v>6</v>
      </c>
      <c r="C11" s="20">
        <v>11</v>
      </c>
      <c r="D11" s="18">
        <v>4.1500000000000004</v>
      </c>
      <c r="E11" s="18">
        <v>1.6</v>
      </c>
      <c r="F11" s="18">
        <v>0.6</v>
      </c>
      <c r="G11" s="18">
        <v>-1.9500000000000002</v>
      </c>
      <c r="H11" s="21">
        <v>-0.17727272727272728</v>
      </c>
      <c r="I11" s="22">
        <v>1.62</v>
      </c>
      <c r="J11" s="23">
        <f t="shared" si="0"/>
        <v>-3.1590000000000007</v>
      </c>
    </row>
    <row r="12" spans="1:10" x14ac:dyDescent="0.25">
      <c r="A12" s="24">
        <v>8</v>
      </c>
      <c r="B12" s="25" t="s">
        <v>5</v>
      </c>
      <c r="C12" s="26">
        <v>5.1999999999999993</v>
      </c>
      <c r="D12" s="24">
        <v>1.82</v>
      </c>
      <c r="E12" s="24">
        <v>0.2</v>
      </c>
      <c r="F12" s="24">
        <v>0</v>
      </c>
      <c r="G12" s="24">
        <v>-1.62</v>
      </c>
      <c r="H12" s="27">
        <v>-0.3115384615384616</v>
      </c>
      <c r="I12" s="12">
        <v>1.02</v>
      </c>
      <c r="J12" s="23">
        <f t="shared" si="0"/>
        <v>-1.6524000000000001</v>
      </c>
    </row>
    <row r="13" spans="1:10" x14ac:dyDescent="0.25">
      <c r="A13" s="18">
        <v>9</v>
      </c>
      <c r="B13" s="19" t="s">
        <v>43</v>
      </c>
      <c r="C13" s="20">
        <v>35.799999999999997</v>
      </c>
      <c r="D13" s="18">
        <v>12.5</v>
      </c>
      <c r="E13" s="18">
        <v>8</v>
      </c>
      <c r="F13" s="18">
        <v>0.19</v>
      </c>
      <c r="G13" s="18">
        <v>-4.3100000000000005</v>
      </c>
      <c r="H13" s="21">
        <v>-0.12039106145251399</v>
      </c>
      <c r="I13" s="22">
        <v>0.95</v>
      </c>
      <c r="J13" s="23">
        <f t="shared" si="0"/>
        <v>-4.0945</v>
      </c>
    </row>
    <row r="14" spans="1:10" x14ac:dyDescent="0.25">
      <c r="A14" s="24">
        <v>10</v>
      </c>
      <c r="B14" s="25" t="s">
        <v>42</v>
      </c>
      <c r="C14" s="26">
        <v>6.2</v>
      </c>
      <c r="D14" s="24">
        <v>3.16</v>
      </c>
      <c r="E14" s="24">
        <v>2.6</v>
      </c>
      <c r="F14" s="24">
        <v>0</v>
      </c>
      <c r="G14" s="24">
        <v>-0.56000000000000005</v>
      </c>
      <c r="H14" s="27">
        <v>-9.0322580645161299E-2</v>
      </c>
      <c r="I14" s="12">
        <v>1.62</v>
      </c>
      <c r="J14" s="23">
        <f t="shared" si="0"/>
        <v>-0.90720000000000012</v>
      </c>
    </row>
    <row r="15" spans="1:10" x14ac:dyDescent="0.25">
      <c r="A15" s="18">
        <v>11</v>
      </c>
      <c r="B15" s="19" t="s">
        <v>2</v>
      </c>
      <c r="C15" s="20">
        <v>248.78</v>
      </c>
      <c r="D15" s="18">
        <v>27.89</v>
      </c>
      <c r="E15" s="18">
        <v>22.4</v>
      </c>
      <c r="F15" s="18">
        <v>0.73</v>
      </c>
      <c r="G15" s="18">
        <v>-4.7600000000000016</v>
      </c>
      <c r="H15" s="21">
        <v>-1.913337084974677E-2</v>
      </c>
      <c r="I15" s="22">
        <v>0.63</v>
      </c>
      <c r="J15" s="23">
        <f t="shared" si="0"/>
        <v>-2.998800000000001</v>
      </c>
    </row>
    <row r="16" spans="1:10" x14ac:dyDescent="0.25">
      <c r="A16" s="24">
        <v>12</v>
      </c>
      <c r="B16" s="25" t="s">
        <v>38</v>
      </c>
      <c r="C16" s="26">
        <v>9</v>
      </c>
      <c r="D16" s="24">
        <v>3.23</v>
      </c>
      <c r="E16" s="24">
        <v>2.6</v>
      </c>
      <c r="F16" s="24">
        <v>0</v>
      </c>
      <c r="G16" s="24">
        <v>-0.62999999999999989</v>
      </c>
      <c r="H16" s="27">
        <v>-6.9999999999999993E-2</v>
      </c>
      <c r="I16" s="12">
        <v>0.72</v>
      </c>
      <c r="J16" s="23">
        <f t="shared" si="0"/>
        <v>-0.45359999999999989</v>
      </c>
    </row>
    <row r="17" spans="1:10" x14ac:dyDescent="0.25">
      <c r="A17" s="18">
        <v>13</v>
      </c>
      <c r="B17" s="19" t="s">
        <v>45</v>
      </c>
      <c r="C17" s="20">
        <v>7.2</v>
      </c>
      <c r="D17" s="18">
        <v>4.76</v>
      </c>
      <c r="E17" s="18">
        <v>4.5999999999999996</v>
      </c>
      <c r="F17" s="18">
        <v>0</v>
      </c>
      <c r="G17" s="18">
        <v>-0.16000000000000014</v>
      </c>
      <c r="H17" s="21">
        <v>-2.222222222222224E-2</v>
      </c>
      <c r="I17" s="22">
        <v>0.7</v>
      </c>
      <c r="J17" s="23">
        <f t="shared" si="0"/>
        <v>-0.11200000000000009</v>
      </c>
    </row>
    <row r="18" spans="1:10" x14ac:dyDescent="0.25">
      <c r="A18" s="24">
        <v>14</v>
      </c>
      <c r="B18" s="25" t="s">
        <v>46</v>
      </c>
      <c r="C18" s="26">
        <v>5.2</v>
      </c>
      <c r="D18" s="24">
        <v>5.12</v>
      </c>
      <c r="E18" s="24">
        <v>5</v>
      </c>
      <c r="F18" s="24"/>
      <c r="G18" s="24">
        <v>-0.12000000000000011</v>
      </c>
      <c r="H18" s="27">
        <v>-2.3076923076923096E-2</v>
      </c>
      <c r="I18" s="12">
        <v>0.66</v>
      </c>
      <c r="J18" s="23">
        <f t="shared" si="0"/>
        <v>-7.9200000000000076E-2</v>
      </c>
    </row>
    <row r="19" spans="1:10" x14ac:dyDescent="0.25">
      <c r="A19" s="18">
        <v>15</v>
      </c>
      <c r="B19" s="19" t="s">
        <v>48</v>
      </c>
      <c r="C19" s="20">
        <v>5.6</v>
      </c>
      <c r="D19" s="18">
        <v>5.24</v>
      </c>
      <c r="E19" s="18">
        <v>4.5999999999999996</v>
      </c>
      <c r="F19" s="18">
        <v>0</v>
      </c>
      <c r="G19" s="18">
        <v>-0.64000000000000057</v>
      </c>
      <c r="H19" s="21">
        <v>-0.11428571428571439</v>
      </c>
      <c r="I19" s="22">
        <v>0.66</v>
      </c>
      <c r="J19" s="23">
        <f t="shared" si="0"/>
        <v>-0.42240000000000039</v>
      </c>
    </row>
    <row r="20" spans="1:10" x14ac:dyDescent="0.25">
      <c r="A20" s="24">
        <v>16</v>
      </c>
      <c r="B20" s="25" t="s">
        <v>61</v>
      </c>
      <c r="C20" s="26">
        <v>32.799999999999997</v>
      </c>
      <c r="D20" s="24">
        <v>25.68</v>
      </c>
      <c r="E20" s="24">
        <v>14.4</v>
      </c>
      <c r="F20" s="24">
        <v>1.677</v>
      </c>
      <c r="G20" s="24">
        <v>-9.602999999999998</v>
      </c>
      <c r="H20" s="27">
        <v>-0.29277439024390239</v>
      </c>
      <c r="I20" s="12">
        <v>0.36</v>
      </c>
      <c r="J20" s="23">
        <f t="shared" si="0"/>
        <v>-3.457079999999999</v>
      </c>
    </row>
    <row r="21" spans="1:10" x14ac:dyDescent="0.25">
      <c r="A21" s="18">
        <v>17</v>
      </c>
      <c r="B21" s="19" t="s">
        <v>1</v>
      </c>
      <c r="C21" s="20">
        <v>46.2</v>
      </c>
      <c r="D21" s="18">
        <v>10.31</v>
      </c>
      <c r="E21" s="18">
        <v>5</v>
      </c>
      <c r="F21" s="18">
        <v>0</v>
      </c>
      <c r="G21" s="18">
        <v>-5.3100000000000005</v>
      </c>
      <c r="H21" s="21">
        <v>-0.11493506493506495</v>
      </c>
      <c r="I21" s="22">
        <v>2.15</v>
      </c>
      <c r="J21" s="23">
        <f t="shared" si="0"/>
        <v>-11.416500000000001</v>
      </c>
    </row>
    <row r="22" spans="1:10" x14ac:dyDescent="0.25">
      <c r="A22" s="24">
        <v>18</v>
      </c>
      <c r="B22" s="25" t="s">
        <v>40</v>
      </c>
      <c r="C22" s="26">
        <v>60.2</v>
      </c>
      <c r="D22" s="24">
        <v>25.67</v>
      </c>
      <c r="E22" s="24">
        <v>19</v>
      </c>
      <c r="F22" s="24">
        <v>0</v>
      </c>
      <c r="G22" s="24">
        <v>-6.6700000000000017</v>
      </c>
      <c r="H22" s="27">
        <v>-0.11079734219269105</v>
      </c>
      <c r="I22" s="12">
        <v>2.25</v>
      </c>
      <c r="J22" s="23">
        <f t="shared" si="0"/>
        <v>-15.007500000000004</v>
      </c>
    </row>
    <row r="23" spans="1:10" x14ac:dyDescent="0.25">
      <c r="A23" s="18">
        <v>19</v>
      </c>
      <c r="B23" s="19" t="s">
        <v>49</v>
      </c>
      <c r="C23" s="20">
        <v>153.80000000000001</v>
      </c>
      <c r="D23" s="18">
        <v>57.22</v>
      </c>
      <c r="E23" s="18">
        <v>42.2</v>
      </c>
      <c r="F23" s="18">
        <v>3.28</v>
      </c>
      <c r="G23" s="18">
        <v>-11.739999999999995</v>
      </c>
      <c r="H23" s="21">
        <v>-7.6332899869960946E-2</v>
      </c>
      <c r="I23" s="22">
        <v>1.1000000000000001</v>
      </c>
      <c r="J23" s="23">
        <f t="shared" si="0"/>
        <v>-12.913999999999996</v>
      </c>
    </row>
    <row r="24" spans="1:10" x14ac:dyDescent="0.25">
      <c r="A24" s="24">
        <v>23</v>
      </c>
      <c r="B24" s="25" t="s">
        <v>35</v>
      </c>
      <c r="C24" s="26">
        <v>8.1999999999999993</v>
      </c>
      <c r="D24" s="24">
        <v>2.58</v>
      </c>
      <c r="E24" s="24">
        <v>1.4</v>
      </c>
      <c r="F24" s="24">
        <v>0</v>
      </c>
      <c r="G24" s="24">
        <v>-1.1800000000000002</v>
      </c>
      <c r="H24" s="27">
        <v>-0.14390243902439029</v>
      </c>
      <c r="I24" s="12">
        <v>0.3</v>
      </c>
      <c r="J24" s="23">
        <f t="shared" si="0"/>
        <v>-0.35400000000000004</v>
      </c>
    </row>
    <row r="25" spans="1:10" x14ac:dyDescent="0.25">
      <c r="A25" s="18">
        <v>26</v>
      </c>
      <c r="B25" s="19" t="s">
        <v>41</v>
      </c>
      <c r="C25" s="20">
        <v>309</v>
      </c>
      <c r="D25" s="18">
        <v>115.31</v>
      </c>
      <c r="E25" s="18">
        <v>80.599999999999994</v>
      </c>
      <c r="F25" s="18">
        <v>26.454999999999998</v>
      </c>
      <c r="G25" s="18">
        <v>-8.2550000000000097</v>
      </c>
      <c r="H25" s="21">
        <v>-2.6715210355987087E-2</v>
      </c>
      <c r="I25" s="22">
        <v>0.7</v>
      </c>
      <c r="J25" s="23">
        <f t="shared" si="0"/>
        <v>-5.7785000000000064</v>
      </c>
    </row>
    <row r="26" spans="1:10" x14ac:dyDescent="0.25">
      <c r="A26" s="24">
        <v>28</v>
      </c>
      <c r="B26" s="25" t="s">
        <v>36</v>
      </c>
      <c r="C26" s="26">
        <v>6.6</v>
      </c>
      <c r="D26" s="24">
        <v>1.85</v>
      </c>
      <c r="E26" s="24">
        <v>1.4</v>
      </c>
      <c r="F26" s="24">
        <v>0</v>
      </c>
      <c r="G26" s="24">
        <v>-0.45000000000000018</v>
      </c>
      <c r="H26" s="27">
        <v>-6.8181818181818218E-2</v>
      </c>
      <c r="I26" s="12">
        <v>0.35</v>
      </c>
      <c r="J26" s="23">
        <f t="shared" si="0"/>
        <v>-0.15750000000000006</v>
      </c>
    </row>
    <row r="27" spans="1:10" x14ac:dyDescent="0.25">
      <c r="A27" s="18">
        <v>31</v>
      </c>
      <c r="B27" s="19" t="s">
        <v>62</v>
      </c>
      <c r="C27" s="20">
        <v>10.8</v>
      </c>
      <c r="D27" s="18">
        <v>2.9649999999999999</v>
      </c>
      <c r="E27" s="18">
        <v>0.2</v>
      </c>
      <c r="F27" s="18">
        <v>0.42499999999999999</v>
      </c>
      <c r="G27" s="18">
        <v>-2.34</v>
      </c>
      <c r="H27" s="21">
        <v>-0.21666666666666665</v>
      </c>
      <c r="I27" s="22">
        <v>1.17</v>
      </c>
      <c r="J27" s="23">
        <f t="shared" si="0"/>
        <v>-2.7377999999999996</v>
      </c>
    </row>
    <row r="28" spans="1:10" x14ac:dyDescent="0.25">
      <c r="A28" s="24">
        <v>33</v>
      </c>
      <c r="B28" s="25" t="s">
        <v>30</v>
      </c>
      <c r="C28" s="26">
        <v>1.8</v>
      </c>
      <c r="D28" s="24">
        <v>1.8</v>
      </c>
      <c r="E28" s="24">
        <v>1</v>
      </c>
      <c r="F28" s="24">
        <v>0.41</v>
      </c>
      <c r="G28" s="24">
        <v>-0.39000000000000012</v>
      </c>
      <c r="H28" s="27">
        <v>-0.21666666666666673</v>
      </c>
      <c r="I28" s="12">
        <v>1.84</v>
      </c>
      <c r="J28" s="23">
        <f t="shared" si="0"/>
        <v>-0.71760000000000024</v>
      </c>
    </row>
    <row r="29" spans="1:10" x14ac:dyDescent="0.25">
      <c r="A29" s="18">
        <v>44</v>
      </c>
      <c r="B29" s="19" t="s">
        <v>10</v>
      </c>
      <c r="C29" s="20">
        <v>53.6</v>
      </c>
      <c r="D29" s="18">
        <v>25.52</v>
      </c>
      <c r="E29" s="18">
        <v>20.399999999999999</v>
      </c>
      <c r="F29" s="18">
        <v>4.96</v>
      </c>
      <c r="G29" s="18">
        <v>-0.16000000000000014</v>
      </c>
      <c r="H29" s="21">
        <v>-2.9850746268656743E-3</v>
      </c>
      <c r="I29" s="22">
        <v>0.46</v>
      </c>
      <c r="J29" s="23">
        <f t="shared" si="0"/>
        <v>-7.3600000000000068E-2</v>
      </c>
    </row>
    <row r="30" spans="1:10" x14ac:dyDescent="0.25">
      <c r="A30" s="24">
        <v>45</v>
      </c>
      <c r="B30" s="25" t="s">
        <v>59</v>
      </c>
      <c r="C30" s="26">
        <v>70.400000000000006</v>
      </c>
      <c r="D30" s="24">
        <v>22.05</v>
      </c>
      <c r="E30" s="24">
        <v>7.6</v>
      </c>
      <c r="F30" s="24">
        <v>0</v>
      </c>
      <c r="G30" s="24">
        <v>-14.450000000000001</v>
      </c>
      <c r="H30" s="27">
        <v>-0.20525568181818182</v>
      </c>
      <c r="I30" s="12">
        <v>0.5</v>
      </c>
      <c r="J30" s="23">
        <f t="shared" si="0"/>
        <v>-7.2250000000000005</v>
      </c>
    </row>
    <row r="31" spans="1:10" x14ac:dyDescent="0.25">
      <c r="A31" s="18">
        <v>50</v>
      </c>
      <c r="B31" s="19" t="s">
        <v>22</v>
      </c>
      <c r="C31" s="20">
        <v>40.200000000000003</v>
      </c>
      <c r="D31" s="18">
        <v>11.65</v>
      </c>
      <c r="E31" s="18">
        <v>9</v>
      </c>
      <c r="F31" s="18">
        <v>0</v>
      </c>
      <c r="G31" s="18">
        <v>-2.6500000000000004</v>
      </c>
      <c r="H31" s="21">
        <v>-6.5920398009950254E-2</v>
      </c>
      <c r="I31" s="22">
        <v>0.45</v>
      </c>
      <c r="J31" s="23">
        <f t="shared" si="0"/>
        <v>-1.1925000000000001</v>
      </c>
    </row>
    <row r="32" spans="1:10" x14ac:dyDescent="0.25">
      <c r="A32" s="24">
        <v>55</v>
      </c>
      <c r="B32" s="25" t="s">
        <v>39</v>
      </c>
      <c r="C32" s="26">
        <v>58.2</v>
      </c>
      <c r="D32" s="24">
        <v>21.57</v>
      </c>
      <c r="E32" s="24">
        <v>17.399999999999999</v>
      </c>
      <c r="F32" s="24">
        <v>0</v>
      </c>
      <c r="G32" s="24">
        <v>-4.1700000000000017</v>
      </c>
      <c r="H32" s="27">
        <v>-7.1649484536082497E-2</v>
      </c>
      <c r="I32" s="12">
        <v>0.99</v>
      </c>
      <c r="J32" s="23">
        <f t="shared" si="0"/>
        <v>-4.1283000000000021</v>
      </c>
    </row>
    <row r="33" spans="1:10" x14ac:dyDescent="0.25">
      <c r="A33" s="18">
        <v>58</v>
      </c>
      <c r="B33" s="19" t="s">
        <v>47</v>
      </c>
      <c r="C33" s="20">
        <v>9.6000000000000014</v>
      </c>
      <c r="D33" s="18">
        <v>9.4</v>
      </c>
      <c r="E33" s="18">
        <v>7.6</v>
      </c>
      <c r="F33" s="18">
        <v>0</v>
      </c>
      <c r="G33" s="18">
        <v>-1.8000000000000007</v>
      </c>
      <c r="H33" s="21">
        <v>-0.18750000000000006</v>
      </c>
      <c r="I33" s="22">
        <v>0.62</v>
      </c>
      <c r="J33" s="23">
        <f t="shared" si="0"/>
        <v>-1.1160000000000003</v>
      </c>
    </row>
    <row r="34" spans="1:10" x14ac:dyDescent="0.25">
      <c r="A34" s="24">
        <v>59</v>
      </c>
      <c r="B34" s="25" t="s">
        <v>64</v>
      </c>
      <c r="C34" s="26">
        <v>4.83</v>
      </c>
      <c r="D34" s="24">
        <v>2.21</v>
      </c>
      <c r="E34" s="24">
        <v>2.2000000000000002</v>
      </c>
      <c r="F34" s="24">
        <v>0</v>
      </c>
      <c r="G34" s="24">
        <v>-9.9999999999997868E-3</v>
      </c>
      <c r="H34" s="27">
        <v>-2.0703933747411567E-3</v>
      </c>
      <c r="I34" s="12">
        <v>1.17</v>
      </c>
      <c r="J34" s="23">
        <f t="shared" si="0"/>
        <v>-1.1699999999999751E-2</v>
      </c>
    </row>
    <row r="35" spans="1:10" x14ac:dyDescent="0.25">
      <c r="A35" s="18">
        <v>60</v>
      </c>
      <c r="B35" s="19" t="s">
        <v>44</v>
      </c>
      <c r="C35" s="20">
        <v>16.600000000000001</v>
      </c>
      <c r="D35" s="18">
        <v>2.86</v>
      </c>
      <c r="E35" s="18">
        <v>2.6</v>
      </c>
      <c r="F35" s="18">
        <v>0</v>
      </c>
      <c r="G35" s="18">
        <v>-0.25999999999999979</v>
      </c>
      <c r="H35" s="21">
        <v>-1.5662650602409626E-2</v>
      </c>
      <c r="I35" s="22">
        <v>1.62</v>
      </c>
      <c r="J35" s="23">
        <f t="shared" si="0"/>
        <v>-0.42119999999999969</v>
      </c>
    </row>
    <row r="36" spans="1:10" x14ac:dyDescent="0.25">
      <c r="A36" s="24">
        <v>61</v>
      </c>
      <c r="B36" s="25" t="s">
        <v>4</v>
      </c>
      <c r="C36" s="26">
        <v>50.2</v>
      </c>
      <c r="D36" s="24">
        <v>31.43</v>
      </c>
      <c r="E36" s="24">
        <v>23.4</v>
      </c>
      <c r="F36" s="24">
        <v>0</v>
      </c>
      <c r="G36" s="24">
        <v>-8.0300000000000011</v>
      </c>
      <c r="H36" s="27">
        <v>-0.15996015936254981</v>
      </c>
      <c r="I36" s="12">
        <v>0.44</v>
      </c>
      <c r="J36" s="23">
        <f t="shared" si="0"/>
        <v>-3.5332000000000003</v>
      </c>
    </row>
    <row r="37" spans="1:10" x14ac:dyDescent="0.25">
      <c r="A37" s="18">
        <v>63</v>
      </c>
      <c r="B37" s="19" t="s">
        <v>37</v>
      </c>
      <c r="C37" s="20">
        <v>13.8</v>
      </c>
      <c r="D37" s="18">
        <v>2.36</v>
      </c>
      <c r="E37" s="18">
        <v>1.4</v>
      </c>
      <c r="F37" s="18">
        <v>0</v>
      </c>
      <c r="G37" s="18">
        <v>-0.96</v>
      </c>
      <c r="H37" s="21">
        <v>-6.9565217391304335E-2</v>
      </c>
      <c r="I37" s="22">
        <v>0.44</v>
      </c>
      <c r="J37" s="23">
        <f t="shared" si="0"/>
        <v>-0.4224</v>
      </c>
    </row>
    <row r="38" spans="1:10" x14ac:dyDescent="0.25">
      <c r="A38" s="24">
        <v>67</v>
      </c>
      <c r="B38" s="25" t="s">
        <v>33</v>
      </c>
      <c r="C38" s="26">
        <v>19</v>
      </c>
      <c r="D38" s="24">
        <v>2.84</v>
      </c>
      <c r="E38" s="24">
        <v>0.2</v>
      </c>
      <c r="F38" s="24">
        <v>0</v>
      </c>
      <c r="G38" s="24">
        <v>-2.6399999999999997</v>
      </c>
      <c r="H38" s="27">
        <v>-0.13894736842105262</v>
      </c>
      <c r="I38" s="12">
        <v>1.76</v>
      </c>
      <c r="J38" s="23">
        <f t="shared" si="0"/>
        <v>-4.6463999999999999</v>
      </c>
    </row>
    <row r="39" spans="1:10" x14ac:dyDescent="0.25">
      <c r="A39" s="18">
        <v>70</v>
      </c>
      <c r="B39" s="19" t="s">
        <v>34</v>
      </c>
      <c r="C39" s="20">
        <v>5.6</v>
      </c>
      <c r="D39" s="18">
        <v>2.77</v>
      </c>
      <c r="E39" s="18">
        <v>1.4</v>
      </c>
      <c r="F39" s="18">
        <v>0.23</v>
      </c>
      <c r="G39" s="18">
        <v>-1.1400000000000001</v>
      </c>
      <c r="H39" s="21">
        <v>-0.2035714285714286</v>
      </c>
      <c r="I39" s="22">
        <v>0.42</v>
      </c>
      <c r="J39" s="23">
        <f t="shared" si="0"/>
        <v>-0.47880000000000006</v>
      </c>
    </row>
    <row r="40" spans="1:10" x14ac:dyDescent="0.25">
      <c r="A40" s="24">
        <v>71</v>
      </c>
      <c r="B40" s="25" t="s">
        <v>66</v>
      </c>
      <c r="C40" s="26">
        <v>48.400000000000006</v>
      </c>
      <c r="D40" s="24">
        <v>25.99</v>
      </c>
      <c r="E40" s="24">
        <v>21</v>
      </c>
      <c r="F40" s="24">
        <v>0</v>
      </c>
      <c r="G40" s="24">
        <v>-4.9899999999999984</v>
      </c>
      <c r="H40" s="27">
        <v>-0.10309917355371896</v>
      </c>
      <c r="I40" s="12">
        <v>0.93</v>
      </c>
      <c r="J40" s="23">
        <f t="shared" si="0"/>
        <v>-4.6406999999999989</v>
      </c>
    </row>
    <row r="41" spans="1:10" x14ac:dyDescent="0.25">
      <c r="A41" s="18">
        <v>72</v>
      </c>
      <c r="B41" s="19" t="s">
        <v>31</v>
      </c>
      <c r="C41" s="20">
        <v>5</v>
      </c>
      <c r="D41" s="18">
        <v>5</v>
      </c>
      <c r="E41" s="18">
        <v>4.4000000000000004</v>
      </c>
      <c r="F41" s="18">
        <v>0</v>
      </c>
      <c r="G41" s="18">
        <v>-0.59999999999999964</v>
      </c>
      <c r="H41" s="21">
        <v>-0.11999999999999993</v>
      </c>
      <c r="I41" s="22">
        <v>2.91</v>
      </c>
      <c r="J41" s="23">
        <f t="shared" si="0"/>
        <v>-1.7459999999999991</v>
      </c>
    </row>
    <row r="42" spans="1:10" x14ac:dyDescent="0.25">
      <c r="A42" s="24">
        <v>85</v>
      </c>
      <c r="B42" s="25" t="s">
        <v>32</v>
      </c>
      <c r="C42" s="26">
        <v>36</v>
      </c>
      <c r="D42" s="24">
        <v>14.69</v>
      </c>
      <c r="E42" s="24">
        <v>10.6</v>
      </c>
      <c r="F42" s="24">
        <v>0.3</v>
      </c>
      <c r="G42" s="24">
        <v>-3.7899999999999991</v>
      </c>
      <c r="H42" s="27">
        <v>-0.10527777777777775</v>
      </c>
      <c r="I42" s="12">
        <v>0.35</v>
      </c>
      <c r="J42" s="23">
        <f t="shared" si="0"/>
        <v>-1.3264999999999996</v>
      </c>
    </row>
    <row r="43" spans="1:10" x14ac:dyDescent="0.25">
      <c r="A43" s="18">
        <v>2763</v>
      </c>
      <c r="B43" s="19" t="s">
        <v>29</v>
      </c>
      <c r="C43" s="20">
        <v>3</v>
      </c>
      <c r="D43" s="18">
        <v>1.42</v>
      </c>
      <c r="E43" s="18">
        <v>1.2</v>
      </c>
      <c r="F43" s="18"/>
      <c r="G43" s="18">
        <v>-0.21999999999999997</v>
      </c>
      <c r="H43" s="21">
        <v>-7.333333333333332E-2</v>
      </c>
      <c r="I43" s="22">
        <v>0.7</v>
      </c>
      <c r="J43" s="23">
        <f t="shared" si="0"/>
        <v>-0.15399999999999997</v>
      </c>
    </row>
    <row r="44" spans="1:10" x14ac:dyDescent="0.25">
      <c r="I44" s="6" t="s">
        <v>239</v>
      </c>
      <c r="J44" s="10">
        <f>SUM(J7:J43)</f>
        <v>-104.70317999999997</v>
      </c>
    </row>
  </sheetData>
  <autoFilter ref="A6:J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INVENTARIO-1</dc:creator>
  <cp:lastModifiedBy>INVENTARIO-5</cp:lastModifiedBy>
  <cp:lastPrinted>2022-03-23T18:02:30Z</cp:lastPrinted>
  <dcterms:created xsi:type="dcterms:W3CDTF">2022-03-23T12:49:37Z</dcterms:created>
  <dcterms:modified xsi:type="dcterms:W3CDTF">2022-03-30T15:37:59Z</dcterms:modified>
</cp:coreProperties>
</file>