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INVENTARIO FRUVER\"/>
    </mc:Choice>
  </mc:AlternateContent>
  <bookViews>
    <workbookView xWindow="0" yWindow="0" windowWidth="11685" windowHeight="765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D36" i="1" l="1"/>
  <c r="F36" i="1" s="1"/>
  <c r="H36" i="1" s="1"/>
  <c r="D24" i="1"/>
  <c r="F24" i="1" s="1"/>
  <c r="H24" i="1" s="1"/>
  <c r="D37" i="1"/>
  <c r="F37" i="1" s="1"/>
  <c r="H37" i="1" s="1"/>
  <c r="D22" i="1"/>
  <c r="D30" i="1"/>
  <c r="F30" i="1"/>
  <c r="H30" i="1" s="1"/>
  <c r="D15" i="1"/>
  <c r="D26" i="1"/>
  <c r="D31" i="1"/>
  <c r="D3" i="1"/>
  <c r="D49" i="1"/>
  <c r="D41" i="1"/>
  <c r="F41" i="1" s="1"/>
  <c r="H41" i="1" s="1"/>
  <c r="D33" i="1"/>
  <c r="D34" i="1"/>
  <c r="F34" i="1" s="1"/>
  <c r="H34" i="1" s="1"/>
  <c r="D32" i="1"/>
  <c r="F32" i="1" s="1"/>
  <c r="H32" i="1" s="1"/>
  <c r="H40" i="1"/>
  <c r="F17" i="1"/>
  <c r="H17" i="1" s="1"/>
  <c r="F6" i="1"/>
  <c r="H6" i="1" s="1"/>
  <c r="F48" i="1"/>
  <c r="H48" i="1" s="1"/>
  <c r="F14" i="1"/>
  <c r="H14" i="1" s="1"/>
  <c r="F28" i="1"/>
  <c r="H28" i="1" s="1"/>
  <c r="F46" i="1"/>
  <c r="H46" i="1" s="1"/>
  <c r="F5" i="1"/>
  <c r="H5" i="1" s="1"/>
  <c r="F15" i="1"/>
  <c r="H15" i="1" s="1"/>
  <c r="F35" i="1"/>
  <c r="H35" i="1" s="1"/>
  <c r="F26" i="1"/>
  <c r="H26" i="1" s="1"/>
  <c r="F12" i="1"/>
  <c r="H12" i="1" s="1"/>
  <c r="F13" i="1"/>
  <c r="H13" i="1" s="1"/>
  <c r="F18" i="1"/>
  <c r="H18" i="1" s="1"/>
  <c r="F22" i="1"/>
  <c r="H22" i="1" s="1"/>
  <c r="F23" i="1"/>
  <c r="H23" i="1" s="1"/>
  <c r="F27" i="1"/>
  <c r="H27" i="1" s="1"/>
  <c r="F38" i="1"/>
  <c r="H38" i="1" s="1"/>
  <c r="F49" i="1"/>
  <c r="H49" i="1" s="1"/>
  <c r="F40" i="1"/>
  <c r="F10" i="1"/>
  <c r="H10" i="1" s="1"/>
  <c r="F19" i="1"/>
  <c r="H19" i="1" s="1"/>
  <c r="F39" i="1"/>
  <c r="H39" i="1" s="1"/>
  <c r="F42" i="1"/>
  <c r="H42" i="1" s="1"/>
  <c r="F3" i="1"/>
  <c r="H3" i="1" s="1"/>
  <c r="F11" i="1"/>
  <c r="H11" i="1" s="1"/>
  <c r="F7" i="1"/>
  <c r="H7" i="1" s="1"/>
  <c r="F44" i="1"/>
  <c r="H44" i="1" s="1"/>
  <c r="F25" i="1"/>
  <c r="H25" i="1" s="1"/>
  <c r="F20" i="1"/>
  <c r="H20" i="1" s="1"/>
  <c r="F43" i="1"/>
  <c r="H43" i="1" s="1"/>
  <c r="F4" i="1"/>
  <c r="H4" i="1" s="1"/>
  <c r="F47" i="1"/>
  <c r="H47" i="1" s="1"/>
  <c r="F33" i="1"/>
  <c r="H33" i="1" s="1"/>
  <c r="F9" i="1"/>
  <c r="H9" i="1" s="1"/>
  <c r="F45" i="1"/>
  <c r="H45" i="1" s="1"/>
  <c r="F16" i="1"/>
  <c r="H16" i="1" s="1"/>
  <c r="F31" i="1"/>
  <c r="H31" i="1" s="1"/>
  <c r="F2" i="1"/>
  <c r="H2" i="1" s="1"/>
  <c r="F29" i="1"/>
  <c r="H29" i="1" s="1"/>
  <c r="F21" i="1"/>
  <c r="H21" i="1" s="1"/>
  <c r="F8" i="1"/>
  <c r="H8" i="1" s="1"/>
</calcChain>
</file>

<file path=xl/connections.xml><?xml version="1.0" encoding="utf-8"?>
<connections xmlns="http://schemas.openxmlformats.org/spreadsheetml/2006/main">
  <connection id="1" name="1" type="4" refreshedVersion="0" background="1">
    <webPr xml="1" sourceData="1" url="C:\Users\INVENTARIO-5\Desktop\1.xml" htmlTables="1" htmlFormat="all"/>
  </connection>
</connections>
</file>

<file path=xl/sharedStrings.xml><?xml version="1.0" encoding="utf-8"?>
<sst xmlns="http://schemas.openxmlformats.org/spreadsheetml/2006/main" count="56" uniqueCount="56">
  <si>
    <t>Producto</t>
  </si>
  <si>
    <t>Descripcion_del_Producto</t>
  </si>
  <si>
    <t>Comprometida</t>
  </si>
  <si>
    <t>AUYAMA KG</t>
  </si>
  <si>
    <t>CEBOLLIN KG</t>
  </si>
  <si>
    <t>APIO DE RAIZ KG</t>
  </si>
  <si>
    <t>OCUMO CRIOLLO KG</t>
  </si>
  <si>
    <t>YUCA KG</t>
  </si>
  <si>
    <t>PLATANO KG</t>
  </si>
  <si>
    <t>CAMBUR GUINEO KG</t>
  </si>
  <si>
    <t>MANGA KG</t>
  </si>
  <si>
    <t>ÑAME KG</t>
  </si>
  <si>
    <t>TOMATE KG</t>
  </si>
  <si>
    <t>AJO PORRO KG</t>
  </si>
  <si>
    <t>CEBOLLA BLANCA KG</t>
  </si>
  <si>
    <t>PAPA KG</t>
  </si>
  <si>
    <t>LIMON KG</t>
  </si>
  <si>
    <t>BROCOLI KG</t>
  </si>
  <si>
    <t>CALABACIN KG</t>
  </si>
  <si>
    <t>CILANTRO KG</t>
  </si>
  <si>
    <t>GUAYABA KG</t>
  </si>
  <si>
    <t>LECHOZA O PAPAYA KG</t>
  </si>
  <si>
    <t>LECHUGA AMERICANA KG</t>
  </si>
  <si>
    <t>MANDARINA KG</t>
  </si>
  <si>
    <t>MELON KG</t>
  </si>
  <si>
    <t>PARCHITA KG</t>
  </si>
  <si>
    <t>PEPINO KG</t>
  </si>
  <si>
    <t>ZANAHORIA  KG</t>
  </si>
  <si>
    <t>PIÑA UND</t>
  </si>
  <si>
    <t>BATATA KG</t>
  </si>
  <si>
    <t>COCO KG</t>
  </si>
  <si>
    <t>PIMENTON KG</t>
  </si>
  <si>
    <t>REMOLACHA KG</t>
  </si>
  <si>
    <t>AJI DULCE KG</t>
  </si>
  <si>
    <t>BERENJENA KG</t>
  </si>
  <si>
    <t>APIO ESPAÑA/ CELERY KG</t>
  </si>
  <si>
    <t>PATILLA KG</t>
  </si>
  <si>
    <t>REPOLLO MORADO KG</t>
  </si>
  <si>
    <t>LECHUGA CRIOLLA KG</t>
  </si>
  <si>
    <t>COLIFLOR KG</t>
  </si>
  <si>
    <t>REPOLLO BLANCO KG</t>
  </si>
  <si>
    <t>AJI PICANTE KG</t>
  </si>
  <si>
    <t>VAINITA CRIOLLA KG</t>
  </si>
  <si>
    <t>OCUMO CHINO KG</t>
  </si>
  <si>
    <t>BANDEJA DE JOJOTO EXPRESS 3UND</t>
  </si>
  <si>
    <t>TAMARINDO DE 500 GR</t>
  </si>
  <si>
    <t>CEBOLLA MORADA KG</t>
  </si>
  <si>
    <t>NARANJA CRIOLLA KG</t>
  </si>
  <si>
    <t>AGUACATE CHOQUETTE KG</t>
  </si>
  <si>
    <t>MANZANA ROJA/VERDE /PERA KG</t>
  </si>
  <si>
    <t>GENJIBRE KG</t>
  </si>
  <si>
    <t>Sistema</t>
  </si>
  <si>
    <t>Fisica</t>
  </si>
  <si>
    <t>Venta</t>
  </si>
  <si>
    <t>Recep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</si>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</sst>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">
    <xf numFmtId="0" fontId="0" fillId="0" borderId="0" xfId="0"/>
    <xf numFmtId="49" fontId="0" fillId="0" borderId="0" xfId="0" applyNumberFormat="1"/>
    <xf numFmtId="0" fontId="1" fillId="0" borderId="0" xfId="0" applyFont="1"/>
    <xf numFmtId="9" fontId="0" fillId="0" borderId="0" xfId="1" applyNumberFormat="1" applyFont="1"/>
  </cellXfs>
  <cellStyles count="2">
    <cellStyle name="Normal" xfId="0" builtinId="0"/>
    <cellStyle name="Porcentaje" xfId="1" builtinId="5"/>
  </cellStyles>
  <dxfs count="1">
    <dxf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nillable="true" name="Registro" form="unqualified">
              <xsd:complexType>
                <xsd:sequence minOccurs="0">
                  <xsd:element minOccurs="0" nillable="true" type="xsd:integer" name="Codigo_Deposito" form="unqualified"/>
                  <xsd:element minOccurs="0" nillable="true" type="xsd:string" name="Descripcion_Deposito" form="unqualified"/>
                  <xsd:element minOccurs="0" nillable="true" type="xsd:string" name="Responsable" form="unqualified"/>
                  <xsd:element minOccurs="0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Producto" form="unqualified"/>
                              <xsd:element minOccurs="0" nillable="true" type="xsd:string" name="Modelo" form="unqualified"/>
                              <xsd:element minOccurs="0" nillable="true" type="xsd:string" name="Descripcion_del_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1:H49" tableType="xml" totalsRowShown="0" connectionId="1">
  <autoFilter ref="A1:H49">
    <filterColumn colId="5">
      <filters>
        <filter val="-0.1"/>
        <filter val="-0.215"/>
        <filter val="0.22"/>
        <filter val="-0.37"/>
        <filter val="-0.675"/>
        <filter val="-0.975"/>
        <filter val="-1.03"/>
        <filter val="-1.315"/>
        <filter val="-1.395"/>
        <filter val="-1.485"/>
        <filter val="-1.815"/>
        <filter val="-10.67"/>
        <filter val="-11.99"/>
        <filter val="-13.33"/>
        <filter val="-15.86"/>
        <filter val="-2.03"/>
        <filter val="-2.055"/>
        <filter val="-2.125"/>
        <filter val="-20.8105"/>
        <filter val="-22.305"/>
        <filter val="-22.44"/>
        <filter val="-25.2791"/>
        <filter val="-27.91"/>
        <filter val="-3.165"/>
        <filter val="-30.125"/>
        <filter val="-33.36"/>
        <filter val="-35.24"/>
        <filter val="4.385"/>
        <filter val="-4.71"/>
        <filter val="-4.94"/>
        <filter val="-5.01"/>
        <filter val="-5.185"/>
        <filter val="-5.235"/>
        <filter val="-5.265"/>
        <filter val="-5.68"/>
        <filter val="-5.82"/>
        <filter val="-5.86"/>
        <filter val="-6"/>
        <filter val="-6.01"/>
        <filter val="-6.9551"/>
        <filter val="-7.0264"/>
        <filter val="-7.65"/>
        <filter val="-8.235"/>
        <filter val="-8.52"/>
      </filters>
    </filterColumn>
  </autoFilter>
  <sortState ref="A2:H51">
    <sortCondition ref="B1:B51"/>
  </sortState>
  <tableColumns count="8">
    <tableColumn id="5" uniqueName="Producto" name="Producto">
      <xmlColumnPr mapId="1" xpath="/ReporteStellar/Registro/Madepartamentos/Maproductos/Producto" xmlDataType="integer"/>
    </tableColumn>
    <tableColumn id="7" uniqueName="Descripcion_del_Producto" name="Descripcion_del_Producto">
      <xmlColumnPr mapId="1" xpath="/ReporteStellar/Registro/Madepartamentos/Maproductos/Descripcion_del_Producto" xmlDataType="string"/>
    </tableColumn>
    <tableColumn id="8" uniqueName="Disponibles" name="Sistema">
      <xmlColumnPr mapId="1" xpath="/ReporteStellar/Registro/Madepartamentos/Maproductos/Disponibles" xmlDataType="double"/>
    </tableColumn>
    <tableColumn id="9" uniqueName="Existencia" name="Fisica">
      <xmlColumnPr mapId="1" xpath="/ReporteStellar/Registro/Madepartamentos/Maproductos/Existencia" xmlDataType="double"/>
    </tableColumn>
    <tableColumn id="10" uniqueName="Pedido" name="Venta">
      <xmlColumnPr mapId="1" xpath="/ReporteStellar/Registro/Madepartamentos/Maproductos/Pedido" xmlDataType="integer"/>
    </tableColumn>
    <tableColumn id="11" uniqueName="Comprometida" name="Comprometida">
      <calculatedColumnFormula>Tabla1[[#This Row],[Venta]]+Tabla1[[#This Row],[Fisica]]-Tabla1[[#This Row],[Sistema]]</calculatedColumnFormula>
      <xmlColumnPr mapId="1" xpath="/ReporteStellar/Registro/Madepartamentos/Maproductos/Comprometida" xmlDataType="integer"/>
    </tableColumn>
    <tableColumn id="1" uniqueName="1" name="Recep"/>
    <tableColumn id="2" uniqueName="2" name="%" dataDxfId="0" dataCellStyle="Porcentaje">
      <calculatedColumnFormula>Tabla1[[#This Row],[Comprometida]]/Tabla1[[#This Row],[Recep]]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workbookViewId="0">
      <selection activeCell="D9" sqref="D9"/>
    </sheetView>
  </sheetViews>
  <sheetFormatPr baseColWidth="10" defaultRowHeight="15" x14ac:dyDescent="0.25"/>
  <cols>
    <col min="1" max="1" width="6.85546875" customWidth="1"/>
    <col min="2" max="2" width="29.85546875" customWidth="1"/>
    <col min="3" max="3" width="8.140625" customWidth="1"/>
    <col min="4" max="4" width="7.7109375" customWidth="1"/>
    <col min="5" max="5" width="7.85546875" customWidth="1"/>
    <col min="6" max="6" width="7.7109375" customWidth="1"/>
    <col min="7" max="7" width="8.7109375" customWidth="1"/>
    <col min="8" max="8" width="8.7109375" style="3" customWidth="1"/>
  </cols>
  <sheetData>
    <row r="1" spans="1:8" x14ac:dyDescent="0.25">
      <c r="A1" t="s">
        <v>0</v>
      </c>
      <c r="B1" t="s">
        <v>1</v>
      </c>
      <c r="C1" t="s">
        <v>51</v>
      </c>
      <c r="D1" t="s">
        <v>52</v>
      </c>
      <c r="E1" t="s">
        <v>53</v>
      </c>
      <c r="F1" t="s">
        <v>2</v>
      </c>
      <c r="G1" t="s">
        <v>54</v>
      </c>
      <c r="H1" s="3" t="s">
        <v>55</v>
      </c>
    </row>
    <row r="2" spans="1:8" x14ac:dyDescent="0.25">
      <c r="A2">
        <v>17</v>
      </c>
      <c r="B2" s="1" t="s">
        <v>48</v>
      </c>
      <c r="C2">
        <v>9.9049999999999994</v>
      </c>
      <c r="D2">
        <v>0</v>
      </c>
      <c r="E2">
        <v>4.6399999999999997</v>
      </c>
      <c r="F2">
        <f>Tabla1[[#This Row],[Venta]]+Tabla1[[#This Row],[Fisica]]-Tabla1[[#This Row],[Sistema]]</f>
        <v>-5.2649999999999997</v>
      </c>
      <c r="G2">
        <v>52.6</v>
      </c>
      <c r="H2" s="3">
        <f>Tabla1[[#This Row],[Comprometida]]/Tabla1[[#This Row],[Recep]]</f>
        <v>-0.10009505703422053</v>
      </c>
    </row>
    <row r="3" spans="1:8" x14ac:dyDescent="0.25">
      <c r="A3">
        <v>4</v>
      </c>
      <c r="B3" s="1" t="s">
        <v>33</v>
      </c>
      <c r="C3">
        <v>13.744999999999999</v>
      </c>
      <c r="D3">
        <f>10.2-2.6</f>
        <v>7.6</v>
      </c>
      <c r="E3">
        <v>0.91</v>
      </c>
      <c r="F3">
        <f>Tabla1[[#This Row],[Venta]]+Tabla1[[#This Row],[Fisica]]-Tabla1[[#This Row],[Sistema]]</f>
        <v>-5.2349999999999994</v>
      </c>
      <c r="G3">
        <v>35.604999999999997</v>
      </c>
      <c r="H3" s="3">
        <f>Tabla1[[#This Row],[Comprometida]]/Tabla1[[#This Row],[Recep]]</f>
        <v>-0.14702991152927961</v>
      </c>
    </row>
    <row r="4" spans="1:8" x14ac:dyDescent="0.25">
      <c r="A4">
        <v>5</v>
      </c>
      <c r="B4" s="1" t="s">
        <v>41</v>
      </c>
      <c r="C4">
        <v>2.6749999999999998</v>
      </c>
      <c r="D4">
        <v>2.2000000000000002</v>
      </c>
      <c r="E4">
        <v>0.26</v>
      </c>
      <c r="F4">
        <f>Tabla1[[#This Row],[Venta]]+Tabla1[[#This Row],[Fisica]]-Tabla1[[#This Row],[Sistema]]</f>
        <v>-0.21499999999999986</v>
      </c>
      <c r="G4">
        <v>2.67</v>
      </c>
      <c r="H4" s="3">
        <f>Tabla1[[#This Row],[Comprometida]]/Tabla1[[#This Row],[Recep]]</f>
        <v>-8.0524344569288336E-2</v>
      </c>
    </row>
    <row r="5" spans="1:8" x14ac:dyDescent="0.25">
      <c r="A5">
        <v>6</v>
      </c>
      <c r="B5" s="1" t="s">
        <v>13</v>
      </c>
      <c r="C5">
        <v>3.2850000000000001</v>
      </c>
      <c r="D5">
        <v>1.8</v>
      </c>
      <c r="E5">
        <v>0</v>
      </c>
      <c r="F5">
        <f>Tabla1[[#This Row],[Venta]]+Tabla1[[#This Row],[Fisica]]-Tabla1[[#This Row],[Sistema]]</f>
        <v>-1.4850000000000001</v>
      </c>
      <c r="G5">
        <v>5.71</v>
      </c>
      <c r="H5" s="3">
        <f>Tabla1[[#This Row],[Comprometida]]/Tabla1[[#This Row],[Recep]]</f>
        <v>-0.26007005253940457</v>
      </c>
    </row>
    <row r="6" spans="1:8" x14ac:dyDescent="0.25">
      <c r="A6">
        <v>12</v>
      </c>
      <c r="B6" s="1" t="s">
        <v>5</v>
      </c>
      <c r="C6">
        <v>10.255000000000001</v>
      </c>
      <c r="D6">
        <v>6.2</v>
      </c>
      <c r="E6">
        <v>0.89</v>
      </c>
      <c r="F6">
        <f>Tabla1[[#This Row],[Venta]]+Tabla1[[#This Row],[Fisica]]-Tabla1[[#This Row],[Sistema]]</f>
        <v>-3.1650000000000009</v>
      </c>
      <c r="G6">
        <v>28.99</v>
      </c>
      <c r="H6" s="3">
        <f>Tabla1[[#This Row],[Comprometida]]/Tabla1[[#This Row],[Recep]]</f>
        <v>-0.10917557778544329</v>
      </c>
    </row>
    <row r="7" spans="1:8" x14ac:dyDescent="0.25">
      <c r="A7">
        <v>8</v>
      </c>
      <c r="B7" s="1" t="s">
        <v>35</v>
      </c>
      <c r="C7">
        <v>6.9550999999999998</v>
      </c>
      <c r="D7">
        <v>0</v>
      </c>
      <c r="E7">
        <v>0</v>
      </c>
      <c r="F7">
        <f>Tabla1[[#This Row],[Venta]]+Tabla1[[#This Row],[Fisica]]-Tabla1[[#This Row],[Sistema]]</f>
        <v>-6.9550999999999998</v>
      </c>
      <c r="G7">
        <v>12.87</v>
      </c>
      <c r="H7" s="3">
        <f>Tabla1[[#This Row],[Comprometida]]/Tabla1[[#This Row],[Recep]]</f>
        <v>-0.54041181041181041</v>
      </c>
    </row>
    <row r="8" spans="1:8" x14ac:dyDescent="0.25">
      <c r="A8">
        <v>1</v>
      </c>
      <c r="B8" s="1" t="s">
        <v>3</v>
      </c>
      <c r="C8">
        <v>26.226400000000002</v>
      </c>
      <c r="D8" s="2">
        <v>19.2</v>
      </c>
      <c r="E8">
        <v>0</v>
      </c>
      <c r="F8">
        <f>Tabla1[[#This Row],[Venta]]+Tabla1[[#This Row],[Fisica]]-Tabla1[[#This Row],[Sistema]]</f>
        <v>-7.0264000000000024</v>
      </c>
      <c r="G8">
        <v>30.87</v>
      </c>
      <c r="H8" s="3">
        <f>Tabla1[[#This Row],[Comprometida]]/Tabla1[[#This Row],[Recep]]</f>
        <v>-0.22761256883705872</v>
      </c>
    </row>
    <row r="9" spans="1:8" x14ac:dyDescent="0.25">
      <c r="A9">
        <v>2105</v>
      </c>
      <c r="B9" s="1" t="s">
        <v>44</v>
      </c>
      <c r="C9">
        <v>13</v>
      </c>
      <c r="D9">
        <v>7</v>
      </c>
      <c r="E9">
        <v>0</v>
      </c>
      <c r="F9">
        <f>Tabla1[[#This Row],[Venta]]+Tabla1[[#This Row],[Fisica]]-Tabla1[[#This Row],[Sistema]]</f>
        <v>-6</v>
      </c>
      <c r="G9">
        <v>434</v>
      </c>
      <c r="H9" s="3">
        <f>Tabla1[[#This Row],[Comprometida]]/Tabla1[[#This Row],[Recep]]</f>
        <v>-1.3824884792626729E-2</v>
      </c>
    </row>
    <row r="10" spans="1:8" x14ac:dyDescent="0.25">
      <c r="A10">
        <v>15</v>
      </c>
      <c r="B10" s="1" t="s">
        <v>29</v>
      </c>
      <c r="C10">
        <v>6.6150000000000002</v>
      </c>
      <c r="D10">
        <v>4.8</v>
      </c>
      <c r="E10">
        <v>0</v>
      </c>
      <c r="F10">
        <f>Tabla1[[#This Row],[Venta]]+Tabla1[[#This Row],[Fisica]]-Tabla1[[#This Row],[Sistema]]</f>
        <v>-1.8150000000000004</v>
      </c>
      <c r="G10">
        <v>20.41</v>
      </c>
      <c r="H10" s="3">
        <f>Tabla1[[#This Row],[Comprometida]]/Tabla1[[#This Row],[Recep]]</f>
        <v>-8.8926996570308697E-2</v>
      </c>
    </row>
    <row r="11" spans="1:8" x14ac:dyDescent="0.25">
      <c r="A11">
        <v>23</v>
      </c>
      <c r="B11" s="1" t="s">
        <v>34</v>
      </c>
      <c r="C11">
        <v>12.55</v>
      </c>
      <c r="D11">
        <v>2</v>
      </c>
      <c r="E11">
        <v>2.9</v>
      </c>
      <c r="F11">
        <f>Tabla1[[#This Row],[Venta]]+Tabla1[[#This Row],[Fisica]]-Tabla1[[#This Row],[Sistema]]</f>
        <v>-7.65</v>
      </c>
      <c r="G11">
        <v>18.675000000000001</v>
      </c>
      <c r="H11" s="3">
        <f>Tabla1[[#This Row],[Comprometida]]/Tabla1[[#This Row],[Recep]]</f>
        <v>-0.40963855421686746</v>
      </c>
    </row>
    <row r="12" spans="1:8" x14ac:dyDescent="0.25">
      <c r="A12">
        <v>24</v>
      </c>
      <c r="B12" s="1" t="s">
        <v>17</v>
      </c>
      <c r="C12">
        <v>4.37</v>
      </c>
      <c r="D12">
        <v>4</v>
      </c>
      <c r="E12">
        <v>0</v>
      </c>
      <c r="F12">
        <f>Tabla1[[#This Row],[Venta]]+Tabla1[[#This Row],[Fisica]]-Tabla1[[#This Row],[Sistema]]</f>
        <v>-0.37000000000000011</v>
      </c>
      <c r="G12">
        <v>8.81</v>
      </c>
      <c r="H12" s="3">
        <f>Tabla1[[#This Row],[Comprometida]]/Tabla1[[#This Row],[Recep]]</f>
        <v>-4.1997729852440421E-2</v>
      </c>
    </row>
    <row r="13" spans="1:8" x14ac:dyDescent="0.25">
      <c r="A13">
        <v>28</v>
      </c>
      <c r="B13" s="1" t="s">
        <v>18</v>
      </c>
      <c r="C13">
        <v>11.21</v>
      </c>
      <c r="D13">
        <v>5.2</v>
      </c>
      <c r="E13">
        <v>0</v>
      </c>
      <c r="F13">
        <f>Tabla1[[#This Row],[Venta]]+Tabla1[[#This Row],[Fisica]]-Tabla1[[#This Row],[Sistema]]</f>
        <v>-6.0100000000000007</v>
      </c>
      <c r="G13">
        <v>25.34</v>
      </c>
      <c r="H13" s="3">
        <f>Tabla1[[#This Row],[Comprometida]]/Tabla1[[#This Row],[Recep]]</f>
        <v>-0.23717442778216261</v>
      </c>
    </row>
    <row r="14" spans="1:8" x14ac:dyDescent="0.25">
      <c r="A14">
        <v>26</v>
      </c>
      <c r="B14" s="1" t="s">
        <v>9</v>
      </c>
      <c r="C14">
        <v>65.260000000000005</v>
      </c>
      <c r="D14">
        <v>28.98</v>
      </c>
      <c r="E14">
        <v>2.92</v>
      </c>
      <c r="F14">
        <f>Tabla1[[#This Row],[Venta]]+Tabla1[[#This Row],[Fisica]]-Tabla1[[#This Row],[Sistema]]</f>
        <v>-33.360000000000007</v>
      </c>
      <c r="G14">
        <v>213.79499999999999</v>
      </c>
      <c r="H14" s="3">
        <f>Tabla1[[#This Row],[Comprometida]]/Tabla1[[#This Row],[Recep]]</f>
        <v>-0.15603732547533858</v>
      </c>
    </row>
    <row r="15" spans="1:8" x14ac:dyDescent="0.25">
      <c r="A15">
        <v>9</v>
      </c>
      <c r="B15" s="1" t="s">
        <v>14</v>
      </c>
      <c r="C15">
        <v>36.704999999999998</v>
      </c>
      <c r="D15">
        <f>29.2-2.6</f>
        <v>26.599999999999998</v>
      </c>
      <c r="E15">
        <v>4.92</v>
      </c>
      <c r="F15">
        <f>Tabla1[[#This Row],[Venta]]+Tabla1[[#This Row],[Fisica]]-Tabla1[[#This Row],[Sistema]]</f>
        <v>-5.1850000000000023</v>
      </c>
      <c r="G15">
        <v>144.9</v>
      </c>
      <c r="H15" s="3">
        <f>Tabla1[[#This Row],[Comprometida]]/Tabla1[[#This Row],[Recep]]</f>
        <v>-3.5783298826777103E-2</v>
      </c>
    </row>
    <row r="16" spans="1:8" x14ac:dyDescent="0.25">
      <c r="A16">
        <v>10</v>
      </c>
      <c r="B16" s="1" t="s">
        <v>46</v>
      </c>
      <c r="C16">
        <v>0.1</v>
      </c>
      <c r="D16">
        <v>0</v>
      </c>
      <c r="E16">
        <v>0</v>
      </c>
      <c r="F16">
        <f>Tabla1[[#This Row],[Venta]]+Tabla1[[#This Row],[Fisica]]-Tabla1[[#This Row],[Sistema]]</f>
        <v>-0.1</v>
      </c>
      <c r="G16">
        <v>143.51</v>
      </c>
      <c r="H16" s="3">
        <f>Tabla1[[#This Row],[Comprometida]]/Tabla1[[#This Row],[Recep]]</f>
        <v>-6.9681555292314134E-4</v>
      </c>
    </row>
    <row r="17" spans="1:8" x14ac:dyDescent="0.25">
      <c r="A17">
        <v>7</v>
      </c>
      <c r="B17" s="1" t="s">
        <v>4</v>
      </c>
      <c r="C17">
        <v>8.23</v>
      </c>
      <c r="D17">
        <v>2.6</v>
      </c>
      <c r="E17">
        <v>0.92</v>
      </c>
      <c r="F17">
        <f>Tabla1[[#This Row],[Venta]]+Tabla1[[#This Row],[Fisica]]-Tabla1[[#This Row],[Sistema]]</f>
        <v>-4.7100000000000009</v>
      </c>
      <c r="G17">
        <v>37.774999999999999</v>
      </c>
      <c r="H17" s="3">
        <f>Tabla1[[#This Row],[Comprometida]]/Tabla1[[#This Row],[Recep]]</f>
        <v>-0.12468563864990076</v>
      </c>
    </row>
    <row r="18" spans="1:8" x14ac:dyDescent="0.25">
      <c r="A18">
        <v>31</v>
      </c>
      <c r="B18" s="1" t="s">
        <v>19</v>
      </c>
      <c r="C18">
        <v>10.605</v>
      </c>
      <c r="D18">
        <v>2</v>
      </c>
      <c r="E18">
        <v>0.37</v>
      </c>
      <c r="F18">
        <f>Tabla1[[#This Row],[Venta]]+Tabla1[[#This Row],[Fisica]]-Tabla1[[#This Row],[Sistema]]</f>
        <v>-8.2349999999999994</v>
      </c>
      <c r="G18">
        <v>29.54</v>
      </c>
      <c r="H18" s="3">
        <f>Tabla1[[#This Row],[Comprometida]]/Tabla1[[#This Row],[Recep]]</f>
        <v>-0.27877454299255244</v>
      </c>
    </row>
    <row r="19" spans="1:8" x14ac:dyDescent="0.25">
      <c r="A19">
        <v>32</v>
      </c>
      <c r="B19" s="1" t="s">
        <v>30</v>
      </c>
      <c r="C19">
        <v>0.97499999999999998</v>
      </c>
      <c r="D19">
        <v>0</v>
      </c>
      <c r="E19">
        <v>0</v>
      </c>
      <c r="F19">
        <f>Tabla1[[#This Row],[Venta]]+Tabla1[[#This Row],[Fisica]]-Tabla1[[#This Row],[Sistema]]</f>
        <v>-0.97499999999999998</v>
      </c>
      <c r="G19">
        <v>10.73</v>
      </c>
      <c r="H19" s="3">
        <f>Tabla1[[#This Row],[Comprometida]]/Tabla1[[#This Row],[Recep]]</f>
        <v>-9.086672879776328E-2</v>
      </c>
    </row>
    <row r="20" spans="1:8" x14ac:dyDescent="0.25">
      <c r="A20">
        <v>33</v>
      </c>
      <c r="B20" s="1" t="s">
        <v>39</v>
      </c>
      <c r="C20">
        <v>2.83</v>
      </c>
      <c r="D20">
        <v>1.8</v>
      </c>
      <c r="E20">
        <v>0</v>
      </c>
      <c r="F20">
        <f>Tabla1[[#This Row],[Venta]]+Tabla1[[#This Row],[Fisica]]-Tabla1[[#This Row],[Sistema]]</f>
        <v>-1.03</v>
      </c>
      <c r="G20">
        <v>5.4</v>
      </c>
      <c r="H20" s="3">
        <f>Tabla1[[#This Row],[Comprometida]]/Tabla1[[#This Row],[Recep]]</f>
        <v>-0.19074074074074074</v>
      </c>
    </row>
    <row r="21" spans="1:8" hidden="1" x14ac:dyDescent="0.25">
      <c r="A21">
        <v>2763</v>
      </c>
      <c r="B21" s="1" t="s">
        <v>50</v>
      </c>
      <c r="C21">
        <v>1.4450000000000001</v>
      </c>
      <c r="D21">
        <v>1.4</v>
      </c>
      <c r="E21">
        <v>0.05</v>
      </c>
      <c r="F21">
        <f>Tabla1[[#This Row],[Venta]]+Tabla1[[#This Row],[Fisica]]-Tabla1[[#This Row],[Sistema]]</f>
        <v>4.9999999999998934E-3</v>
      </c>
      <c r="H21" s="3" t="e">
        <f>Tabla1[[#This Row],[Comprometida]]/Tabla1[[#This Row],[Recep]]</f>
        <v>#DIV/0!</v>
      </c>
    </row>
    <row r="22" spans="1:8" x14ac:dyDescent="0.25">
      <c r="A22">
        <v>40</v>
      </c>
      <c r="B22" s="1" t="s">
        <v>20</v>
      </c>
      <c r="C22">
        <v>14.2</v>
      </c>
      <c r="D22">
        <f>7.2-2.2</f>
        <v>5</v>
      </c>
      <c r="E22">
        <v>0.68</v>
      </c>
      <c r="F22">
        <f>Tabla1[[#This Row],[Venta]]+Tabla1[[#This Row],[Fisica]]-Tabla1[[#This Row],[Sistema]]</f>
        <v>-8.52</v>
      </c>
      <c r="G22">
        <v>46.8</v>
      </c>
      <c r="H22" s="3">
        <f>Tabla1[[#This Row],[Comprometida]]/Tabla1[[#This Row],[Recep]]</f>
        <v>-0.18205128205128204</v>
      </c>
    </row>
    <row r="23" spans="1:8" x14ac:dyDescent="0.25">
      <c r="A23">
        <v>44</v>
      </c>
      <c r="B23" s="1" t="s">
        <v>21</v>
      </c>
      <c r="C23">
        <v>21.07</v>
      </c>
      <c r="D23">
        <v>15.4</v>
      </c>
      <c r="E23">
        <v>0.73</v>
      </c>
      <c r="F23">
        <f>Tabla1[[#This Row],[Venta]]+Tabla1[[#This Row],[Fisica]]-Tabla1[[#This Row],[Sistema]]</f>
        <v>-4.9400000000000013</v>
      </c>
      <c r="G23">
        <v>59.84</v>
      </c>
      <c r="H23" s="3">
        <f>Tabla1[[#This Row],[Comprometida]]/Tabla1[[#This Row],[Recep]]</f>
        <v>-8.2553475935828888E-2</v>
      </c>
    </row>
    <row r="24" spans="1:8" x14ac:dyDescent="0.25">
      <c r="A24">
        <v>45</v>
      </c>
      <c r="B24" s="1" t="s">
        <v>22</v>
      </c>
      <c r="C24">
        <v>32.204999999999998</v>
      </c>
      <c r="D24">
        <f>11.4-2.2</f>
        <v>9.1999999999999993</v>
      </c>
      <c r="E24">
        <v>0.7</v>
      </c>
      <c r="F24">
        <f>Tabla1[[#This Row],[Venta]]+Tabla1[[#This Row],[Fisica]]-Tabla1[[#This Row],[Sistema]]</f>
        <v>-22.305</v>
      </c>
      <c r="G24">
        <v>56.69</v>
      </c>
      <c r="H24" s="3">
        <f>Tabla1[[#This Row],[Comprometida]]/Tabla1[[#This Row],[Recep]]</f>
        <v>-0.3934556359146234</v>
      </c>
    </row>
    <row r="25" spans="1:8" x14ac:dyDescent="0.25">
      <c r="A25">
        <v>46</v>
      </c>
      <c r="B25" s="1" t="s">
        <v>38</v>
      </c>
      <c r="C25">
        <v>11.27</v>
      </c>
      <c r="D25">
        <v>0.6</v>
      </c>
      <c r="E25">
        <v>0</v>
      </c>
      <c r="F25">
        <f>Tabla1[[#This Row],[Venta]]+Tabla1[[#This Row],[Fisica]]-Tabla1[[#This Row],[Sistema]]</f>
        <v>-10.67</v>
      </c>
      <c r="G25">
        <v>13.34</v>
      </c>
      <c r="H25" s="3">
        <f>Tabla1[[#This Row],[Comprometida]]/Tabla1[[#This Row],[Recep]]</f>
        <v>-0.7998500749625187</v>
      </c>
    </row>
    <row r="26" spans="1:8" x14ac:dyDescent="0.25">
      <c r="A26">
        <v>18</v>
      </c>
      <c r="B26" s="1" t="s">
        <v>16</v>
      </c>
      <c r="C26">
        <v>33.369999999999997</v>
      </c>
      <c r="D26">
        <f>18-2.6</f>
        <v>15.4</v>
      </c>
      <c r="E26">
        <v>2.11</v>
      </c>
      <c r="F26">
        <f>Tabla1[[#This Row],[Venta]]+Tabla1[[#This Row],[Fisica]]-Tabla1[[#This Row],[Sistema]]</f>
        <v>-15.859999999999996</v>
      </c>
      <c r="G26">
        <v>135.215</v>
      </c>
      <c r="H26" s="3">
        <f>Tabla1[[#This Row],[Comprometida]]/Tabla1[[#This Row],[Recep]]</f>
        <v>-0.11729467884480269</v>
      </c>
    </row>
    <row r="27" spans="1:8" x14ac:dyDescent="0.25">
      <c r="A27">
        <v>49</v>
      </c>
      <c r="B27" s="1" t="s">
        <v>23</v>
      </c>
      <c r="C27">
        <v>8.3800000000000008</v>
      </c>
      <c r="D27">
        <v>8.6</v>
      </c>
      <c r="E27">
        <v>0</v>
      </c>
      <c r="F27">
        <f>Tabla1[[#This Row],[Venta]]+Tabla1[[#This Row],[Fisica]]-Tabla1[[#This Row],[Sistema]]</f>
        <v>0.21999999999999886</v>
      </c>
      <c r="G27">
        <v>14.33</v>
      </c>
      <c r="H27" s="3">
        <f>Tabla1[[#This Row],[Comprometida]]/Tabla1[[#This Row],[Recep]]</f>
        <v>1.5352407536636348E-2</v>
      </c>
    </row>
    <row r="28" spans="1:8" x14ac:dyDescent="0.25">
      <c r="A28">
        <v>50</v>
      </c>
      <c r="B28" s="1" t="s">
        <v>10</v>
      </c>
      <c r="C28">
        <v>5.1849999999999996</v>
      </c>
      <c r="D28">
        <v>0</v>
      </c>
      <c r="E28">
        <v>0</v>
      </c>
      <c r="F28">
        <f>Tabla1[[#This Row],[Venta]]+Tabla1[[#This Row],[Fisica]]-Tabla1[[#This Row],[Sistema]]</f>
        <v>-5.1849999999999996</v>
      </c>
      <c r="G28">
        <v>33.74</v>
      </c>
      <c r="H28" s="3">
        <f>Tabla1[[#This Row],[Comprometida]]/Tabla1[[#This Row],[Recep]]</f>
        <v>-0.15367516301126258</v>
      </c>
    </row>
    <row r="29" spans="1:8" x14ac:dyDescent="0.25">
      <c r="A29">
        <v>2079</v>
      </c>
      <c r="B29" s="1" t="s">
        <v>49</v>
      </c>
      <c r="C29">
        <v>3.4649999999999999</v>
      </c>
      <c r="D29">
        <v>2.4</v>
      </c>
      <c r="E29">
        <v>5.45</v>
      </c>
      <c r="F29">
        <f>Tabla1[[#This Row],[Venta]]+Tabla1[[#This Row],[Fisica]]-Tabla1[[#This Row],[Sistema]]</f>
        <v>4.3849999999999998</v>
      </c>
      <c r="G29">
        <v>11.79</v>
      </c>
      <c r="H29" s="3">
        <f>Tabla1[[#This Row],[Comprometida]]/Tabla1[[#This Row],[Recep]]</f>
        <v>0.37192536047497882</v>
      </c>
    </row>
    <row r="30" spans="1:8" x14ac:dyDescent="0.25">
      <c r="A30">
        <v>51</v>
      </c>
      <c r="B30" s="1" t="s">
        <v>24</v>
      </c>
      <c r="C30">
        <v>28.85</v>
      </c>
      <c r="D30">
        <f>24.8-4.8</f>
        <v>20</v>
      </c>
      <c r="E30">
        <v>3.17</v>
      </c>
      <c r="F30">
        <f>Tabla1[[#This Row],[Venta]]+Tabla1[[#This Row],[Fisica]]-Tabla1[[#This Row],[Sistema]]</f>
        <v>-5.68</v>
      </c>
      <c r="G30">
        <v>63.51</v>
      </c>
      <c r="H30" s="3">
        <f>Tabla1[[#This Row],[Comprometida]]/Tabla1[[#This Row],[Recep]]</f>
        <v>-8.9434734687450793E-2</v>
      </c>
    </row>
    <row r="31" spans="1:8" x14ac:dyDescent="0.25">
      <c r="A31">
        <v>55</v>
      </c>
      <c r="B31" s="1" t="s">
        <v>47</v>
      </c>
      <c r="C31">
        <v>47.64</v>
      </c>
      <c r="D31">
        <f>20.8-2.6</f>
        <v>18.2</v>
      </c>
      <c r="E31">
        <v>1.53</v>
      </c>
      <c r="F31">
        <f>Tabla1[[#This Row],[Venta]]+Tabla1[[#This Row],[Fisica]]-Tabla1[[#This Row],[Sistema]]</f>
        <v>-27.91</v>
      </c>
      <c r="G31">
        <v>81.61</v>
      </c>
      <c r="H31" s="3">
        <f>Tabla1[[#This Row],[Comprometida]]/Tabla1[[#This Row],[Recep]]</f>
        <v>-0.34199240289180249</v>
      </c>
    </row>
    <row r="32" spans="1:8" x14ac:dyDescent="0.25">
      <c r="A32">
        <v>58</v>
      </c>
      <c r="B32" s="1" t="s">
        <v>11</v>
      </c>
      <c r="C32">
        <v>11.455</v>
      </c>
      <c r="D32">
        <f>12-2.6</f>
        <v>9.4</v>
      </c>
      <c r="E32">
        <v>0</v>
      </c>
      <c r="F32">
        <f>Tabla1[[#This Row],[Venta]]+Tabla1[[#This Row],[Fisica]]-Tabla1[[#This Row],[Sistema]]</f>
        <v>-2.0549999999999997</v>
      </c>
      <c r="G32">
        <v>15.09</v>
      </c>
      <c r="H32" s="3">
        <f>Tabla1[[#This Row],[Comprometida]]/Tabla1[[#This Row],[Recep]]</f>
        <v>-0.13618290258449303</v>
      </c>
    </row>
    <row r="33" spans="1:8" x14ac:dyDescent="0.25">
      <c r="A33">
        <v>14</v>
      </c>
      <c r="B33" s="1" t="s">
        <v>43</v>
      </c>
      <c r="C33">
        <v>15.96</v>
      </c>
      <c r="D33">
        <f>11.6-2.2</f>
        <v>9.3999999999999986</v>
      </c>
      <c r="E33">
        <v>0.7</v>
      </c>
      <c r="F33">
        <f>Tabla1[[#This Row],[Venta]]+Tabla1[[#This Row],[Fisica]]-Tabla1[[#This Row],[Sistema]]</f>
        <v>-5.860000000000003</v>
      </c>
      <c r="G33">
        <v>17.809999999999999</v>
      </c>
      <c r="H33" s="3">
        <f>Tabla1[[#This Row],[Comprometida]]/Tabla1[[#This Row],[Recep]]</f>
        <v>-0.32902863559797885</v>
      </c>
    </row>
    <row r="34" spans="1:8" x14ac:dyDescent="0.25">
      <c r="A34">
        <v>13</v>
      </c>
      <c r="B34" s="1" t="s">
        <v>6</v>
      </c>
      <c r="C34">
        <v>11.16</v>
      </c>
      <c r="D34">
        <f>7.2-2.6</f>
        <v>4.5999999999999996</v>
      </c>
      <c r="E34">
        <v>0.74</v>
      </c>
      <c r="F34">
        <f>Tabla1[[#This Row],[Venta]]+Tabla1[[#This Row],[Fisica]]-Tabla1[[#This Row],[Sistema]]</f>
        <v>-5.82</v>
      </c>
      <c r="G34">
        <v>19.64</v>
      </c>
      <c r="H34" s="3">
        <f>Tabla1[[#This Row],[Comprometida]]/Tabla1[[#This Row],[Recep]]</f>
        <v>-0.29633401221995925</v>
      </c>
    </row>
    <row r="35" spans="1:8" x14ac:dyDescent="0.25">
      <c r="A35">
        <v>11</v>
      </c>
      <c r="B35" s="1" t="s">
        <v>15</v>
      </c>
      <c r="C35">
        <v>24.7805</v>
      </c>
      <c r="D35">
        <v>0</v>
      </c>
      <c r="E35">
        <v>3.97</v>
      </c>
      <c r="F35">
        <f>Tabla1[[#This Row],[Venta]]+Tabla1[[#This Row],[Fisica]]-Tabla1[[#This Row],[Sistema]]</f>
        <v>-20.810500000000001</v>
      </c>
      <c r="G35">
        <v>170.005</v>
      </c>
      <c r="H35" s="3">
        <f>Tabla1[[#This Row],[Comprometida]]/Tabla1[[#This Row],[Recep]]</f>
        <v>-0.12241110555571896</v>
      </c>
    </row>
    <row r="36" spans="1:8" x14ac:dyDescent="0.25">
      <c r="A36">
        <v>60</v>
      </c>
      <c r="B36" s="1" t="s">
        <v>25</v>
      </c>
      <c r="C36">
        <v>6.63</v>
      </c>
      <c r="D36">
        <f>7.2-2.6</f>
        <v>4.5999999999999996</v>
      </c>
      <c r="E36">
        <v>0</v>
      </c>
      <c r="F36">
        <f>Tabla1[[#This Row],[Venta]]+Tabla1[[#This Row],[Fisica]]-Tabla1[[#This Row],[Sistema]]</f>
        <v>-2.0300000000000002</v>
      </c>
      <c r="G36">
        <v>24.63</v>
      </c>
      <c r="H36" s="3">
        <f>Tabla1[[#This Row],[Comprometida]]/Tabla1[[#This Row],[Recep]]</f>
        <v>-8.2419813235891204E-2</v>
      </c>
    </row>
    <row r="37" spans="1:8" x14ac:dyDescent="0.25">
      <c r="A37">
        <v>61</v>
      </c>
      <c r="B37" s="1" t="s">
        <v>36</v>
      </c>
      <c r="C37">
        <v>43.48</v>
      </c>
      <c r="D37">
        <f>20.8-2.6</f>
        <v>18.2</v>
      </c>
      <c r="E37">
        <v>2.84</v>
      </c>
      <c r="F37">
        <f>Tabla1[[#This Row],[Venta]]+Tabla1[[#This Row],[Fisica]]-Tabla1[[#This Row],[Sistema]]</f>
        <v>-22.439999999999998</v>
      </c>
      <c r="G37">
        <v>55</v>
      </c>
      <c r="H37" s="3">
        <f>Tabla1[[#This Row],[Comprometida]]/Tabla1[[#This Row],[Recep]]</f>
        <v>-0.40799999999999997</v>
      </c>
    </row>
    <row r="38" spans="1:8" x14ac:dyDescent="0.25">
      <c r="A38">
        <v>63</v>
      </c>
      <c r="B38" s="1" t="s">
        <v>26</v>
      </c>
      <c r="C38">
        <v>4.3449999999999998</v>
      </c>
      <c r="D38">
        <v>2.2000000000000002</v>
      </c>
      <c r="E38">
        <v>0.83</v>
      </c>
      <c r="F38">
        <f>Tabla1[[#This Row],[Venta]]+Tabla1[[#This Row],[Fisica]]-Tabla1[[#This Row],[Sistema]]</f>
        <v>-1.3149999999999995</v>
      </c>
      <c r="G38">
        <v>15.28</v>
      </c>
      <c r="H38" s="3">
        <f>Tabla1[[#This Row],[Comprometida]]/Tabla1[[#This Row],[Recep]]</f>
        <v>-8.6060209424083739E-2</v>
      </c>
    </row>
    <row r="39" spans="1:8" x14ac:dyDescent="0.25">
      <c r="A39">
        <v>67</v>
      </c>
      <c r="B39" s="1" t="s">
        <v>31</v>
      </c>
      <c r="C39">
        <v>10.37</v>
      </c>
      <c r="D39">
        <v>3.8</v>
      </c>
      <c r="E39">
        <v>1.56</v>
      </c>
      <c r="F39">
        <f>Tabla1[[#This Row],[Venta]]+Tabla1[[#This Row],[Fisica]]-Tabla1[[#This Row],[Sistema]]</f>
        <v>-5.01</v>
      </c>
      <c r="G39">
        <v>41.204999999999998</v>
      </c>
      <c r="H39" s="3">
        <f>Tabla1[[#This Row],[Comprometida]]/Tabla1[[#This Row],[Recep]]</f>
        <v>-0.12158718602111394</v>
      </c>
    </row>
    <row r="40" spans="1:8" hidden="1" x14ac:dyDescent="0.25">
      <c r="A40">
        <v>2078</v>
      </c>
      <c r="B40" s="1" t="s">
        <v>28</v>
      </c>
      <c r="C40">
        <v>6</v>
      </c>
      <c r="D40">
        <v>4</v>
      </c>
      <c r="E40">
        <v>2</v>
      </c>
      <c r="F40">
        <f>Tabla1[[#This Row],[Venta]]+Tabla1[[#This Row],[Fisica]]-Tabla1[[#This Row],[Sistema]]</f>
        <v>0</v>
      </c>
      <c r="H40" s="3" t="e">
        <f>Tabla1[[#This Row],[Comprometida]]/Tabla1[[#This Row],[Recep]]</f>
        <v>#DIV/0!</v>
      </c>
    </row>
    <row r="41" spans="1:8" x14ac:dyDescent="0.25">
      <c r="A41">
        <v>19</v>
      </c>
      <c r="B41" s="1" t="s">
        <v>8</v>
      </c>
      <c r="C41">
        <v>83.68</v>
      </c>
      <c r="D41">
        <f>41-5.2</f>
        <v>35.799999999999997</v>
      </c>
      <c r="E41">
        <v>12.64</v>
      </c>
      <c r="F41">
        <f>Tabla1[[#This Row],[Venta]]+Tabla1[[#This Row],[Fisica]]-Tabla1[[#This Row],[Sistema]]</f>
        <v>-35.240000000000009</v>
      </c>
      <c r="G41">
        <v>453.435</v>
      </c>
      <c r="H41" s="3">
        <f>Tabla1[[#This Row],[Comprometida]]/Tabla1[[#This Row],[Recep]]</f>
        <v>-7.7717864743568552E-2</v>
      </c>
    </row>
    <row r="42" spans="1:8" x14ac:dyDescent="0.25">
      <c r="A42">
        <v>70</v>
      </c>
      <c r="B42" s="1" t="s">
        <v>32</v>
      </c>
      <c r="C42">
        <v>4.5250000000000004</v>
      </c>
      <c r="D42">
        <v>2.4</v>
      </c>
      <c r="E42">
        <v>0</v>
      </c>
      <c r="F42">
        <f>Tabla1[[#This Row],[Venta]]+Tabla1[[#This Row],[Fisica]]-Tabla1[[#This Row],[Sistema]]</f>
        <v>-2.1250000000000004</v>
      </c>
      <c r="G42">
        <v>7.18</v>
      </c>
      <c r="H42" s="3">
        <f>Tabla1[[#This Row],[Comprometida]]/Tabla1[[#This Row],[Recep]]</f>
        <v>-0.2959610027855154</v>
      </c>
    </row>
    <row r="43" spans="1:8" x14ac:dyDescent="0.25">
      <c r="A43">
        <v>71</v>
      </c>
      <c r="B43" s="1" t="s">
        <v>40</v>
      </c>
      <c r="C43">
        <v>23.43</v>
      </c>
      <c r="D43">
        <v>9.4</v>
      </c>
      <c r="E43">
        <v>0.7</v>
      </c>
      <c r="F43">
        <f>Tabla1[[#This Row],[Venta]]+Tabla1[[#This Row],[Fisica]]-Tabla1[[#This Row],[Sistema]]</f>
        <v>-13.33</v>
      </c>
      <c r="G43">
        <v>60.16</v>
      </c>
      <c r="H43" s="3">
        <f>Tabla1[[#This Row],[Comprometida]]/Tabla1[[#This Row],[Recep]]</f>
        <v>-0.22157579787234044</v>
      </c>
    </row>
    <row r="44" spans="1:8" x14ac:dyDescent="0.25">
      <c r="A44">
        <v>72</v>
      </c>
      <c r="B44" s="1" t="s">
        <v>37</v>
      </c>
      <c r="C44">
        <v>2.6850000000000001</v>
      </c>
      <c r="D44">
        <v>0</v>
      </c>
      <c r="E44">
        <v>1.29</v>
      </c>
      <c r="F44">
        <f>Tabla1[[#This Row],[Venta]]+Tabla1[[#This Row],[Fisica]]-Tabla1[[#This Row],[Sistema]]</f>
        <v>-1.395</v>
      </c>
      <c r="G44">
        <v>7.4</v>
      </c>
      <c r="H44" s="3">
        <f>Tabla1[[#This Row],[Comprometida]]/Tabla1[[#This Row],[Recep]]</f>
        <v>-0.1885135135135135</v>
      </c>
    </row>
    <row r="45" spans="1:8" hidden="1" x14ac:dyDescent="0.25">
      <c r="A45">
        <v>2104</v>
      </c>
      <c r="B45" s="1" t="s">
        <v>45</v>
      </c>
      <c r="C45">
        <v>6</v>
      </c>
      <c r="D45">
        <v>6</v>
      </c>
      <c r="F45">
        <f>Tabla1[[#This Row],[Venta]]+Tabla1[[#This Row],[Fisica]]-Tabla1[[#This Row],[Sistema]]</f>
        <v>0</v>
      </c>
      <c r="H45" s="3" t="e">
        <f>Tabla1[[#This Row],[Comprometida]]/Tabla1[[#This Row],[Recep]]</f>
        <v>#DIV/0!</v>
      </c>
    </row>
    <row r="46" spans="1:8" x14ac:dyDescent="0.25">
      <c r="A46">
        <v>78</v>
      </c>
      <c r="B46" s="1" t="s">
        <v>12</v>
      </c>
      <c r="C46">
        <v>20.64</v>
      </c>
      <c r="D46">
        <v>1</v>
      </c>
      <c r="E46">
        <v>7.65</v>
      </c>
      <c r="F46">
        <f>Tabla1[[#This Row],[Venta]]+Tabla1[[#This Row],[Fisica]]-Tabla1[[#This Row],[Sistema]]</f>
        <v>-11.99</v>
      </c>
      <c r="G46">
        <v>178.5</v>
      </c>
      <c r="H46" s="3">
        <f>Tabla1[[#This Row],[Comprometida]]/Tabla1[[#This Row],[Recep]]</f>
        <v>-6.717086834733893E-2</v>
      </c>
    </row>
    <row r="47" spans="1:8" x14ac:dyDescent="0.25">
      <c r="A47">
        <v>83</v>
      </c>
      <c r="B47" s="1" t="s">
        <v>42</v>
      </c>
      <c r="C47">
        <v>1.675</v>
      </c>
      <c r="D47">
        <v>1</v>
      </c>
      <c r="E47">
        <v>0</v>
      </c>
      <c r="F47">
        <f>Tabla1[[#This Row],[Venta]]+Tabla1[[#This Row],[Fisica]]-Tabla1[[#This Row],[Sistema]]</f>
        <v>-0.67500000000000004</v>
      </c>
      <c r="G47">
        <v>4.0199999999999996</v>
      </c>
      <c r="H47" s="3">
        <f>Tabla1[[#This Row],[Comprometida]]/Tabla1[[#This Row],[Recep]]</f>
        <v>-0.16791044776119407</v>
      </c>
    </row>
    <row r="48" spans="1:8" x14ac:dyDescent="0.25">
      <c r="A48">
        <v>16</v>
      </c>
      <c r="B48" s="1" t="s">
        <v>7</v>
      </c>
      <c r="C48">
        <v>38.039099999999998</v>
      </c>
      <c r="D48">
        <v>12.2</v>
      </c>
      <c r="E48">
        <v>0.56000000000000005</v>
      </c>
      <c r="F48">
        <f>Tabla1[[#This Row],[Venta]]+Tabla1[[#This Row],[Fisica]]-Tabla1[[#This Row],[Sistema]]</f>
        <v>-25.2791</v>
      </c>
      <c r="G48">
        <v>75.459999999999994</v>
      </c>
      <c r="H48" s="3">
        <f>Tabla1[[#This Row],[Comprometida]]/Tabla1[[#This Row],[Recep]]</f>
        <v>-0.33500000000000002</v>
      </c>
    </row>
    <row r="49" spans="1:8" x14ac:dyDescent="0.25">
      <c r="A49">
        <v>85</v>
      </c>
      <c r="B49" s="1" t="s">
        <v>27</v>
      </c>
      <c r="C49">
        <v>44.344999999999999</v>
      </c>
      <c r="D49">
        <f>15.8-2.6</f>
        <v>13.200000000000001</v>
      </c>
      <c r="E49">
        <v>1.02</v>
      </c>
      <c r="F49">
        <f>Tabla1[[#This Row],[Venta]]+Tabla1[[#This Row],[Fisica]]-Tabla1[[#This Row],[Sistema]]</f>
        <v>-30.125</v>
      </c>
      <c r="G49">
        <v>101.03</v>
      </c>
      <c r="H49" s="3">
        <f>Tabla1[[#This Row],[Comprometida]]/Tabla1[[#This Row],[Recep]]</f>
        <v>-0.29817875878451944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INVENTARIO-5</dc:creator>
  <cp:lastModifiedBy>INVENTARIO-5</cp:lastModifiedBy>
  <cp:lastPrinted>2021-08-26T10:28:36Z</cp:lastPrinted>
  <dcterms:created xsi:type="dcterms:W3CDTF">2021-08-25T10:10:51Z</dcterms:created>
  <dcterms:modified xsi:type="dcterms:W3CDTF">2021-08-26T10:45:27Z</dcterms:modified>
</cp:coreProperties>
</file>