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-4\Desktop\"/>
    </mc:Choice>
  </mc:AlternateContent>
  <bookViews>
    <workbookView xWindow="0" yWindow="0" windowWidth="24000" windowHeight="9030"/>
  </bookViews>
  <sheets>
    <sheet name="Hoja1" sheetId="1" r:id="rId1"/>
    <sheet name="Hoja2" sheetId="2" r:id="rId2"/>
  </sheets>
  <calcPr calcId="162913"/>
</workbook>
</file>

<file path=xl/calcChain.xml><?xml version="1.0" encoding="utf-8"?>
<calcChain xmlns="http://schemas.openxmlformats.org/spreadsheetml/2006/main">
  <c r="F25" i="2" l="1"/>
  <c r="F24" i="2"/>
  <c r="F23" i="2"/>
  <c r="F22" i="2"/>
  <c r="F21" i="2"/>
  <c r="D42" i="1" l="1"/>
  <c r="F28" i="1"/>
  <c r="D61" i="1"/>
  <c r="F61" i="1" s="1"/>
  <c r="D52" i="1"/>
  <c r="F52" i="1" s="1"/>
  <c r="D50" i="1"/>
  <c r="D48" i="1"/>
  <c r="F48" i="1" s="1"/>
  <c r="H48" i="1" s="1"/>
  <c r="D45" i="1"/>
  <c r="F45" i="1" s="1"/>
  <c r="F44" i="1"/>
  <c r="H44" i="1" s="1"/>
  <c r="D39" i="1"/>
  <c r="F39" i="1" s="1"/>
  <c r="D37" i="1"/>
  <c r="F37" i="1" s="1"/>
  <c r="D36" i="1"/>
  <c r="F36" i="1" s="1"/>
  <c r="D33" i="1"/>
  <c r="F33" i="1" s="1"/>
  <c r="D15" i="1"/>
  <c r="F15" i="1" s="1"/>
  <c r="D7" i="1"/>
  <c r="F7" i="1" s="1"/>
  <c r="H7" i="1" s="1"/>
  <c r="F21" i="1"/>
  <c r="F41" i="1"/>
  <c r="F42" i="1"/>
  <c r="H42" i="1" s="1"/>
  <c r="F49" i="1"/>
  <c r="F50" i="1"/>
  <c r="F51" i="1"/>
  <c r="F57" i="1"/>
  <c r="F17" i="1"/>
  <c r="F19" i="1"/>
  <c r="F59" i="1"/>
  <c r="F27" i="1"/>
  <c r="F6" i="1"/>
  <c r="F8" i="1"/>
  <c r="F9" i="1"/>
  <c r="F11" i="1"/>
  <c r="F43" i="1"/>
  <c r="F29" i="1"/>
  <c r="F46" i="1"/>
  <c r="F32" i="1"/>
  <c r="F40" i="1"/>
  <c r="H40" i="1" s="1"/>
  <c r="F38" i="1"/>
  <c r="H38" i="1" s="1"/>
  <c r="F12" i="1"/>
  <c r="H12" i="1" s="1"/>
  <c r="F53" i="1"/>
  <c r="F13" i="1"/>
  <c r="H13" i="1" s="1"/>
  <c r="F35" i="1"/>
  <c r="F31" i="1"/>
  <c r="F56" i="1"/>
  <c r="H56" i="1" s="1"/>
  <c r="F18" i="1"/>
  <c r="F20" i="1"/>
  <c r="F16" i="1"/>
  <c r="F26" i="1"/>
  <c r="F14" i="1"/>
  <c r="F23" i="1"/>
  <c r="H23" i="1" s="1"/>
  <c r="F55" i="1"/>
  <c r="F24" i="1"/>
  <c r="F22" i="1"/>
  <c r="F25" i="1"/>
  <c r="F54" i="1"/>
  <c r="F58" i="1"/>
  <c r="F10" i="1"/>
  <c r="F34" i="1"/>
  <c r="F60" i="1"/>
  <c r="F47" i="1"/>
  <c r="H47" i="1" s="1"/>
  <c r="F30" i="1"/>
</calcChain>
</file>

<file path=xl/connections.xml><?xml version="1.0" encoding="utf-8"?>
<connections xmlns="http://schemas.openxmlformats.org/spreadsheetml/2006/main">
  <connection id="1" name="pepsi cola roxana y abrahan" type="4" refreshedVersion="0" background="1">
    <webPr xml="1" sourceData="1" url="C:\Users\INVENTARIO-4\Desktop\pepsi cola roxana y abrahan.xml" htmlTables="1" htmlFormat="all"/>
  </connection>
</connections>
</file>

<file path=xl/sharedStrings.xml><?xml version="1.0" encoding="utf-8"?>
<sst xmlns="http://schemas.openxmlformats.org/spreadsheetml/2006/main" count="92" uniqueCount="72">
  <si>
    <t>PEPSI 350CC O COCACOLA(VIDRIO) RETORNABLE</t>
  </si>
  <si>
    <t>REFRESCO 1.5LT PEPSI-COLA</t>
  </si>
  <si>
    <t>REFRESCO 1.5LT GOLDEN KOLITA</t>
  </si>
  <si>
    <t>REFRESCO 1.5LT GOLDEN PIÑA</t>
  </si>
  <si>
    <t>REFRESCO 1.5LT GOLDEN UVA</t>
  </si>
  <si>
    <t>JUGO DE PERA 1.5LT YUKERY</t>
  </si>
  <si>
    <t>REFRESCO 1LT COCA-COLA</t>
  </si>
  <si>
    <t>REFRESCO 1LT GOLDEN NARANJA</t>
  </si>
  <si>
    <t>REFRESCO 1LT PEPSI-COLA</t>
  </si>
  <si>
    <t>REFRESCO NARANJA HIT 2 LT COCA COLA</t>
  </si>
  <si>
    <t>REFRESCO UVA 1.5LT COCA COLA</t>
  </si>
  <si>
    <t>REFRESCO PEPSI COLA LATA ORIGINAL 355 ML</t>
  </si>
  <si>
    <t>REFRESCO PEPSI DE LATA 320ML</t>
  </si>
  <si>
    <t>TE VERDE CON LIMON PET 500ML LIPTON</t>
  </si>
  <si>
    <t>JUGO DE MANZANA 1.5LT YUKERY</t>
  </si>
  <si>
    <t>JUGO DE NARANJA 250ML YUKERY BOTELLA</t>
  </si>
  <si>
    <t>YUKY-PAK 250 ML MANZANA</t>
  </si>
  <si>
    <t>MINALBA SPARKLING 500ML  PEPSI-COLA</t>
  </si>
  <si>
    <t>AGUA MINERAL LIBRE DE SODIO 5 LTS MINALBA</t>
  </si>
  <si>
    <t>AGUA MINERAL LIBRE DE SODIO 1.5LTS MINALBA</t>
  </si>
  <si>
    <t>AGUA MINERAL LIBRE DE SODIO 355ML MINALBA.</t>
  </si>
  <si>
    <t>AGUA MINERAL LIBRE DE SODIO 600ML MINALBA</t>
  </si>
  <si>
    <t>AGUA POTABLE 600ML NEVADA</t>
  </si>
  <si>
    <t>AGUA SPARKLING DE TORONJA 500ML MINALBA</t>
  </si>
  <si>
    <t>REFRESCO 1.5LT 7UP</t>
  </si>
  <si>
    <t>REFRESCO 2LT 7UP</t>
  </si>
  <si>
    <t>REFRESCO 2LT GOLDEN KOLITA</t>
  </si>
  <si>
    <t>PEPSI 2 LT SABOR ORIGINAL</t>
  </si>
  <si>
    <t>REFRESCO 2LT PEPSI-COLA LIGHT</t>
  </si>
  <si>
    <t>RECARGA PEPSI COLA 1.25 LT</t>
  </si>
  <si>
    <t>REFRESCO 1LT GOLDEN KOLITA</t>
  </si>
  <si>
    <t>REFRESCO MANZANITA 1.5 LT MARCA PEPSI</t>
  </si>
  <si>
    <t>REFRESCO 1.5LT HIT NARANJA</t>
  </si>
  <si>
    <t>COCA COLA 355 ML LATA ORIGINAL</t>
  </si>
  <si>
    <t>SODA 355 ML EVERVESS LATA</t>
  </si>
  <si>
    <t>GATORADE FRUTAS TROPICALES 500ML PEPSICO</t>
  </si>
  <si>
    <t>REFRESCO 1.5LT COCA-COLA</t>
  </si>
  <si>
    <t>RECARGA COCA COLA 1.25ML</t>
  </si>
  <si>
    <t>REFRESCO 2LT COCA-COLA</t>
  </si>
  <si>
    <t>TE DE DURAZNO PET 500ML LIPTON</t>
  </si>
  <si>
    <t>JUGO DE NARANJA 1.5LT YUKERY</t>
  </si>
  <si>
    <t>JUGO DE NARANJA-MANGO 1.5 LT YUKERY</t>
  </si>
  <si>
    <t>JUGO DE DURAZNO 1.5 LT YUKERY.</t>
  </si>
  <si>
    <t>LIPTON TE VERDE CON LIMON 1.50L</t>
  </si>
  <si>
    <t>GATORADE MANDARINA 500 ML PEPSICO</t>
  </si>
  <si>
    <t>JUGO MANGO PET 500ML YUKERY</t>
  </si>
  <si>
    <t>JUGO DURAZNO PET 500ML YUKERY</t>
  </si>
  <si>
    <t>TE CON LIMON PET 500ML LIPTON</t>
  </si>
  <si>
    <t>GATORADE SABOR A MORA 500ML PEPSICO</t>
  </si>
  <si>
    <t>JUGO MANGO 250 ML YUKERY BOTELLA</t>
  </si>
  <si>
    <t>JUGO DURAZNO 250ML YUKERY BOTELLA</t>
  </si>
  <si>
    <t>JUGO PERA 250ML YUKERY BOTELLA</t>
  </si>
  <si>
    <t>TE 1.5 LT DURAZNO LIPTON</t>
  </si>
  <si>
    <t>YUKY-PAK 250 ML DURAZNO</t>
  </si>
  <si>
    <t>AGUA SPARKLING DE LIMON 500ML MINALBA</t>
  </si>
  <si>
    <t>REFRESCO 1.5LT CHINOTTO</t>
  </si>
  <si>
    <t>YUKY-PAK 250 ML PERA</t>
  </si>
  <si>
    <t>PEPSI 1.25ML VIDRIO VENTA CON BOTELLA</t>
  </si>
  <si>
    <t>MALTA DESECHABLE SIN ALCOHOL MALTIN 250ML  POLAR</t>
  </si>
  <si>
    <t>REFRESCO 7UP 1LT PEPSI</t>
  </si>
  <si>
    <t>CODIGO</t>
  </si>
  <si>
    <t>PRODUCTO</t>
  </si>
  <si>
    <t xml:space="preserve">SISTEMA </t>
  </si>
  <si>
    <t xml:space="preserve">FISICO </t>
  </si>
  <si>
    <t xml:space="preserve">VENTAS </t>
  </si>
  <si>
    <t xml:space="preserve">DIFERENCIA </t>
  </si>
  <si>
    <t xml:space="preserve">MALTA DESECHABLE SIN ALCOHOL MALTIN 250ML  POLAR LIGHT </t>
  </si>
  <si>
    <t>PEPSICOLA 2707</t>
  </si>
  <si>
    <t xml:space="preserve">ROXANA RODRIGUEZ Y ABRAHAN TERAN </t>
  </si>
  <si>
    <t>RECONTEO</t>
  </si>
  <si>
    <t>COSTO $</t>
  </si>
  <si>
    <t xml:space="preserve">COSTO TOTAL $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</si>
</sst>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540A]#,#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49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0" fontId="1" fillId="0" borderId="0" xfId="0" applyFont="1"/>
    <xf numFmtId="0" fontId="3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0" borderId="0" xfId="0" applyBorder="1"/>
    <xf numFmtId="164" fontId="0" fillId="0" borderId="0" xfId="0" applyNumberFormat="1"/>
    <xf numFmtId="164" fontId="4" fillId="2" borderId="3" xfId="0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13"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string" name="Codigo" form="unqualified"/>
                  <xsd:element minOccurs="0" nillable="true" type="xsd:string" name="Descripcion" form="unqualified"/>
                  <xsd:element minOccurs="0" nillable="true" type="xsd:string" name="Responsable" form="unqualified"/>
                  <xsd:element minOccurs="0" maxOccurs="unbounded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Codigo_Producto" form="unqualified"/>
                              <xsd:element minOccurs="0" nillable="true" type="xsd:string" name="Modelo" form="unqualified"/>
                              <xsd:element minOccurs="0" nillable="true" type="xsd:string" name="Producto" form="unqualified"/>
                              <xsd:element minOccurs="0" nillable="true" type="xsd:double" name="Disponibles" form="unqualified"/>
                              <xsd:element minOccurs="0" nillable="true" type="xsd:double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1" name="Tabla1" displayName="Tabla1" ref="A5:H62" tableType="xml" totalsRowShown="0" headerRowDxfId="12" dataDxfId="10" headerRowBorderDxfId="11" tableBorderDxfId="9" totalsRowBorderDxfId="8" connectionId="1">
  <autoFilter ref="A5:H62">
    <filterColumn colId="5">
      <filters>
        <filter val="-1"/>
        <filter val="-10"/>
        <filter val="-2"/>
        <filter val="-21"/>
        <filter val="-3"/>
        <filter val="-4"/>
        <filter val="-5"/>
        <filter val="-58"/>
        <filter val="-6"/>
      </filters>
    </filterColumn>
  </autoFilter>
  <sortState ref="A6:F82">
    <sortCondition ref="B5:B82"/>
  </sortState>
  <tableColumns count="8">
    <tableColumn id="5" uniqueName="Codigo_Producto" name="CODIGO" dataDxfId="7">
      <xmlColumnPr mapId="1" xpath="/ReporteStellar/Registro/Madepartamentos/Maproductos/Codigo_Producto" xmlDataType="integer"/>
    </tableColumn>
    <tableColumn id="7" uniqueName="Producto" name="PRODUCTO" dataDxfId="6">
      <xmlColumnPr mapId="1" xpath="/ReporteStellar/Registro/Madepartamentos/Maproductos/Producto" xmlDataType="string"/>
    </tableColumn>
    <tableColumn id="8" uniqueName="Disponibles" name="SISTEMA " dataDxfId="5">
      <xmlColumnPr mapId="1" xpath="/ReporteStellar/Registro/Madepartamentos/Maproductos/Disponibles" xmlDataType="double"/>
    </tableColumn>
    <tableColumn id="9" uniqueName="Existencia" name="FISICO " dataDxfId="4">
      <xmlColumnPr mapId="1" xpath="/ReporteStellar/Registro/Madepartamentos/Maproductos/Existencia" xmlDataType="double"/>
    </tableColumn>
    <tableColumn id="10" uniqueName="Pedido" name="VENTAS " dataDxfId="3">
      <xmlColumnPr mapId="1" xpath="/ReporteStellar/Registro/Madepartamentos/Maproductos/Pedido" xmlDataType="integer"/>
    </tableColumn>
    <tableColumn id="11" uniqueName="Comprometida" name="DIFERENCIA " dataDxfId="2">
      <xmlColumnPr mapId="1" xpath="/ReporteStellar/Registro/Madepartamentos/Maproductos/Comprometida" xmlDataType="integer"/>
    </tableColumn>
    <tableColumn id="12" uniqueName="12" name="COSTO $" dataDxfId="1"/>
    <tableColumn id="1" uniqueName="1" name="COSTO TOTAL $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2"/>
  <sheetViews>
    <sheetView tabSelected="1" workbookViewId="0">
      <selection activeCell="L47" sqref="L47"/>
    </sheetView>
  </sheetViews>
  <sheetFormatPr baseColWidth="10" defaultRowHeight="15"/>
  <cols>
    <col min="1" max="1" width="18.5703125" style="12" bestFit="1" customWidth="1"/>
    <col min="2" max="2" width="59.85546875" customWidth="1"/>
    <col min="3" max="3" width="12.85546875" customWidth="1"/>
    <col min="4" max="4" width="11" customWidth="1"/>
    <col min="5" max="5" width="9.5703125" bestFit="1" customWidth="1"/>
    <col min="6" max="6" width="12" customWidth="1"/>
    <col min="7" max="7" width="11.42578125" style="19"/>
    <col min="8" max="8" width="14" style="19" customWidth="1"/>
  </cols>
  <sheetData>
    <row r="2" spans="1:8">
      <c r="B2" s="9" t="s">
        <v>67</v>
      </c>
    </row>
    <row r="3" spans="1:8">
      <c r="B3" s="10" t="s">
        <v>68</v>
      </c>
    </row>
    <row r="4" spans="1:8">
      <c r="B4" s="11">
        <v>44743</v>
      </c>
    </row>
    <row r="5" spans="1:8">
      <c r="A5" s="13" t="s">
        <v>60</v>
      </c>
      <c r="B5" s="1" t="s">
        <v>61</v>
      </c>
      <c r="C5" s="1" t="s">
        <v>62</v>
      </c>
      <c r="D5" s="1" t="s">
        <v>63</v>
      </c>
      <c r="E5" s="1" t="s">
        <v>64</v>
      </c>
      <c r="F5" s="2" t="s">
        <v>65</v>
      </c>
      <c r="G5" s="20" t="s">
        <v>70</v>
      </c>
      <c r="H5" s="20" t="s">
        <v>71</v>
      </c>
    </row>
    <row r="6" spans="1:8" hidden="1">
      <c r="A6" s="14">
        <v>884</v>
      </c>
      <c r="B6" s="3" t="s">
        <v>19</v>
      </c>
      <c r="C6" s="4">
        <v>263</v>
      </c>
      <c r="D6" s="4">
        <v>265</v>
      </c>
      <c r="E6" s="4">
        <v>0</v>
      </c>
      <c r="F6" s="5">
        <f>Tabla1[[#This Row],[VENTAS ]]+Tabla1[[#This Row],[FISICO ]]-Tabla1[[#This Row],[SISTEMA ]]</f>
        <v>2</v>
      </c>
      <c r="G6" s="16"/>
      <c r="H6" s="16"/>
    </row>
    <row r="7" spans="1:8">
      <c r="A7" s="14">
        <v>891</v>
      </c>
      <c r="B7" s="3" t="s">
        <v>18</v>
      </c>
      <c r="C7" s="4">
        <v>102</v>
      </c>
      <c r="D7" s="4">
        <f>62+20+13+2</f>
        <v>97</v>
      </c>
      <c r="E7" s="4">
        <v>3</v>
      </c>
      <c r="F7" s="5">
        <f>Tabla1[[#This Row],[VENTAS ]]+Tabla1[[#This Row],[FISICO ]]-Tabla1[[#This Row],[SISTEMA ]]</f>
        <v>-2</v>
      </c>
      <c r="G7" s="21">
        <v>2.3199999999999998</v>
      </c>
      <c r="H7" s="21">
        <f>Tabla1[[#This Row],[COSTO $]]*Tabla1[[#This Row],[DIFERENCIA ]]</f>
        <v>-4.6399999999999997</v>
      </c>
    </row>
    <row r="8" spans="1:8" hidden="1">
      <c r="A8" s="14">
        <v>847</v>
      </c>
      <c r="B8" s="3" t="s">
        <v>21</v>
      </c>
      <c r="C8" s="4">
        <v>693</v>
      </c>
      <c r="D8" s="4">
        <v>691</v>
      </c>
      <c r="E8" s="4">
        <v>2</v>
      </c>
      <c r="F8" s="5">
        <f>Tabla1[[#This Row],[VENTAS ]]+Tabla1[[#This Row],[FISICO ]]-Tabla1[[#This Row],[SISTEMA ]]</f>
        <v>0</v>
      </c>
      <c r="G8" s="4"/>
      <c r="H8" s="4"/>
    </row>
    <row r="9" spans="1:8" hidden="1">
      <c r="A9" s="14">
        <v>841</v>
      </c>
      <c r="B9" s="3" t="s">
        <v>22</v>
      </c>
      <c r="C9" s="4">
        <v>230</v>
      </c>
      <c r="D9" s="4">
        <v>235</v>
      </c>
      <c r="E9" s="4">
        <v>0</v>
      </c>
      <c r="F9" s="5">
        <f>Tabla1[[#This Row],[VENTAS ]]+Tabla1[[#This Row],[FISICO ]]-Tabla1[[#This Row],[SISTEMA ]]</f>
        <v>5</v>
      </c>
      <c r="G9" s="4"/>
      <c r="H9" s="4"/>
    </row>
    <row r="10" spans="1:8" hidden="1">
      <c r="A10" s="14">
        <v>9757</v>
      </c>
      <c r="B10" s="3" t="s">
        <v>54</v>
      </c>
      <c r="C10" s="4">
        <v>18</v>
      </c>
      <c r="D10" s="4">
        <v>18</v>
      </c>
      <c r="E10" s="4">
        <v>0</v>
      </c>
      <c r="F10" s="5">
        <f>Tabla1[[#This Row],[VENTAS ]]+Tabla1[[#This Row],[FISICO ]]-Tabla1[[#This Row],[SISTEMA ]]</f>
        <v>0</v>
      </c>
      <c r="G10" s="4"/>
      <c r="H10" s="4"/>
    </row>
    <row r="11" spans="1:8" hidden="1">
      <c r="A11" s="14">
        <v>13415</v>
      </c>
      <c r="B11" s="3" t="s">
        <v>23</v>
      </c>
      <c r="C11" s="4">
        <v>12</v>
      </c>
      <c r="D11" s="4">
        <v>12</v>
      </c>
      <c r="E11" s="4">
        <v>0</v>
      </c>
      <c r="F11" s="5">
        <f>Tabla1[[#This Row],[VENTAS ]]+Tabla1[[#This Row],[FISICO ]]-Tabla1[[#This Row],[SISTEMA ]]</f>
        <v>0</v>
      </c>
      <c r="G11" s="4"/>
      <c r="H11" s="4"/>
    </row>
    <row r="12" spans="1:8">
      <c r="A12" s="14">
        <v>6248</v>
      </c>
      <c r="B12" s="3" t="s">
        <v>33</v>
      </c>
      <c r="C12" s="4">
        <v>51</v>
      </c>
      <c r="D12" s="4">
        <v>49</v>
      </c>
      <c r="E12" s="4">
        <v>0</v>
      </c>
      <c r="F12" s="5">
        <f>Tabla1[[#This Row],[VENTAS ]]+Tabla1[[#This Row],[FISICO ]]-Tabla1[[#This Row],[SISTEMA ]]</f>
        <v>-2</v>
      </c>
      <c r="G12" s="21">
        <v>1.19</v>
      </c>
      <c r="H12" s="21">
        <f>Tabla1[[#This Row],[COSTO $]]*Tabla1[[#This Row],[DIFERENCIA ]]</f>
        <v>-2.38</v>
      </c>
    </row>
    <row r="13" spans="1:8">
      <c r="A13" s="14">
        <v>3230</v>
      </c>
      <c r="B13" s="3" t="s">
        <v>35</v>
      </c>
      <c r="C13" s="4">
        <v>73</v>
      </c>
      <c r="D13" s="4">
        <v>67</v>
      </c>
      <c r="E13" s="4">
        <v>0</v>
      </c>
      <c r="F13" s="5">
        <f>Tabla1[[#This Row],[VENTAS ]]+Tabla1[[#This Row],[FISICO ]]-Tabla1[[#This Row],[SISTEMA ]]</f>
        <v>-6</v>
      </c>
      <c r="G13" s="21">
        <v>1.08</v>
      </c>
      <c r="H13" s="21">
        <f>Tabla1[[#This Row],[COSTO $]]*Tabla1[[#This Row],[DIFERENCIA ]]</f>
        <v>-6.48</v>
      </c>
    </row>
    <row r="14" spans="1:8" hidden="1">
      <c r="A14" s="14">
        <v>1628</v>
      </c>
      <c r="B14" s="3" t="s">
        <v>44</v>
      </c>
      <c r="C14" s="4">
        <v>54</v>
      </c>
      <c r="D14" s="4">
        <v>54</v>
      </c>
      <c r="E14" s="4">
        <v>0</v>
      </c>
      <c r="F14" s="5">
        <f>Tabla1[[#This Row],[VENTAS ]]+Tabla1[[#This Row],[FISICO ]]-Tabla1[[#This Row],[SISTEMA ]]</f>
        <v>0</v>
      </c>
      <c r="G14" s="4"/>
      <c r="H14" s="4"/>
    </row>
    <row r="15" spans="1:8" hidden="1">
      <c r="A15" s="14">
        <v>3231</v>
      </c>
      <c r="B15" s="3" t="s">
        <v>48</v>
      </c>
      <c r="C15" s="4">
        <v>38</v>
      </c>
      <c r="D15" s="4">
        <f>5+33</f>
        <v>38</v>
      </c>
      <c r="E15" s="4">
        <v>0</v>
      </c>
      <c r="F15" s="5">
        <f>Tabla1[[#This Row],[VENTAS ]]+Tabla1[[#This Row],[FISICO ]]-Tabla1[[#This Row],[SISTEMA ]]</f>
        <v>0</v>
      </c>
      <c r="G15" s="4"/>
      <c r="H15" s="4"/>
    </row>
    <row r="16" spans="1:8" hidden="1">
      <c r="A16" s="14">
        <v>9488</v>
      </c>
      <c r="B16" s="3" t="s">
        <v>42</v>
      </c>
      <c r="C16" s="4">
        <v>47</v>
      </c>
      <c r="D16" s="4">
        <v>47</v>
      </c>
      <c r="E16" s="4">
        <v>0</v>
      </c>
      <c r="F16" s="5">
        <f>Tabla1[[#This Row],[VENTAS ]]+Tabla1[[#This Row],[FISICO ]]-Tabla1[[#This Row],[SISTEMA ]]</f>
        <v>0</v>
      </c>
      <c r="G16" s="4"/>
      <c r="H16" s="4"/>
    </row>
    <row r="17" spans="1:8" hidden="1">
      <c r="A17" s="14">
        <v>10233</v>
      </c>
      <c r="B17" s="3" t="s">
        <v>14</v>
      </c>
      <c r="C17" s="4">
        <v>29</v>
      </c>
      <c r="D17" s="4">
        <v>29</v>
      </c>
      <c r="E17" s="4">
        <v>2</v>
      </c>
      <c r="F17" s="5">
        <f>Tabla1[[#This Row],[VENTAS ]]+Tabla1[[#This Row],[FISICO ]]-Tabla1[[#This Row],[SISTEMA ]]</f>
        <v>2</v>
      </c>
      <c r="G17" s="4"/>
      <c r="H17" s="4"/>
    </row>
    <row r="18" spans="1:8" hidden="1">
      <c r="A18" s="14">
        <v>1532</v>
      </c>
      <c r="B18" s="3" t="s">
        <v>40</v>
      </c>
      <c r="C18" s="4">
        <v>65</v>
      </c>
      <c r="D18" s="4">
        <v>65</v>
      </c>
      <c r="E18" s="4">
        <v>0</v>
      </c>
      <c r="F18" s="5">
        <f>Tabla1[[#This Row],[VENTAS ]]+Tabla1[[#This Row],[FISICO ]]-Tabla1[[#This Row],[SISTEMA ]]</f>
        <v>0</v>
      </c>
      <c r="G18" s="4"/>
      <c r="H18" s="4"/>
    </row>
    <row r="19" spans="1:8" hidden="1">
      <c r="A19" s="14">
        <v>9228</v>
      </c>
      <c r="B19" s="3" t="s">
        <v>15</v>
      </c>
      <c r="C19" s="4">
        <v>27</v>
      </c>
      <c r="D19" s="4">
        <v>27</v>
      </c>
      <c r="E19" s="4">
        <v>0</v>
      </c>
      <c r="F19" s="5">
        <f>Tabla1[[#This Row],[VENTAS ]]+Tabla1[[#This Row],[FISICO ]]-Tabla1[[#This Row],[SISTEMA ]]</f>
        <v>0</v>
      </c>
      <c r="G19" s="4"/>
      <c r="H19" s="4"/>
    </row>
    <row r="20" spans="1:8" hidden="1">
      <c r="A20" s="14">
        <v>14381</v>
      </c>
      <c r="B20" s="3" t="s">
        <v>41</v>
      </c>
      <c r="C20" s="4">
        <v>24</v>
      </c>
      <c r="D20" s="4">
        <v>24</v>
      </c>
      <c r="E20" s="4">
        <v>0</v>
      </c>
      <c r="F20" s="5">
        <f>Tabla1[[#This Row],[VENTAS ]]+Tabla1[[#This Row],[FISICO ]]-Tabla1[[#This Row],[SISTEMA ]]</f>
        <v>0</v>
      </c>
      <c r="G20" s="4"/>
      <c r="H20" s="4"/>
    </row>
    <row r="21" spans="1:8" hidden="1">
      <c r="A21" s="14">
        <v>11400</v>
      </c>
      <c r="B21" s="3" t="s">
        <v>5</v>
      </c>
      <c r="C21" s="4">
        <v>18</v>
      </c>
      <c r="D21" s="4">
        <v>18</v>
      </c>
      <c r="E21" s="4">
        <v>0</v>
      </c>
      <c r="F21" s="5">
        <f>Tabla1[[#This Row],[VENTAS ]]+Tabla1[[#This Row],[FISICO ]]-Tabla1[[#This Row],[SISTEMA ]]</f>
        <v>0</v>
      </c>
      <c r="G21" s="4"/>
      <c r="H21" s="4"/>
    </row>
    <row r="22" spans="1:8" hidden="1">
      <c r="A22" s="14">
        <v>1624</v>
      </c>
      <c r="B22" s="3" t="s">
        <v>50</v>
      </c>
      <c r="C22" s="4">
        <v>29</v>
      </c>
      <c r="D22" s="4">
        <v>29</v>
      </c>
      <c r="E22" s="4">
        <v>0</v>
      </c>
      <c r="F22" s="5">
        <f>Tabla1[[#This Row],[VENTAS ]]+Tabla1[[#This Row],[FISICO ]]-Tabla1[[#This Row],[SISTEMA ]]</f>
        <v>0</v>
      </c>
      <c r="G22" s="4"/>
      <c r="H22" s="4"/>
    </row>
    <row r="23" spans="1:8">
      <c r="A23" s="14">
        <v>4282</v>
      </c>
      <c r="B23" s="3" t="s">
        <v>46</v>
      </c>
      <c r="C23" s="4">
        <v>49</v>
      </c>
      <c r="D23" s="4">
        <v>48</v>
      </c>
      <c r="E23" s="4">
        <v>0</v>
      </c>
      <c r="F23" s="5">
        <f>Tabla1[[#This Row],[VENTAS ]]+Tabla1[[#This Row],[FISICO ]]-Tabla1[[#This Row],[SISTEMA ]]</f>
        <v>-1</v>
      </c>
      <c r="G23" s="21">
        <v>1.02</v>
      </c>
      <c r="H23" s="21">
        <f>Tabla1[[#This Row],[COSTO $]]*Tabla1[[#This Row],[DIFERENCIA ]]</f>
        <v>-1.02</v>
      </c>
    </row>
    <row r="24" spans="1:8" hidden="1">
      <c r="A24" s="14">
        <v>3746</v>
      </c>
      <c r="B24" s="3" t="s">
        <v>49</v>
      </c>
      <c r="C24" s="4">
        <v>29</v>
      </c>
      <c r="D24" s="4">
        <v>29</v>
      </c>
      <c r="E24" s="4">
        <v>0</v>
      </c>
      <c r="F24" s="5">
        <f>Tabla1[[#This Row],[VENTAS ]]+Tabla1[[#This Row],[FISICO ]]-Tabla1[[#This Row],[SISTEMA ]]</f>
        <v>0</v>
      </c>
      <c r="G24" s="4"/>
      <c r="H24" s="4"/>
    </row>
    <row r="25" spans="1:8" hidden="1">
      <c r="A25" s="14">
        <v>1623</v>
      </c>
      <c r="B25" s="3" t="s">
        <v>51</v>
      </c>
      <c r="C25" s="4">
        <v>34</v>
      </c>
      <c r="D25" s="4">
        <v>34</v>
      </c>
      <c r="E25" s="4">
        <v>0</v>
      </c>
      <c r="F25" s="5">
        <f>Tabla1[[#This Row],[VENTAS ]]+Tabla1[[#This Row],[FISICO ]]-Tabla1[[#This Row],[SISTEMA ]]</f>
        <v>0</v>
      </c>
      <c r="G25" s="4"/>
      <c r="H25" s="4"/>
    </row>
    <row r="26" spans="1:8" hidden="1">
      <c r="A26" s="14">
        <v>6563</v>
      </c>
      <c r="B26" s="3" t="s">
        <v>43</v>
      </c>
      <c r="C26" s="4">
        <v>28</v>
      </c>
      <c r="D26" s="4">
        <v>28</v>
      </c>
      <c r="E26" s="4">
        <v>0</v>
      </c>
      <c r="F26" s="5">
        <f>Tabla1[[#This Row],[VENTAS ]]+Tabla1[[#This Row],[FISICO ]]-Tabla1[[#This Row],[SISTEMA ]]</f>
        <v>0</v>
      </c>
      <c r="G26" s="4"/>
      <c r="H26" s="4"/>
    </row>
    <row r="27" spans="1:8" hidden="1">
      <c r="A27" s="14">
        <v>8794</v>
      </c>
      <c r="B27" s="3" t="s">
        <v>17</v>
      </c>
      <c r="C27" s="4">
        <v>12</v>
      </c>
      <c r="D27" s="4">
        <v>13</v>
      </c>
      <c r="E27" s="4">
        <v>0</v>
      </c>
      <c r="F27" s="5">
        <f>Tabla1[[#This Row],[VENTAS ]]+Tabla1[[#This Row],[FISICO ]]-Tabla1[[#This Row],[SISTEMA ]]</f>
        <v>1</v>
      </c>
      <c r="G27" s="4"/>
      <c r="H27" s="4"/>
    </row>
    <row r="28" spans="1:8" hidden="1">
      <c r="A28" s="14">
        <v>18851</v>
      </c>
      <c r="B28" s="3" t="s">
        <v>57</v>
      </c>
      <c r="C28" s="4">
        <v>46</v>
      </c>
      <c r="D28" s="4">
        <v>305</v>
      </c>
      <c r="E28" s="4">
        <v>0</v>
      </c>
      <c r="F28" s="5">
        <f>Tabla1[[#This Row],[VENTAS ]]+Tabla1[[#This Row],[FISICO ]]-Tabla1[[#This Row],[SISTEMA ]]</f>
        <v>259</v>
      </c>
      <c r="G28" s="4"/>
      <c r="H28" s="4"/>
    </row>
    <row r="29" spans="1:8" hidden="1">
      <c r="A29" s="14">
        <v>913</v>
      </c>
      <c r="B29" s="3" t="s">
        <v>27</v>
      </c>
      <c r="C29" s="4">
        <v>683</v>
      </c>
      <c r="D29" s="4">
        <v>679</v>
      </c>
      <c r="E29" s="4">
        <v>10</v>
      </c>
      <c r="F29" s="5">
        <f>Tabla1[[#This Row],[VENTAS ]]+Tabla1[[#This Row],[FISICO ]]-Tabla1[[#This Row],[SISTEMA ]]</f>
        <v>6</v>
      </c>
      <c r="G29" s="4"/>
      <c r="H29" s="4"/>
    </row>
    <row r="30" spans="1:8" hidden="1">
      <c r="A30" s="14">
        <v>5356</v>
      </c>
      <c r="B30" s="3" t="s">
        <v>0</v>
      </c>
      <c r="C30" s="4">
        <v>29</v>
      </c>
      <c r="D30" s="4">
        <v>31</v>
      </c>
      <c r="E30" s="4">
        <v>0</v>
      </c>
      <c r="F30" s="5">
        <f>Tabla1[[#This Row],[VENTAS ]]+Tabla1[[#This Row],[FISICO ]]-Tabla1[[#This Row],[SISTEMA ]]</f>
        <v>2</v>
      </c>
      <c r="G30" s="4"/>
      <c r="H30" s="4"/>
    </row>
    <row r="31" spans="1:8" hidden="1">
      <c r="A31" s="14">
        <v>13299</v>
      </c>
      <c r="B31" s="3" t="s">
        <v>37</v>
      </c>
      <c r="C31" s="4">
        <v>43</v>
      </c>
      <c r="D31" s="4">
        <v>56</v>
      </c>
      <c r="E31" s="4">
        <v>0</v>
      </c>
      <c r="F31" s="5">
        <f>Tabla1[[#This Row],[VENTAS ]]+Tabla1[[#This Row],[FISICO ]]-Tabla1[[#This Row],[SISTEMA ]]</f>
        <v>13</v>
      </c>
      <c r="G31" s="4"/>
      <c r="H31" s="4"/>
    </row>
    <row r="32" spans="1:8" hidden="1">
      <c r="A32" s="14">
        <v>15721</v>
      </c>
      <c r="B32" s="3" t="s">
        <v>29</v>
      </c>
      <c r="C32" s="4">
        <v>163</v>
      </c>
      <c r="D32" s="4">
        <v>309</v>
      </c>
      <c r="E32" s="4">
        <v>0</v>
      </c>
      <c r="F32" s="5">
        <f>Tabla1[[#This Row],[VENTAS ]]+Tabla1[[#This Row],[FISICO ]]-Tabla1[[#This Row],[SISTEMA ]]</f>
        <v>146</v>
      </c>
      <c r="G32" s="4"/>
      <c r="H32" s="4"/>
    </row>
    <row r="33" spans="1:8" hidden="1">
      <c r="A33" s="14">
        <v>911</v>
      </c>
      <c r="B33" s="3" t="s">
        <v>24</v>
      </c>
      <c r="C33" s="4">
        <v>86</v>
      </c>
      <c r="D33" s="4">
        <f>77+9</f>
        <v>86</v>
      </c>
      <c r="E33" s="4">
        <v>0</v>
      </c>
      <c r="F33" s="5">
        <f>Tabla1[[#This Row],[VENTAS ]]+Tabla1[[#This Row],[FISICO ]]-Tabla1[[#This Row],[SISTEMA ]]</f>
        <v>0</v>
      </c>
      <c r="G33" s="4"/>
      <c r="H33" s="4"/>
    </row>
    <row r="34" spans="1:8" hidden="1">
      <c r="A34" s="14">
        <v>1529</v>
      </c>
      <c r="B34" s="3" t="s">
        <v>55</v>
      </c>
      <c r="C34" s="4">
        <v>23</v>
      </c>
      <c r="D34" s="4">
        <v>23</v>
      </c>
      <c r="E34" s="4">
        <v>0</v>
      </c>
      <c r="F34" s="5">
        <f>Tabla1[[#This Row],[VENTAS ]]+Tabla1[[#This Row],[FISICO ]]-Tabla1[[#This Row],[SISTEMA ]]</f>
        <v>0</v>
      </c>
      <c r="G34" s="4"/>
      <c r="H34" s="4"/>
    </row>
    <row r="35" spans="1:8" hidden="1">
      <c r="A35" s="14">
        <v>7526</v>
      </c>
      <c r="B35" s="3" t="s">
        <v>36</v>
      </c>
      <c r="C35" s="4">
        <v>21</v>
      </c>
      <c r="D35" s="4">
        <v>21</v>
      </c>
      <c r="E35" s="4">
        <v>0</v>
      </c>
      <c r="F35" s="5">
        <f>Tabla1[[#This Row],[VENTAS ]]+Tabla1[[#This Row],[FISICO ]]-Tabla1[[#This Row],[SISTEMA ]]</f>
        <v>0</v>
      </c>
      <c r="G35" s="4"/>
      <c r="H35" s="4"/>
    </row>
    <row r="36" spans="1:8" hidden="1">
      <c r="A36" s="14">
        <v>6357</v>
      </c>
      <c r="B36" s="3" t="s">
        <v>3</v>
      </c>
      <c r="C36" s="4">
        <v>55</v>
      </c>
      <c r="D36" s="4">
        <f>25+24+6</f>
        <v>55</v>
      </c>
      <c r="E36" s="4">
        <v>0</v>
      </c>
      <c r="F36" s="5">
        <f>Tabla1[[#This Row],[VENTAS ]]+Tabla1[[#This Row],[FISICO ]]-Tabla1[[#This Row],[SISTEMA ]]</f>
        <v>0</v>
      </c>
      <c r="G36" s="4"/>
      <c r="H36" s="4"/>
    </row>
    <row r="37" spans="1:8" hidden="1">
      <c r="A37" s="14">
        <v>3427</v>
      </c>
      <c r="B37" s="3" t="s">
        <v>4</v>
      </c>
      <c r="C37" s="4">
        <v>50</v>
      </c>
      <c r="D37" s="4">
        <f>24+27</f>
        <v>51</v>
      </c>
      <c r="E37" s="4">
        <v>0</v>
      </c>
      <c r="F37" s="5">
        <f>Tabla1[[#This Row],[VENTAS ]]+Tabla1[[#This Row],[FISICO ]]-Tabla1[[#This Row],[SISTEMA ]]</f>
        <v>1</v>
      </c>
      <c r="G37" s="4"/>
      <c r="H37" s="4"/>
    </row>
    <row r="38" spans="1:8">
      <c r="A38" s="14">
        <v>990</v>
      </c>
      <c r="B38" s="3" t="s">
        <v>32</v>
      </c>
      <c r="C38" s="4">
        <v>23</v>
      </c>
      <c r="D38" s="4">
        <v>19</v>
      </c>
      <c r="E38" s="4">
        <v>0</v>
      </c>
      <c r="F38" s="5">
        <f>Tabla1[[#This Row],[VENTAS ]]+Tabla1[[#This Row],[FISICO ]]-Tabla1[[#This Row],[SISTEMA ]]</f>
        <v>-4</v>
      </c>
      <c r="G38" s="21">
        <v>1.28</v>
      </c>
      <c r="H38" s="21">
        <f>Tabla1[[#This Row],[COSTO $]]*Tabla1[[#This Row],[DIFERENCIA ]]</f>
        <v>-5.12</v>
      </c>
    </row>
    <row r="39" spans="1:8" hidden="1">
      <c r="A39" s="14">
        <v>8540</v>
      </c>
      <c r="B39" s="3" t="s">
        <v>6</v>
      </c>
      <c r="C39" s="4">
        <v>50</v>
      </c>
      <c r="D39" s="4">
        <f>18+32</f>
        <v>50</v>
      </c>
      <c r="E39" s="4">
        <v>0</v>
      </c>
      <c r="F39" s="5">
        <f>Tabla1[[#This Row],[VENTAS ]]+Tabla1[[#This Row],[FISICO ]]-Tabla1[[#This Row],[SISTEMA ]]</f>
        <v>0</v>
      </c>
      <c r="G39" s="4"/>
      <c r="H39" s="4"/>
    </row>
    <row r="40" spans="1:8">
      <c r="A40" s="14">
        <v>17890</v>
      </c>
      <c r="B40" s="3" t="s">
        <v>30</v>
      </c>
      <c r="C40" s="4">
        <v>22</v>
      </c>
      <c r="D40" s="4">
        <v>19</v>
      </c>
      <c r="E40" s="4">
        <v>1</v>
      </c>
      <c r="F40" s="5">
        <f>Tabla1[[#This Row],[VENTAS ]]+Tabla1[[#This Row],[FISICO ]]-Tabla1[[#This Row],[SISTEMA ]]</f>
        <v>-2</v>
      </c>
      <c r="G40" s="21">
        <v>0.82</v>
      </c>
      <c r="H40" s="21">
        <f>Tabla1[[#This Row],[COSTO $]]*Tabla1[[#This Row],[DIFERENCIA ]]</f>
        <v>-1.64</v>
      </c>
    </row>
    <row r="41" spans="1:8" hidden="1">
      <c r="A41" s="14">
        <v>21358</v>
      </c>
      <c r="B41" s="3" t="s">
        <v>7</v>
      </c>
      <c r="C41" s="4">
        <v>23</v>
      </c>
      <c r="D41" s="4">
        <v>23</v>
      </c>
      <c r="E41" s="4">
        <v>0</v>
      </c>
      <c r="F41" s="5">
        <f>Tabla1[[#This Row],[VENTAS ]]+Tabla1[[#This Row],[FISICO ]]-Tabla1[[#This Row],[SISTEMA ]]</f>
        <v>0</v>
      </c>
      <c r="G41" s="4"/>
      <c r="H41" s="4"/>
    </row>
    <row r="42" spans="1:8">
      <c r="A42" s="14">
        <v>13746</v>
      </c>
      <c r="B42" s="3" t="s">
        <v>8</v>
      </c>
      <c r="C42" s="4">
        <v>204</v>
      </c>
      <c r="D42" s="4">
        <f>61+13+80+40</f>
        <v>194</v>
      </c>
      <c r="E42" s="4">
        <v>0</v>
      </c>
      <c r="F42" s="5">
        <f>Tabla1[[#This Row],[VENTAS ]]+Tabla1[[#This Row],[FISICO ]]-Tabla1[[#This Row],[SISTEMA ]]</f>
        <v>-10</v>
      </c>
      <c r="G42" s="21">
        <v>0.83</v>
      </c>
      <c r="H42" s="21">
        <f>Tabla1[[#This Row],[COSTO $]]*Tabla1[[#This Row],[DIFERENCIA ]]</f>
        <v>-8.2999999999999989</v>
      </c>
    </row>
    <row r="43" spans="1:8" hidden="1">
      <c r="A43" s="14">
        <v>1531</v>
      </c>
      <c r="B43" s="3" t="s">
        <v>25</v>
      </c>
      <c r="C43" s="4">
        <v>217</v>
      </c>
      <c r="D43" s="4">
        <v>212</v>
      </c>
      <c r="E43" s="4">
        <v>6</v>
      </c>
      <c r="F43" s="5">
        <f>Tabla1[[#This Row],[VENTAS ]]+Tabla1[[#This Row],[FISICO ]]-Tabla1[[#This Row],[SISTEMA ]]</f>
        <v>1</v>
      </c>
      <c r="G43" s="4"/>
      <c r="H43" s="4"/>
    </row>
    <row r="44" spans="1:8">
      <c r="A44" s="14">
        <v>6244</v>
      </c>
      <c r="B44" s="3" t="s">
        <v>38</v>
      </c>
      <c r="C44" s="4">
        <v>12</v>
      </c>
      <c r="D44" s="4">
        <v>10</v>
      </c>
      <c r="E44" s="4">
        <v>0</v>
      </c>
      <c r="F44" s="5">
        <f>Tabla1[[#This Row],[VENTAS ]]+Tabla1[[#This Row],[FISICO ]]-Tabla1[[#This Row],[SISTEMA ]]</f>
        <v>-2</v>
      </c>
      <c r="G44" s="21">
        <v>1.75</v>
      </c>
      <c r="H44" s="21">
        <f>Tabla1[[#This Row],[COSTO $]]*Tabla1[[#This Row],[DIFERENCIA ]]</f>
        <v>-3.5</v>
      </c>
    </row>
    <row r="45" spans="1:8" hidden="1">
      <c r="A45" s="14">
        <v>909</v>
      </c>
      <c r="B45" s="3" t="s">
        <v>26</v>
      </c>
      <c r="C45" s="4">
        <v>39</v>
      </c>
      <c r="D45" s="4">
        <f>27+12</f>
        <v>39</v>
      </c>
      <c r="E45" s="4">
        <v>0</v>
      </c>
      <c r="F45" s="5">
        <f>Tabla1[[#This Row],[VENTAS ]]+Tabla1[[#This Row],[FISICO ]]-Tabla1[[#This Row],[SISTEMA ]]</f>
        <v>0</v>
      </c>
      <c r="G45" s="4"/>
      <c r="H45" s="4"/>
    </row>
    <row r="46" spans="1:8" hidden="1">
      <c r="A46" s="14">
        <v>916</v>
      </c>
      <c r="B46" s="3" t="s">
        <v>28</v>
      </c>
      <c r="C46" s="4">
        <v>11</v>
      </c>
      <c r="D46" s="4">
        <v>11</v>
      </c>
      <c r="E46" s="4">
        <v>0</v>
      </c>
      <c r="F46" s="5">
        <f>Tabla1[[#This Row],[VENTAS ]]+Tabla1[[#This Row],[FISICO ]]-Tabla1[[#This Row],[SISTEMA ]]</f>
        <v>0</v>
      </c>
      <c r="G46" s="4"/>
      <c r="H46" s="4"/>
    </row>
    <row r="47" spans="1:8">
      <c r="A47" s="14">
        <v>23304</v>
      </c>
      <c r="B47" s="3" t="s">
        <v>59</v>
      </c>
      <c r="C47" s="4">
        <v>28</v>
      </c>
      <c r="D47" s="4">
        <v>24</v>
      </c>
      <c r="E47" s="4">
        <v>0</v>
      </c>
      <c r="F47" s="5">
        <f>Tabla1[[#This Row],[VENTAS ]]+Tabla1[[#This Row],[FISICO ]]-Tabla1[[#This Row],[SISTEMA ]]</f>
        <v>-4</v>
      </c>
      <c r="G47" s="21">
        <v>0.83</v>
      </c>
      <c r="H47" s="21">
        <f>Tabla1[[#This Row],[COSTO $]]*Tabla1[[#This Row],[DIFERENCIA ]]</f>
        <v>-3.32</v>
      </c>
    </row>
    <row r="48" spans="1:8">
      <c r="A48" s="14">
        <v>17891</v>
      </c>
      <c r="B48" s="3" t="s">
        <v>31</v>
      </c>
      <c r="C48" s="4">
        <v>58</v>
      </c>
      <c r="D48" s="4">
        <f>34+7+15</f>
        <v>56</v>
      </c>
      <c r="E48" s="4">
        <v>0</v>
      </c>
      <c r="F48" s="5">
        <f>Tabla1[[#This Row],[VENTAS ]]+Tabla1[[#This Row],[FISICO ]]-Tabla1[[#This Row],[SISTEMA ]]</f>
        <v>-2</v>
      </c>
      <c r="G48" s="21">
        <v>1.1599999999999999</v>
      </c>
      <c r="H48" s="21">
        <f>Tabla1[[#This Row],[COSTO $]]*Tabla1[[#This Row],[DIFERENCIA ]]</f>
        <v>-2.3199999999999998</v>
      </c>
    </row>
    <row r="49" spans="1:8" hidden="1">
      <c r="A49" s="14">
        <v>1530</v>
      </c>
      <c r="B49" s="3" t="s">
        <v>9</v>
      </c>
      <c r="C49" s="4">
        <v>21</v>
      </c>
      <c r="D49" s="4">
        <v>33</v>
      </c>
      <c r="E49" s="4">
        <v>0</v>
      </c>
      <c r="F49" s="5">
        <f>Tabla1[[#This Row],[VENTAS ]]+Tabla1[[#This Row],[FISICO ]]-Tabla1[[#This Row],[SISTEMA ]]</f>
        <v>12</v>
      </c>
      <c r="G49" s="4"/>
      <c r="H49" s="4"/>
    </row>
    <row r="50" spans="1:8" hidden="1">
      <c r="A50" s="14">
        <v>3513</v>
      </c>
      <c r="B50" s="3" t="s">
        <v>11</v>
      </c>
      <c r="C50" s="4">
        <v>145</v>
      </c>
      <c r="D50" s="4">
        <f>51+52+21+21</f>
        <v>145</v>
      </c>
      <c r="E50" s="4">
        <v>0</v>
      </c>
      <c r="F50" s="5">
        <f>Tabla1[[#This Row],[VENTAS ]]+Tabla1[[#This Row],[FISICO ]]-Tabla1[[#This Row],[SISTEMA ]]</f>
        <v>0</v>
      </c>
      <c r="G50" s="4"/>
      <c r="H50" s="4"/>
    </row>
    <row r="51" spans="1:8" hidden="1">
      <c r="A51" s="14">
        <v>13416</v>
      </c>
      <c r="B51" s="3" t="s">
        <v>12</v>
      </c>
      <c r="C51" s="4">
        <v>14</v>
      </c>
      <c r="D51" s="4">
        <v>14</v>
      </c>
      <c r="E51" s="4">
        <v>0</v>
      </c>
      <c r="F51" s="5">
        <f>Tabla1[[#This Row],[VENTAS ]]+Tabla1[[#This Row],[FISICO ]]-Tabla1[[#This Row],[SISTEMA ]]</f>
        <v>0</v>
      </c>
      <c r="G51" s="4"/>
      <c r="H51" s="4"/>
    </row>
    <row r="52" spans="1:8" hidden="1">
      <c r="A52" s="14">
        <v>3865</v>
      </c>
      <c r="B52" s="3" t="s">
        <v>10</v>
      </c>
      <c r="C52" s="4">
        <v>28</v>
      </c>
      <c r="D52" s="4">
        <f>22+6</f>
        <v>28</v>
      </c>
      <c r="E52" s="4">
        <v>0</v>
      </c>
      <c r="F52" s="5">
        <f>Tabla1[[#This Row],[VENTAS ]]+Tabla1[[#This Row],[FISICO ]]-Tabla1[[#This Row],[SISTEMA ]]</f>
        <v>0</v>
      </c>
      <c r="G52" s="4"/>
      <c r="H52" s="4"/>
    </row>
    <row r="53" spans="1:8" hidden="1">
      <c r="A53" s="14">
        <v>1621</v>
      </c>
      <c r="B53" s="3" t="s">
        <v>34</v>
      </c>
      <c r="C53" s="4">
        <v>23</v>
      </c>
      <c r="D53" s="4">
        <v>23</v>
      </c>
      <c r="E53" s="4">
        <v>0</v>
      </c>
      <c r="F53" s="5">
        <f>Tabla1[[#This Row],[VENTAS ]]+Tabla1[[#This Row],[FISICO ]]-Tabla1[[#This Row],[SISTEMA ]]</f>
        <v>0</v>
      </c>
      <c r="G53" s="4"/>
      <c r="H53" s="4"/>
    </row>
    <row r="54" spans="1:8" hidden="1">
      <c r="A54" s="14">
        <v>6300</v>
      </c>
      <c r="B54" s="3" t="s">
        <v>52</v>
      </c>
      <c r="C54" s="4">
        <v>17</v>
      </c>
      <c r="D54" s="4">
        <v>17</v>
      </c>
      <c r="E54" s="4">
        <v>0</v>
      </c>
      <c r="F54" s="5">
        <f>Tabla1[[#This Row],[VENTAS ]]+Tabla1[[#This Row],[FISICO ]]-Tabla1[[#This Row],[SISTEMA ]]</f>
        <v>0</v>
      </c>
      <c r="G54" s="4"/>
      <c r="H54" s="4"/>
    </row>
    <row r="55" spans="1:8" hidden="1">
      <c r="A55" s="14">
        <v>1629</v>
      </c>
      <c r="B55" s="3" t="s">
        <v>47</v>
      </c>
      <c r="C55" s="4">
        <v>33</v>
      </c>
      <c r="D55" s="4">
        <v>33</v>
      </c>
      <c r="E55" s="4">
        <v>0</v>
      </c>
      <c r="F55" s="5">
        <f>Tabla1[[#This Row],[VENTAS ]]+Tabla1[[#This Row],[FISICO ]]-Tabla1[[#This Row],[SISTEMA ]]</f>
        <v>0</v>
      </c>
      <c r="G55" s="4"/>
      <c r="H55" s="4"/>
    </row>
    <row r="56" spans="1:8">
      <c r="A56" s="14">
        <v>4410</v>
      </c>
      <c r="B56" s="3" t="s">
        <v>39</v>
      </c>
      <c r="C56" s="4">
        <v>25</v>
      </c>
      <c r="D56" s="4">
        <v>22</v>
      </c>
      <c r="E56" s="4">
        <v>0</v>
      </c>
      <c r="F56" s="5">
        <f>Tabla1[[#This Row],[VENTAS ]]+Tabla1[[#This Row],[FISICO ]]-Tabla1[[#This Row],[SISTEMA ]]</f>
        <v>-3</v>
      </c>
      <c r="G56" s="21">
        <v>1.04</v>
      </c>
      <c r="H56" s="21">
        <f>Tabla1[[#This Row],[COSTO $]]*Tabla1[[#This Row],[DIFERENCIA ]]</f>
        <v>-3.12</v>
      </c>
    </row>
    <row r="57" spans="1:8" hidden="1">
      <c r="A57" s="14">
        <v>1630</v>
      </c>
      <c r="B57" s="3" t="s">
        <v>13</v>
      </c>
      <c r="C57" s="4">
        <v>24</v>
      </c>
      <c r="D57" s="4">
        <v>24</v>
      </c>
      <c r="E57" s="4">
        <v>0</v>
      </c>
      <c r="F57" s="5">
        <f>Tabla1[[#This Row],[VENTAS ]]+Tabla1[[#This Row],[FISICO ]]-Tabla1[[#This Row],[SISTEMA ]]</f>
        <v>0</v>
      </c>
      <c r="G57" s="4"/>
      <c r="H57" s="4"/>
    </row>
    <row r="58" spans="1:8" hidden="1">
      <c r="A58" s="14">
        <v>3876</v>
      </c>
      <c r="B58" s="3" t="s">
        <v>53</v>
      </c>
      <c r="C58" s="4">
        <v>193</v>
      </c>
      <c r="D58" s="4">
        <v>202</v>
      </c>
      <c r="E58" s="4">
        <v>0</v>
      </c>
      <c r="F58" s="5">
        <f>Tabla1[[#This Row],[VENTAS ]]+Tabla1[[#This Row],[FISICO ]]-Tabla1[[#This Row],[SISTEMA ]]</f>
        <v>9</v>
      </c>
      <c r="G58" s="4"/>
      <c r="H58" s="4"/>
    </row>
    <row r="59" spans="1:8" hidden="1">
      <c r="A59" s="14">
        <v>4031</v>
      </c>
      <c r="B59" s="3" t="s">
        <v>16</v>
      </c>
      <c r="C59" s="4">
        <v>240</v>
      </c>
      <c r="D59" s="4">
        <v>253</v>
      </c>
      <c r="E59" s="4">
        <v>0</v>
      </c>
      <c r="F59" s="5">
        <f>Tabla1[[#This Row],[VENTAS ]]+Tabla1[[#This Row],[FISICO ]]-Tabla1[[#This Row],[SISTEMA ]]</f>
        <v>13</v>
      </c>
      <c r="G59" s="4"/>
      <c r="H59" s="4"/>
    </row>
    <row r="60" spans="1:8" hidden="1">
      <c r="A60" s="15">
        <v>9153</v>
      </c>
      <c r="B60" s="6" t="s">
        <v>56</v>
      </c>
      <c r="C60" s="7">
        <v>13</v>
      </c>
      <c r="D60" s="7">
        <v>13</v>
      </c>
      <c r="E60" s="7">
        <v>0</v>
      </c>
      <c r="F60" s="8">
        <f>Tabla1[[#This Row],[VENTAS ]]+Tabla1[[#This Row],[FISICO ]]-Tabla1[[#This Row],[SISTEMA ]]</f>
        <v>0</v>
      </c>
      <c r="G60" s="4"/>
      <c r="H60" s="4"/>
    </row>
    <row r="61" spans="1:8" hidden="1">
      <c r="A61" s="15">
        <v>1295</v>
      </c>
      <c r="B61" s="7" t="s">
        <v>66</v>
      </c>
      <c r="C61" s="7">
        <v>26</v>
      </c>
      <c r="D61" s="7">
        <f>9+17</f>
        <v>26</v>
      </c>
      <c r="E61" s="7">
        <v>0</v>
      </c>
      <c r="F61" s="8">
        <f>Tabla1[[#This Row],[VENTAS ]]+Tabla1[[#This Row],[FISICO ]]-Tabla1[[#This Row],[SISTEMA ]]</f>
        <v>0</v>
      </c>
      <c r="G61" s="7"/>
      <c r="H61" s="7"/>
    </row>
    <row r="62" spans="1:8" s="18" customFormat="1">
      <c r="A62" s="22"/>
      <c r="B62" s="23"/>
      <c r="C62" s="23"/>
      <c r="D62" s="23"/>
      <c r="E62" s="23"/>
      <c r="F62" s="23"/>
      <c r="G62" s="24"/>
      <c r="H62" s="25">
        <v>41.84</v>
      </c>
    </row>
  </sheetData>
  <pageMargins left="0.70866141732283472" right="0.70866141732283472" top="0.74803149606299213" bottom="0.74803149606299213" header="0.31496062992125984" footer="0.31496062992125984"/>
  <pageSetup paperSize="9" scale="85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25"/>
  <sheetViews>
    <sheetView workbookViewId="0">
      <selection activeCell="A25" sqref="A25:XFD25"/>
    </sheetView>
  </sheetViews>
  <sheetFormatPr baseColWidth="10" defaultRowHeight="15"/>
  <cols>
    <col min="2" max="2" width="54" customWidth="1"/>
  </cols>
  <sheetData>
    <row r="4" spans="1:7">
      <c r="A4" s="13" t="s">
        <v>60</v>
      </c>
      <c r="B4" s="1" t="s">
        <v>61</v>
      </c>
      <c r="C4" s="1" t="s">
        <v>62</v>
      </c>
      <c r="D4" s="1" t="s">
        <v>63</v>
      </c>
      <c r="E4" s="1" t="s">
        <v>64</v>
      </c>
      <c r="F4" s="2" t="s">
        <v>65</v>
      </c>
      <c r="G4" s="17" t="s">
        <v>69</v>
      </c>
    </row>
    <row r="5" spans="1:7">
      <c r="A5" s="14">
        <v>884</v>
      </c>
      <c r="B5" s="3" t="s">
        <v>19</v>
      </c>
      <c r="C5" s="4">
        <v>263</v>
      </c>
      <c r="D5" s="4">
        <v>265</v>
      </c>
      <c r="E5" s="4">
        <v>0</v>
      </c>
      <c r="F5" s="5">
        <v>2</v>
      </c>
      <c r="G5" s="16"/>
    </row>
    <row r="6" spans="1:7">
      <c r="A6" s="14">
        <v>841</v>
      </c>
      <c r="B6" s="3" t="s">
        <v>22</v>
      </c>
      <c r="C6" s="4">
        <v>230</v>
      </c>
      <c r="D6" s="4">
        <v>235</v>
      </c>
      <c r="E6" s="4">
        <v>0</v>
      </c>
      <c r="F6" s="5">
        <v>5</v>
      </c>
      <c r="G6" s="4"/>
    </row>
    <row r="7" spans="1:7">
      <c r="A7" s="14">
        <v>10233</v>
      </c>
      <c r="B7" s="3" t="s">
        <v>14</v>
      </c>
      <c r="C7" s="4">
        <v>29</v>
      </c>
      <c r="D7" s="4">
        <v>29</v>
      </c>
      <c r="E7" s="4">
        <v>2</v>
      </c>
      <c r="F7" s="5">
        <v>2</v>
      </c>
      <c r="G7" s="4"/>
    </row>
    <row r="8" spans="1:7">
      <c r="A8" s="14">
        <v>8794</v>
      </c>
      <c r="B8" s="3" t="s">
        <v>17</v>
      </c>
      <c r="C8" s="4">
        <v>12</v>
      </c>
      <c r="D8" s="4">
        <v>13</v>
      </c>
      <c r="E8" s="4">
        <v>0</v>
      </c>
      <c r="F8" s="5">
        <v>1</v>
      </c>
      <c r="G8" s="4"/>
    </row>
    <row r="9" spans="1:7">
      <c r="A9" s="14">
        <v>18851</v>
      </c>
      <c r="B9" s="3" t="s">
        <v>57</v>
      </c>
      <c r="C9" s="4">
        <v>46</v>
      </c>
      <c r="D9" s="4">
        <v>305</v>
      </c>
      <c r="E9" s="4">
        <v>0</v>
      </c>
      <c r="F9" s="5">
        <v>259</v>
      </c>
      <c r="G9" s="4"/>
    </row>
    <row r="10" spans="1:7">
      <c r="A10" s="14">
        <v>913</v>
      </c>
      <c r="B10" s="3" t="s">
        <v>27</v>
      </c>
      <c r="C10" s="4">
        <v>683</v>
      </c>
      <c r="D10" s="4">
        <v>679</v>
      </c>
      <c r="E10" s="4">
        <v>10</v>
      </c>
      <c r="F10" s="5">
        <v>6</v>
      </c>
      <c r="G10" s="4"/>
    </row>
    <row r="11" spans="1:7">
      <c r="A11" s="14">
        <v>5356</v>
      </c>
      <c r="B11" s="3" t="s">
        <v>0</v>
      </c>
      <c r="C11" s="4">
        <v>29</v>
      </c>
      <c r="D11" s="4">
        <v>31</v>
      </c>
      <c r="E11" s="4">
        <v>0</v>
      </c>
      <c r="F11" s="5">
        <v>2</v>
      </c>
      <c r="G11" s="4"/>
    </row>
    <row r="12" spans="1:7">
      <c r="A12" s="14">
        <v>13299</v>
      </c>
      <c r="B12" s="3" t="s">
        <v>37</v>
      </c>
      <c r="C12" s="4">
        <v>43</v>
      </c>
      <c r="D12" s="4">
        <v>56</v>
      </c>
      <c r="E12" s="4">
        <v>0</v>
      </c>
      <c r="F12" s="5">
        <v>13</v>
      </c>
      <c r="G12" s="4"/>
    </row>
    <row r="13" spans="1:7">
      <c r="A13" s="14">
        <v>15721</v>
      </c>
      <c r="B13" s="3" t="s">
        <v>29</v>
      </c>
      <c r="C13" s="4">
        <v>163</v>
      </c>
      <c r="D13" s="4">
        <v>309</v>
      </c>
      <c r="E13" s="4">
        <v>0</v>
      </c>
      <c r="F13" s="5">
        <v>146</v>
      </c>
      <c r="G13" s="4"/>
    </row>
    <row r="14" spans="1:7">
      <c r="A14" s="14">
        <v>3427</v>
      </c>
      <c r="B14" s="3" t="s">
        <v>4</v>
      </c>
      <c r="C14" s="4">
        <v>50</v>
      </c>
      <c r="D14" s="4">
        <v>51</v>
      </c>
      <c r="E14" s="4">
        <v>0</v>
      </c>
      <c r="F14" s="5">
        <v>1</v>
      </c>
      <c r="G14" s="4"/>
    </row>
    <row r="15" spans="1:7">
      <c r="A15" s="14">
        <v>1531</v>
      </c>
      <c r="B15" s="3" t="s">
        <v>25</v>
      </c>
      <c r="C15" s="4">
        <v>217</v>
      </c>
      <c r="D15" s="4">
        <v>212</v>
      </c>
      <c r="E15" s="4">
        <v>6</v>
      </c>
      <c r="F15" s="5">
        <v>1</v>
      </c>
      <c r="G15" s="4"/>
    </row>
    <row r="16" spans="1:7">
      <c r="A16" s="14">
        <v>1530</v>
      </c>
      <c r="B16" s="3" t="s">
        <v>9</v>
      </c>
      <c r="C16" s="4">
        <v>21</v>
      </c>
      <c r="D16" s="4">
        <v>33</v>
      </c>
      <c r="E16" s="4">
        <v>0</v>
      </c>
      <c r="F16" s="5">
        <v>12</v>
      </c>
      <c r="G16" s="4"/>
    </row>
    <row r="17" spans="1:7">
      <c r="A17" s="14">
        <v>3876</v>
      </c>
      <c r="B17" s="3" t="s">
        <v>53</v>
      </c>
      <c r="C17" s="4">
        <v>193</v>
      </c>
      <c r="D17" s="4">
        <v>202</v>
      </c>
      <c r="E17" s="4">
        <v>0</v>
      </c>
      <c r="F17" s="5">
        <v>9</v>
      </c>
      <c r="G17" s="4"/>
    </row>
    <row r="18" spans="1:7">
      <c r="A18" s="14">
        <v>4031</v>
      </c>
      <c r="B18" s="3" t="s">
        <v>16</v>
      </c>
      <c r="C18" s="4">
        <v>240</v>
      </c>
      <c r="D18" s="4">
        <v>253</v>
      </c>
      <c r="E18" s="4">
        <v>0</v>
      </c>
      <c r="F18" s="5">
        <v>13</v>
      </c>
      <c r="G18" s="4"/>
    </row>
    <row r="21" spans="1:7">
      <c r="A21" s="14">
        <v>850</v>
      </c>
      <c r="B21" s="3" t="s">
        <v>20</v>
      </c>
      <c r="C21" s="4">
        <v>2182</v>
      </c>
      <c r="D21" s="4">
        <v>2123</v>
      </c>
      <c r="E21" s="4">
        <v>1</v>
      </c>
      <c r="F21" s="5">
        <f>Tabla1[[#This Row],[VENTAS ]]+Tabla1[[#This Row],[FISICO ]]-Tabla1[[#This Row],[SISTEMA ]]</f>
        <v>0</v>
      </c>
      <c r="G21" s="4"/>
    </row>
    <row r="22" spans="1:7">
      <c r="A22" s="14">
        <v>4283</v>
      </c>
      <c r="B22" s="3" t="s">
        <v>45</v>
      </c>
      <c r="C22" s="4">
        <v>25</v>
      </c>
      <c r="D22" s="4">
        <v>24</v>
      </c>
      <c r="E22" s="4">
        <v>0</v>
      </c>
      <c r="F22" s="5">
        <f>Tabla1[[#This Row],[VENTAS ]]+Tabla1[[#This Row],[FISICO ]]-Tabla1[[#This Row],[SISTEMA ]]</f>
        <v>0</v>
      </c>
      <c r="G22" s="4"/>
    </row>
    <row r="23" spans="1:7">
      <c r="A23" s="14">
        <v>1289</v>
      </c>
      <c r="B23" s="3" t="s">
        <v>58</v>
      </c>
      <c r="C23" s="4">
        <v>51</v>
      </c>
      <c r="D23" s="4">
        <v>46</v>
      </c>
      <c r="E23" s="4">
        <v>0</v>
      </c>
      <c r="F23" s="5">
        <f>Tabla1[[#This Row],[VENTAS ]]+Tabla1[[#This Row],[FISICO ]]-Tabla1[[#This Row],[SISTEMA ]]</f>
        <v>-1</v>
      </c>
      <c r="G23" s="4"/>
    </row>
    <row r="24" spans="1:7">
      <c r="A24" s="14">
        <v>2414</v>
      </c>
      <c r="B24" s="3" t="s">
        <v>2</v>
      </c>
      <c r="C24" s="4">
        <v>45</v>
      </c>
      <c r="D24" s="4">
        <v>44</v>
      </c>
      <c r="E24" s="4">
        <v>0</v>
      </c>
      <c r="F24" s="5">
        <f>Tabla1[[#This Row],[VENTAS ]]+Tabla1[[#This Row],[FISICO ]]-Tabla1[[#This Row],[SISTEMA ]]</f>
        <v>0</v>
      </c>
      <c r="G24" s="4"/>
    </row>
    <row r="25" spans="1:7">
      <c r="A25" s="14">
        <v>2863</v>
      </c>
      <c r="B25" s="3" t="s">
        <v>1</v>
      </c>
      <c r="C25" s="4">
        <v>554</v>
      </c>
      <c r="D25" s="4">
        <v>533</v>
      </c>
      <c r="E25" s="4">
        <v>0</v>
      </c>
      <c r="F25" s="5">
        <f>Tabla1[[#This Row],[VENTAS ]]+Tabla1[[#This Row],[FISICO ]]-Tabla1[[#This Row],[SISTEMA ]]</f>
        <v>0</v>
      </c>
      <c r="G25" s="4"/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INVENTARIO-4</dc:creator>
  <cp:lastModifiedBy>INVENTARIO-4</cp:lastModifiedBy>
  <cp:lastPrinted>2022-07-01T21:12:20Z</cp:lastPrinted>
  <dcterms:created xsi:type="dcterms:W3CDTF">2022-07-01T17:58:03Z</dcterms:created>
  <dcterms:modified xsi:type="dcterms:W3CDTF">2022-07-01T21:12:37Z</dcterms:modified>
</cp:coreProperties>
</file>