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5360" windowHeight="8640"/>
  </bookViews>
  <sheets>
    <sheet name="QUESO" sheetId="1" r:id="rId1"/>
    <sheet name="COCHINO " sheetId="2" r:id="rId2"/>
    <sheet name="POLLO" sheetId="3" r:id="rId3"/>
  </sheets>
  <calcPr calcId="162913"/>
</workbook>
</file>

<file path=xl/calcChain.xml><?xml version="1.0" encoding="utf-8"?>
<calcChain xmlns="http://schemas.openxmlformats.org/spreadsheetml/2006/main">
  <c r="E13" i="3" l="1"/>
  <c r="E17" i="3"/>
  <c r="G17" i="3"/>
  <c r="J17" i="3" s="1"/>
  <c r="E3" i="3"/>
  <c r="G13" i="3"/>
  <c r="J13" i="3" s="1"/>
  <c r="G12" i="3"/>
  <c r="J12" i="3" s="1"/>
  <c r="H13" i="3" l="1"/>
  <c r="G5" i="2"/>
  <c r="J5" i="2" s="1"/>
  <c r="G6" i="2"/>
  <c r="J6" i="2" s="1"/>
  <c r="G7" i="2"/>
  <c r="J7" i="2" s="1"/>
  <c r="G8" i="2"/>
  <c r="H8" i="2" s="1"/>
  <c r="G9" i="2"/>
  <c r="J9" i="2" s="1"/>
  <c r="G10" i="2"/>
  <c r="J10" i="2" s="1"/>
  <c r="G4" i="2"/>
  <c r="J4" i="2" s="1"/>
  <c r="G3" i="3"/>
  <c r="J3" i="3" s="1"/>
  <c r="G14" i="3"/>
  <c r="H14" i="3" s="1"/>
  <c r="G15" i="3"/>
  <c r="G4" i="3"/>
  <c r="J4" i="3" s="1"/>
  <c r="G20" i="3"/>
  <c r="J20" i="3" s="1"/>
  <c r="G21" i="3"/>
  <c r="J21" i="3" s="1"/>
  <c r="G16" i="3"/>
  <c r="J16" i="3" s="1"/>
  <c r="G5" i="3"/>
  <c r="J5" i="3" s="1"/>
  <c r="G22" i="3"/>
  <c r="J22" i="3" s="1"/>
  <c r="G6" i="3"/>
  <c r="J6" i="3" s="1"/>
  <c r="G7" i="3"/>
  <c r="J7" i="3" s="1"/>
  <c r="G10" i="1"/>
  <c r="H10" i="1" s="1"/>
  <c r="G9" i="1"/>
  <c r="H9" i="1" s="1"/>
  <c r="G8" i="1"/>
  <c r="G7" i="1"/>
  <c r="J7" i="1" s="1"/>
  <c r="G6" i="1"/>
  <c r="J6" i="1" s="1"/>
  <c r="G5" i="1"/>
  <c r="H5" i="1" s="1"/>
  <c r="J14" i="3" l="1"/>
  <c r="H3" i="3"/>
  <c r="H5" i="3"/>
  <c r="H10" i="2"/>
  <c r="H16" i="3"/>
  <c r="H9" i="2"/>
  <c r="J8" i="2"/>
  <c r="H7" i="2"/>
  <c r="H6" i="2"/>
  <c r="H4" i="2"/>
  <c r="H7" i="3"/>
  <c r="H6" i="3"/>
  <c r="H4" i="3"/>
  <c r="J15" i="3"/>
  <c r="J9" i="1"/>
  <c r="J8" i="1"/>
  <c r="H7" i="1"/>
  <c r="J5" i="1"/>
  <c r="J10" i="1"/>
</calcChain>
</file>

<file path=xl/connections.xml><?xml version="1.0" encoding="utf-8"?>
<connections xmlns="http://schemas.openxmlformats.org/spreadsheetml/2006/main">
  <connection id="1" name="LHKHJHJ" type="4" refreshedVersion="0" background="1">
    <webPr xml="1" sourceData="1" url="C:\Users\INVENTARIO-2\Desktop\LHKHJHJ.xml" htmlTables="1" htmlFormat="all"/>
  </connection>
</connections>
</file>

<file path=xl/sharedStrings.xml><?xml version="1.0" encoding="utf-8"?>
<sst xmlns="http://schemas.openxmlformats.org/spreadsheetml/2006/main" count="85" uniqueCount="69">
  <si>
    <t>REQUEZON KG DIVINA PASTORA</t>
  </si>
  <si>
    <t>CUAJADA KG</t>
  </si>
  <si>
    <t>QUESO GUAYANES KG</t>
  </si>
  <si>
    <t>QUESO TELITA KG</t>
  </si>
  <si>
    <t>QUESO DURO LLANERO RALLADO KG</t>
  </si>
  <si>
    <t xml:space="preserve">QUESO DURO </t>
  </si>
  <si>
    <t xml:space="preserve">RECEPCIONES </t>
  </si>
  <si>
    <t>PRODUCTO</t>
  </si>
  <si>
    <t>CODIGO</t>
  </si>
  <si>
    <t xml:space="preserve">SISTEMA </t>
  </si>
  <si>
    <t xml:space="preserve">FISICO </t>
  </si>
  <si>
    <t>VENTAS</t>
  </si>
  <si>
    <t xml:space="preserve">DIFERNCIA </t>
  </si>
  <si>
    <t xml:space="preserve">% MERMAS </t>
  </si>
  <si>
    <t xml:space="preserve">COSTO TOTAL </t>
  </si>
  <si>
    <t>COSTO $</t>
  </si>
  <si>
    <t xml:space="preserve">COSTO TOTAL $ </t>
  </si>
  <si>
    <t>6560.998</t>
  </si>
  <si>
    <t>101.6</t>
  </si>
  <si>
    <t>0</t>
  </si>
  <si>
    <t>184.828</t>
  </si>
  <si>
    <t>150.414</t>
  </si>
  <si>
    <t>POLLO PICADO KG</t>
  </si>
  <si>
    <t>POLLO ENTERO KG</t>
  </si>
  <si>
    <t>HAMB POLLO EMP LA GRANJA KG</t>
  </si>
  <si>
    <t>MILANESA DE POLLO EMPANIZADA LA GRANJA KG</t>
  </si>
  <si>
    <t>MILANESA DE POLLO KG.</t>
  </si>
  <si>
    <t>PATAS DE POLLO KG</t>
  </si>
  <si>
    <t>MOLLEJA DE POLLO KG</t>
  </si>
  <si>
    <t>ALAS PARRILLERAS KG.</t>
  </si>
  <si>
    <t>NUGGETS DE POLLO LA GRANJA KG.</t>
  </si>
  <si>
    <t xml:space="preserve">ALAS DE POLLO </t>
  </si>
  <si>
    <t>MUSLO</t>
  </si>
  <si>
    <t xml:space="preserve">MUSLO PARRILLERO </t>
  </si>
  <si>
    <t xml:space="preserve">CODIGO </t>
  </si>
  <si>
    <t>SISTEMA</t>
  </si>
  <si>
    <t>FISICO</t>
  </si>
  <si>
    <t xml:space="preserve">DIFERENCIA </t>
  </si>
  <si>
    <t>% MERMAS</t>
  </si>
  <si>
    <t xml:space="preserve">COSTO </t>
  </si>
  <si>
    <t>RECEPCIONES</t>
  </si>
  <si>
    <t>4605.285</t>
  </si>
  <si>
    <t>31.6</t>
  </si>
  <si>
    <t>1348.25</t>
  </si>
  <si>
    <t>49.89</t>
  </si>
  <si>
    <t>87.4</t>
  </si>
  <si>
    <t>COSTILLA DE COCHINO EXPRESS KG</t>
  </si>
  <si>
    <t>PERNIL KG. CON HUESO</t>
  </si>
  <si>
    <t>CHULETA FRESCA KG</t>
  </si>
  <si>
    <t>PULPA DE COCHINO KG</t>
  </si>
  <si>
    <t>TOCINO SIN PIEL KG</t>
  </si>
  <si>
    <t>HUESO AHUMADO KG</t>
  </si>
  <si>
    <t>CHULETA AHUMADA PRAINT KG</t>
  </si>
  <si>
    <t xml:space="preserve">DIFENCIA </t>
  </si>
  <si>
    <t xml:space="preserve">RECEPCION </t>
  </si>
  <si>
    <t>%MERMA</t>
  </si>
  <si>
    <t>COSTO$</t>
  </si>
  <si>
    <t>COSTO TOTAL &amp;</t>
  </si>
  <si>
    <t>156.245</t>
  </si>
  <si>
    <t>192.875</t>
  </si>
  <si>
    <t>99.91</t>
  </si>
  <si>
    <t>31.77</t>
  </si>
  <si>
    <t>135.38</t>
  </si>
  <si>
    <t>483.21</t>
  </si>
  <si>
    <t xml:space="preserve">sobrantes </t>
  </si>
  <si>
    <t xml:space="preserve">cruce de codigo </t>
  </si>
  <si>
    <t>CUADRO DE PORCENTAJE DE PERDIDA DEL PERIODO 27/7/2022 AL 8/8/2022</t>
  </si>
  <si>
    <t>CUADRO DE PORCENTAJE DE MERMAS DESDE EL 25/7/2022 AL 8/8/2022</t>
  </si>
  <si>
    <t xml:space="preserve">CUADRO DE PORCENTAJE DE MERMAS EDESDE EL PERIODO DEL 25/7/2022 AL 8/8/2022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</si>
</sst>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0" xfId="0" applyFont="1" applyFill="1"/>
    <xf numFmtId="9" fontId="0" fillId="0" borderId="0" xfId="1" applyFo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9" fontId="2" fillId="3" borderId="3" xfId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9" fontId="0" fillId="3" borderId="1" xfId="1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49" fontId="0" fillId="3" borderId="8" xfId="0" applyNumberFormat="1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9" fontId="0" fillId="2" borderId="0" xfId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9" fontId="3" fillId="0" borderId="0" xfId="1" applyFont="1" applyAlignment="1">
      <alignment horizontal="center"/>
    </xf>
  </cellXfs>
  <cellStyles count="2">
    <cellStyle name="Normal" xfId="0" builtinId="0"/>
    <cellStyle name="Porcentaje" xfId="1" builtinId="5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FFFF00"/>
          <bgColor rgb="FF000000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double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Tabla1" displayName="Tabla1" ref="A4:J10" tableType="xml" totalsRowShown="0" headerRowDxfId="15" dataDxfId="13" headerRowBorderDxfId="14" tableBorderDxfId="12" totalsRowBorderDxfId="11" connectionId="1">
  <autoFilter ref="A4:J10"/>
  <sortState ref="A2:F251">
    <sortCondition sortBy="cellColor" ref="A1:A251" dxfId="10"/>
  </sortState>
  <tableColumns count="10">
    <tableColumn id="5" uniqueName="Codigo_Producto" name="CODIGO" dataDxfId="9">
      <xmlColumnPr mapId="1" xpath="/ReporteStellar/Registro/Madepartamentos/Maproductos/Codigo_Producto" xmlDataType="integer"/>
    </tableColumn>
    <tableColumn id="7" uniqueName="Producto" name="PRODUCTO" dataDxfId="8">
      <xmlColumnPr mapId="1" xpath="/ReporteStellar/Registro/Madepartamentos/Maproductos/Producto" xmlDataType="string"/>
    </tableColumn>
    <tableColumn id="12" uniqueName="12" name="RECEPCIONES " dataDxfId="7"/>
    <tableColumn id="8" uniqueName="Disponibles" name="SISTEMA " dataDxfId="6">
      <xmlColumnPr mapId="1" xpath="/ReporteStellar/Registro/Madepartamentos/Maproductos/Disponibles" xmlDataType="double"/>
    </tableColumn>
    <tableColumn id="9" uniqueName="Existencia" name="FISICO " dataDxfId="5">
      <xmlColumnPr mapId="1" xpath="/ReporteStellar/Registro/Madepartamentos/Maproductos/Existencia" xmlDataType="double"/>
    </tableColumn>
    <tableColumn id="10" uniqueName="Pedido" name="VENTAS" dataDxfId="4">
      <xmlColumnPr mapId="1" xpath="/ReporteStellar/Registro/Madepartamentos/Maproductos/Pedido" xmlDataType="double"/>
    </tableColumn>
    <tableColumn id="11" uniqueName="Comprometida" name="DIFERNCIA " dataDxfId="3">
      <calculatedColumnFormula>Tabla1[[#This Row],[VENTAS]]+Tabla1[[#This Row],[FISICO ]]-Tabla1[[#This Row],[SISTEMA ]]</calculatedColumnFormula>
      <xmlColumnPr mapId="1" xpath="/ReporteStellar/Registro/Madepartamentos/Maproductos/Comprometida" xmlDataType="integer"/>
    </tableColumn>
    <tableColumn id="13" uniqueName="13" name="% MERMAS " dataDxfId="2" dataCellStyle="Porcentaje">
      <calculatedColumnFormula>Tabla1[[#This Row],[DIFERNCIA ]]/Tabla1[[#This Row],[RECEPCIONES ]]</calculatedColumnFormula>
    </tableColumn>
    <tableColumn id="14" uniqueName="14" name="COSTO $" dataDxfId="1"/>
    <tableColumn id="15" uniqueName="15" name="COSTO TOTAL $ " dataDxfId="0">
      <calculatedColumnFormula>Tabla1[[#This Row],[COSTO $]]*Tabla1[[#This Row],[DIFERNCIA 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tabSelected="1" topLeftCell="C1" workbookViewId="0">
      <selection activeCell="C2" sqref="A2:XFD2"/>
    </sheetView>
  </sheetViews>
  <sheetFormatPr baseColWidth="10" defaultRowHeight="15" x14ac:dyDescent="0.25"/>
  <cols>
    <col min="1" max="1" width="9.5703125" style="17" customWidth="1"/>
    <col min="2" max="2" width="40.28515625" style="17" customWidth="1"/>
    <col min="3" max="3" width="14.140625" style="17" customWidth="1"/>
    <col min="4" max="4" width="13.7109375" style="17" bestFit="1" customWidth="1"/>
    <col min="5" max="5" width="12.140625" style="17" bestFit="1" customWidth="1"/>
    <col min="6" max="6" width="9.5703125" style="17" bestFit="1" customWidth="1"/>
    <col min="7" max="7" width="16.5703125" style="17" bestFit="1" customWidth="1"/>
    <col min="8" max="8" width="11.42578125" style="18"/>
    <col min="9" max="9" width="11.42578125" style="17"/>
    <col min="10" max="10" width="16" style="17" customWidth="1"/>
  </cols>
  <sheetData>
    <row r="1" spans="1:10" s="23" customFormat="1" x14ac:dyDescent="0.25">
      <c r="A1" s="17"/>
      <c r="B1" s="17"/>
      <c r="C1" s="17"/>
      <c r="D1" s="17"/>
      <c r="E1" s="17"/>
      <c r="F1" s="17"/>
      <c r="G1" s="17"/>
      <c r="H1" s="18"/>
      <c r="I1" s="17"/>
      <c r="J1" s="17"/>
    </row>
    <row r="2" spans="1:10" s="25" customFormat="1" x14ac:dyDescent="0.25">
      <c r="A2" s="26"/>
      <c r="B2" s="26"/>
      <c r="C2" s="26"/>
      <c r="D2" s="26" t="s">
        <v>68</v>
      </c>
      <c r="E2" s="26"/>
      <c r="F2" s="26"/>
      <c r="G2" s="26"/>
      <c r="H2" s="27"/>
      <c r="I2" s="26"/>
      <c r="J2" s="26"/>
    </row>
    <row r="3" spans="1:10" s="23" customFormat="1" x14ac:dyDescent="0.25">
      <c r="A3" s="17"/>
      <c r="B3" s="17"/>
      <c r="C3" s="17"/>
      <c r="D3" s="17"/>
      <c r="E3" s="17"/>
      <c r="F3" s="17"/>
      <c r="G3" s="17"/>
      <c r="H3" s="18"/>
      <c r="I3" s="17"/>
      <c r="J3" s="17"/>
    </row>
    <row r="4" spans="1:10" s="3" customFormat="1" x14ac:dyDescent="0.25">
      <c r="A4" s="5" t="s">
        <v>8</v>
      </c>
      <c r="B4" s="6" t="s">
        <v>7</v>
      </c>
      <c r="C4" s="6" t="s">
        <v>6</v>
      </c>
      <c r="D4" s="6" t="s">
        <v>9</v>
      </c>
      <c r="E4" s="6" t="s">
        <v>10</v>
      </c>
      <c r="F4" s="6" t="s">
        <v>11</v>
      </c>
      <c r="G4" s="6" t="s">
        <v>12</v>
      </c>
      <c r="H4" s="7" t="s">
        <v>13</v>
      </c>
      <c r="I4" s="6" t="s">
        <v>15</v>
      </c>
      <c r="J4" s="8" t="s">
        <v>16</v>
      </c>
    </row>
    <row r="5" spans="1:10" x14ac:dyDescent="0.25">
      <c r="A5" s="9">
        <v>4930</v>
      </c>
      <c r="B5" s="10" t="s">
        <v>0</v>
      </c>
      <c r="C5" s="10" t="s">
        <v>18</v>
      </c>
      <c r="D5" s="11">
        <v>50.26</v>
      </c>
      <c r="E5" s="11">
        <v>49.8</v>
      </c>
      <c r="F5" s="11">
        <v>0</v>
      </c>
      <c r="G5" s="11">
        <f>Tabla1[[#This Row],[VENTAS]]+Tabla1[[#This Row],[FISICO ]]-Tabla1[[#This Row],[SISTEMA ]]</f>
        <v>-0.46000000000000085</v>
      </c>
      <c r="H5" s="12">
        <f>Tabla1[[#This Row],[DIFERNCIA ]]/Tabla1[[#This Row],[RECEPCIONES ]]</f>
        <v>-4.5275590551181188E-3</v>
      </c>
      <c r="I5" s="11"/>
      <c r="J5" s="13">
        <f>Tabla1[[#This Row],[COSTO $]]*Tabla1[[#This Row],[DIFERNCIA ]]</f>
        <v>0</v>
      </c>
    </row>
    <row r="6" spans="1:10" x14ac:dyDescent="0.25">
      <c r="A6" s="9">
        <v>4931</v>
      </c>
      <c r="B6" s="10" t="s">
        <v>1</v>
      </c>
      <c r="C6" s="10" t="s">
        <v>19</v>
      </c>
      <c r="D6" s="11">
        <v>46.08</v>
      </c>
      <c r="E6" s="11">
        <v>47.2</v>
      </c>
      <c r="F6" s="11">
        <v>0</v>
      </c>
      <c r="G6" s="11">
        <f>Tabla1[[#This Row],[VENTAS]]+Tabla1[[#This Row],[FISICO ]]-Tabla1[[#This Row],[SISTEMA ]]</f>
        <v>1.1200000000000045</v>
      </c>
      <c r="H6" s="12">
        <v>0</v>
      </c>
      <c r="I6" s="11"/>
      <c r="J6" s="13">
        <f>Tabla1[[#This Row],[COSTO $]]*Tabla1[[#This Row],[DIFERNCIA ]]</f>
        <v>0</v>
      </c>
    </row>
    <row r="7" spans="1:10" x14ac:dyDescent="0.25">
      <c r="A7" s="9">
        <v>1794</v>
      </c>
      <c r="B7" s="10" t="s">
        <v>2</v>
      </c>
      <c r="C7" s="10" t="s">
        <v>20</v>
      </c>
      <c r="D7" s="11">
        <v>27.565000000000001</v>
      </c>
      <c r="E7" s="11">
        <v>26.2</v>
      </c>
      <c r="F7" s="11">
        <v>0</v>
      </c>
      <c r="G7" s="11">
        <f>Tabla1[[#This Row],[VENTAS]]+Tabla1[[#This Row],[FISICO ]]-Tabla1[[#This Row],[SISTEMA ]]</f>
        <v>-1.365000000000002</v>
      </c>
      <c r="H7" s="12">
        <f>Tabla1[[#This Row],[DIFERNCIA ]]/Tabla1[[#This Row],[RECEPCIONES ]]</f>
        <v>-7.3852446599000261E-3</v>
      </c>
      <c r="I7" s="11"/>
      <c r="J7" s="13">
        <f>Tabla1[[#This Row],[COSTO $]]*Tabla1[[#This Row],[DIFERNCIA ]]</f>
        <v>0</v>
      </c>
    </row>
    <row r="8" spans="1:10" x14ac:dyDescent="0.25">
      <c r="A8" s="9">
        <v>5742</v>
      </c>
      <c r="B8" s="10" t="s">
        <v>3</v>
      </c>
      <c r="C8" s="10" t="s">
        <v>19</v>
      </c>
      <c r="D8" s="11">
        <v>18.864999999999998</v>
      </c>
      <c r="E8" s="11">
        <v>19.8</v>
      </c>
      <c r="F8" s="11">
        <v>0</v>
      </c>
      <c r="G8" s="11">
        <f>Tabla1[[#This Row],[VENTAS]]+Tabla1[[#This Row],[FISICO ]]-Tabla1[[#This Row],[SISTEMA ]]</f>
        <v>0.93500000000000227</v>
      </c>
      <c r="H8" s="12">
        <v>0</v>
      </c>
      <c r="I8" s="11"/>
      <c r="J8" s="13">
        <f>Tabla1[[#This Row],[COSTO $]]*Tabla1[[#This Row],[DIFERNCIA ]]</f>
        <v>0</v>
      </c>
    </row>
    <row r="9" spans="1:10" x14ac:dyDescent="0.25">
      <c r="A9" s="9">
        <v>1796</v>
      </c>
      <c r="B9" s="10" t="s">
        <v>4</v>
      </c>
      <c r="C9" s="10" t="s">
        <v>21</v>
      </c>
      <c r="D9" s="11">
        <v>36.234000000000002</v>
      </c>
      <c r="E9" s="11">
        <v>21.8</v>
      </c>
      <c r="F9" s="11">
        <v>3.93</v>
      </c>
      <c r="G9" s="11">
        <f>Tabla1[[#This Row],[VENTAS]]+Tabla1[[#This Row],[FISICO ]]-Tabla1[[#This Row],[SISTEMA ]]</f>
        <v>-10.504000000000001</v>
      </c>
      <c r="H9" s="12">
        <f>Tabla1[[#This Row],[DIFERNCIA ]]/Tabla1[[#This Row],[RECEPCIONES ]]</f>
        <v>-6.9833925033574024E-2</v>
      </c>
      <c r="I9" s="11"/>
      <c r="J9" s="13">
        <f>Tabla1[[#This Row],[COSTO $]]*Tabla1[[#This Row],[DIFERNCIA ]]</f>
        <v>0</v>
      </c>
    </row>
    <row r="10" spans="1:10" x14ac:dyDescent="0.25">
      <c r="A10" s="14">
        <v>1786</v>
      </c>
      <c r="B10" s="15" t="s">
        <v>5</v>
      </c>
      <c r="C10" s="15" t="s">
        <v>17</v>
      </c>
      <c r="D10" s="16">
        <v>2095.5540000000001</v>
      </c>
      <c r="E10" s="16">
        <v>2031</v>
      </c>
      <c r="F10" s="16">
        <v>3.25</v>
      </c>
      <c r="G10" s="16">
        <f>Tabla1[[#This Row],[VENTAS]]+Tabla1[[#This Row],[FISICO ]]-Tabla1[[#This Row],[SISTEMA ]]</f>
        <v>-61.304000000000087</v>
      </c>
      <c r="H10" s="12">
        <f>Tabla1[[#This Row],[DIFERNCIA ]]/Tabla1[[#This Row],[RECEPCIONES ]]</f>
        <v>-9.343700455327085E-3</v>
      </c>
      <c r="I10" s="16"/>
      <c r="J10" s="13">
        <f>Tabla1[[#This Row],[COSTO $]]*Tabla1[[#This Row],[DIFERNCIA ]]</f>
        <v>0</v>
      </c>
    </row>
    <row r="67" spans="1:10" s="1" customFormat="1" x14ac:dyDescent="0.25">
      <c r="A67" s="17"/>
      <c r="B67" s="17"/>
      <c r="C67" s="17"/>
      <c r="D67" s="17"/>
      <c r="E67" s="17"/>
      <c r="F67" s="17"/>
      <c r="G67" s="17"/>
      <c r="H67" s="19"/>
      <c r="I67" s="20"/>
      <c r="J67" s="20"/>
    </row>
    <row r="126" spans="1:10" s="1" customFormat="1" x14ac:dyDescent="0.25">
      <c r="A126" s="17"/>
      <c r="B126" s="17"/>
      <c r="C126" s="17"/>
      <c r="D126" s="17"/>
      <c r="E126" s="17"/>
      <c r="F126" s="17"/>
      <c r="G126" s="17"/>
      <c r="H126" s="19"/>
      <c r="I126" s="20"/>
      <c r="J126" s="20"/>
    </row>
    <row r="127" spans="1:10" s="1" customFormat="1" x14ac:dyDescent="0.25">
      <c r="A127" s="17"/>
      <c r="B127" s="17"/>
      <c r="C127" s="17"/>
      <c r="D127" s="17"/>
      <c r="E127" s="17"/>
      <c r="F127" s="17"/>
      <c r="G127" s="17"/>
      <c r="H127" s="19"/>
      <c r="I127" s="20"/>
      <c r="J127" s="20"/>
    </row>
    <row r="128" spans="1:10" s="1" customFormat="1" x14ac:dyDescent="0.25">
      <c r="A128" s="17"/>
      <c r="B128" s="17"/>
      <c r="C128" s="17"/>
      <c r="D128" s="17"/>
      <c r="E128" s="17"/>
      <c r="F128" s="17"/>
      <c r="G128" s="17"/>
      <c r="H128" s="19"/>
      <c r="I128" s="20"/>
      <c r="J128" s="20"/>
    </row>
    <row r="143" spans="1:10" s="1" customFormat="1" x14ac:dyDescent="0.25">
      <c r="A143" s="17"/>
      <c r="B143" s="17"/>
      <c r="C143" s="17"/>
      <c r="D143" s="17"/>
      <c r="E143" s="17"/>
      <c r="F143" s="17"/>
      <c r="G143" s="17"/>
      <c r="H143" s="19"/>
      <c r="I143" s="20"/>
      <c r="J143" s="20"/>
    </row>
  </sheetData>
  <pageMargins left="0.70866141732283472" right="0.70866141732283472" top="0.74803149606299213" bottom="0.74803149606299213" header="0.31496062992125984" footer="0.31496062992125984"/>
  <pageSetup scale="8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zoomScale="90" zoomScaleNormal="90" workbookViewId="0">
      <selection activeCell="B1" sqref="B1"/>
    </sheetView>
  </sheetViews>
  <sheetFormatPr baseColWidth="10" defaultRowHeight="15" x14ac:dyDescent="0.25"/>
  <cols>
    <col min="1" max="1" width="16.85546875" customWidth="1"/>
    <col min="2" max="2" width="48.42578125" customWidth="1"/>
    <col min="3" max="3" width="13.42578125" style="23" customWidth="1"/>
    <col min="4" max="4" width="8.85546875" customWidth="1"/>
    <col min="8" max="8" width="11.42578125" style="4"/>
  </cols>
  <sheetData>
    <row r="1" spans="1:10" x14ac:dyDescent="0.25">
      <c r="B1" s="25" t="s">
        <v>67</v>
      </c>
    </row>
    <row r="3" spans="1:10" x14ac:dyDescent="0.25">
      <c r="A3" s="21" t="s">
        <v>8</v>
      </c>
      <c r="B3" s="21" t="s">
        <v>7</v>
      </c>
      <c r="C3" s="21" t="s">
        <v>54</v>
      </c>
      <c r="D3" s="21" t="s">
        <v>35</v>
      </c>
      <c r="E3" s="21" t="s">
        <v>36</v>
      </c>
      <c r="F3" s="21" t="s">
        <v>11</v>
      </c>
      <c r="G3" s="21" t="s">
        <v>53</v>
      </c>
      <c r="H3" s="12" t="s">
        <v>55</v>
      </c>
      <c r="I3" s="21" t="s">
        <v>56</v>
      </c>
      <c r="J3" s="21" t="s">
        <v>57</v>
      </c>
    </row>
    <row r="4" spans="1:10" x14ac:dyDescent="0.25">
      <c r="A4" s="21">
        <v>2013</v>
      </c>
      <c r="B4" s="22" t="s">
        <v>46</v>
      </c>
      <c r="C4" s="22" t="s">
        <v>58</v>
      </c>
      <c r="D4" s="21">
        <v>86.39</v>
      </c>
      <c r="E4" s="21">
        <v>78.2</v>
      </c>
      <c r="F4" s="21">
        <v>0</v>
      </c>
      <c r="G4" s="21">
        <f>F4+E4-D4</f>
        <v>-8.1899999999999977</v>
      </c>
      <c r="H4" s="12">
        <f>G4/C4</f>
        <v>-5.2417677365675687E-2</v>
      </c>
      <c r="I4" s="21"/>
      <c r="J4" s="21">
        <f>I4/G4</f>
        <v>0</v>
      </c>
    </row>
    <row r="5" spans="1:10" x14ac:dyDescent="0.25">
      <c r="A5" s="21">
        <v>1898</v>
      </c>
      <c r="B5" s="22" t="s">
        <v>47</v>
      </c>
      <c r="C5" s="22" t="s">
        <v>19</v>
      </c>
      <c r="D5" s="21">
        <v>19.8</v>
      </c>
      <c r="E5" s="21">
        <v>19.8</v>
      </c>
      <c r="F5" s="21">
        <v>0</v>
      </c>
      <c r="G5" s="21">
        <f t="shared" ref="G5:G10" si="0">F5+E5-D5</f>
        <v>0</v>
      </c>
      <c r="H5" s="12">
        <v>0</v>
      </c>
      <c r="I5" s="21"/>
      <c r="J5" s="21" t="e">
        <f t="shared" ref="J5:J10" si="1">I5/G5</f>
        <v>#DIV/0!</v>
      </c>
    </row>
    <row r="6" spans="1:10" x14ac:dyDescent="0.25">
      <c r="A6" s="21">
        <v>1931</v>
      </c>
      <c r="B6" s="22" t="s">
        <v>48</v>
      </c>
      <c r="C6" s="22" t="s">
        <v>59</v>
      </c>
      <c r="D6" s="21">
        <v>109.89</v>
      </c>
      <c r="E6" s="21">
        <v>67</v>
      </c>
      <c r="F6" s="21">
        <v>19.309999999999999</v>
      </c>
      <c r="G6" s="21">
        <f t="shared" si="0"/>
        <v>-23.58</v>
      </c>
      <c r="H6" s="12">
        <f t="shared" ref="H6:H10" si="2">G6/C6</f>
        <v>-0.12225534672715488</v>
      </c>
      <c r="I6" s="21"/>
      <c r="J6" s="21">
        <f t="shared" si="1"/>
        <v>0</v>
      </c>
    </row>
    <row r="7" spans="1:10" x14ac:dyDescent="0.25">
      <c r="A7" s="21">
        <v>1941</v>
      </c>
      <c r="B7" s="22" t="s">
        <v>49</v>
      </c>
      <c r="C7" s="22" t="s">
        <v>60</v>
      </c>
      <c r="D7" s="21">
        <v>84.025000000000006</v>
      </c>
      <c r="E7" s="21">
        <v>81.400000000000006</v>
      </c>
      <c r="F7" s="21">
        <v>0</v>
      </c>
      <c r="G7" s="21">
        <f t="shared" si="0"/>
        <v>-2.625</v>
      </c>
      <c r="H7" s="12">
        <f t="shared" si="2"/>
        <v>-2.627364628165349E-2</v>
      </c>
      <c r="I7" s="21"/>
      <c r="J7" s="21">
        <f t="shared" si="1"/>
        <v>0</v>
      </c>
    </row>
    <row r="8" spans="1:10" x14ac:dyDescent="0.25">
      <c r="A8" s="21">
        <v>1969</v>
      </c>
      <c r="B8" s="22" t="s">
        <v>50</v>
      </c>
      <c r="C8" s="22" t="s">
        <v>61</v>
      </c>
      <c r="D8" s="21">
        <v>31.204999999999998</v>
      </c>
      <c r="E8" s="21">
        <v>30.4</v>
      </c>
      <c r="F8" s="21">
        <v>0</v>
      </c>
      <c r="G8" s="21">
        <f t="shared" si="0"/>
        <v>-0.80499999999999972</v>
      </c>
      <c r="H8" s="12">
        <f t="shared" si="2"/>
        <v>-2.5338369531004084E-2</v>
      </c>
      <c r="I8" s="21"/>
      <c r="J8" s="21">
        <f t="shared" si="1"/>
        <v>0</v>
      </c>
    </row>
    <row r="9" spans="1:10" x14ac:dyDescent="0.25">
      <c r="A9" s="21">
        <v>1904</v>
      </c>
      <c r="B9" s="22" t="s">
        <v>51</v>
      </c>
      <c r="C9" s="22" t="s">
        <v>62</v>
      </c>
      <c r="D9" s="21">
        <v>96.54</v>
      </c>
      <c r="E9" s="21">
        <v>91.8</v>
      </c>
      <c r="F9" s="21">
        <v>0</v>
      </c>
      <c r="G9" s="21">
        <f t="shared" si="0"/>
        <v>-4.7400000000000091</v>
      </c>
      <c r="H9" s="12">
        <f t="shared" si="2"/>
        <v>-3.5012557246269831E-2</v>
      </c>
      <c r="I9" s="21"/>
      <c r="J9" s="21">
        <f t="shared" si="1"/>
        <v>0</v>
      </c>
    </row>
    <row r="10" spans="1:10" x14ac:dyDescent="0.25">
      <c r="A10" s="21">
        <v>3509</v>
      </c>
      <c r="B10" s="22" t="s">
        <v>52</v>
      </c>
      <c r="C10" s="22" t="s">
        <v>63</v>
      </c>
      <c r="D10" s="21">
        <v>265.07499999999999</v>
      </c>
      <c r="E10" s="21">
        <v>231.4</v>
      </c>
      <c r="F10" s="21">
        <v>3.81</v>
      </c>
      <c r="G10" s="21">
        <f t="shared" si="0"/>
        <v>-29.864999999999981</v>
      </c>
      <c r="H10" s="12">
        <f t="shared" si="2"/>
        <v>-6.1805426212205833E-2</v>
      </c>
      <c r="I10" s="21"/>
      <c r="J10" s="21">
        <f t="shared" si="1"/>
        <v>0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B1" sqref="B1"/>
    </sheetView>
  </sheetViews>
  <sheetFormatPr baseColWidth="10" defaultRowHeight="15" x14ac:dyDescent="0.25"/>
  <cols>
    <col min="2" max="2" width="50" customWidth="1"/>
    <col min="3" max="3" width="12.85546875" customWidth="1"/>
    <col min="6" max="6" width="9" customWidth="1"/>
    <col min="8" max="8" width="11.42578125" style="4"/>
    <col min="10" max="10" width="12.7109375" customWidth="1"/>
  </cols>
  <sheetData>
    <row r="1" spans="1:10" x14ac:dyDescent="0.25">
      <c r="B1" s="25" t="s">
        <v>66</v>
      </c>
    </row>
    <row r="2" spans="1:10" s="2" customFormat="1" x14ac:dyDescent="0.25">
      <c r="A2" s="21" t="s">
        <v>34</v>
      </c>
      <c r="B2" s="21" t="s">
        <v>7</v>
      </c>
      <c r="C2" s="21" t="s">
        <v>40</v>
      </c>
      <c r="D2" s="21" t="s">
        <v>35</v>
      </c>
      <c r="E2" s="21" t="s">
        <v>36</v>
      </c>
      <c r="F2" s="21" t="s">
        <v>11</v>
      </c>
      <c r="G2" s="21" t="s">
        <v>37</v>
      </c>
      <c r="H2" s="12" t="s">
        <v>38</v>
      </c>
      <c r="I2" s="21" t="s">
        <v>39</v>
      </c>
      <c r="J2" s="21" t="s">
        <v>14</v>
      </c>
    </row>
    <row r="3" spans="1:10" s="2" customFormat="1" x14ac:dyDescent="0.25">
      <c r="A3" s="21">
        <v>3120</v>
      </c>
      <c r="B3" s="22" t="s">
        <v>23</v>
      </c>
      <c r="C3" s="22" t="s">
        <v>41</v>
      </c>
      <c r="D3" s="21">
        <v>831.08500000000004</v>
      </c>
      <c r="E3" s="21">
        <f>60.045+693.4</f>
        <v>753.44499999999994</v>
      </c>
      <c r="F3" s="21">
        <v>6.26</v>
      </c>
      <c r="G3" s="21">
        <f t="shared" ref="G3:G7" si="0">F3+E3-D3</f>
        <v>-71.380000000000109</v>
      </c>
      <c r="H3" s="12">
        <f t="shared" ref="H3:H7" si="1">G3/C3</f>
        <v>-1.5499583630546234E-2</v>
      </c>
      <c r="I3" s="21"/>
      <c r="J3" s="21">
        <f t="shared" ref="J3:J7" si="2">I3*G3</f>
        <v>0</v>
      </c>
    </row>
    <row r="4" spans="1:10" s="2" customFormat="1" x14ac:dyDescent="0.25">
      <c r="A4" s="21">
        <v>1937</v>
      </c>
      <c r="B4" s="22" t="s">
        <v>26</v>
      </c>
      <c r="C4" s="22" t="s">
        <v>43</v>
      </c>
      <c r="D4" s="21">
        <v>635.29</v>
      </c>
      <c r="E4" s="21">
        <v>552.55999999999995</v>
      </c>
      <c r="F4" s="21">
        <v>6.12</v>
      </c>
      <c r="G4" s="21">
        <f t="shared" si="0"/>
        <v>-76.610000000000014</v>
      </c>
      <c r="H4" s="12">
        <f t="shared" si="1"/>
        <v>-5.6821806044872997E-2</v>
      </c>
      <c r="I4" s="21"/>
      <c r="J4" s="21">
        <f t="shared" si="2"/>
        <v>0</v>
      </c>
    </row>
    <row r="5" spans="1:10" s="2" customFormat="1" x14ac:dyDescent="0.25">
      <c r="A5" s="21">
        <v>1906</v>
      </c>
      <c r="B5" s="22" t="s">
        <v>30</v>
      </c>
      <c r="C5" s="22" t="s">
        <v>45</v>
      </c>
      <c r="D5" s="21">
        <v>23.68</v>
      </c>
      <c r="E5" s="21">
        <v>23</v>
      </c>
      <c r="F5" s="21">
        <v>0</v>
      </c>
      <c r="G5" s="21">
        <f t="shared" si="0"/>
        <v>-0.67999999999999972</v>
      </c>
      <c r="H5" s="12">
        <f t="shared" si="1"/>
        <v>-7.7803203661327191E-3</v>
      </c>
      <c r="I5" s="21"/>
      <c r="J5" s="21">
        <f t="shared" si="2"/>
        <v>0</v>
      </c>
    </row>
    <row r="6" spans="1:10" s="2" customFormat="1" x14ac:dyDescent="0.25">
      <c r="A6" s="21">
        <v>5148</v>
      </c>
      <c r="B6" s="21" t="s">
        <v>32</v>
      </c>
      <c r="C6" s="21">
        <v>1280.5550000000001</v>
      </c>
      <c r="D6" s="21">
        <v>364.94</v>
      </c>
      <c r="E6" s="21">
        <v>317.45499999999998</v>
      </c>
      <c r="F6" s="21">
        <v>5.52</v>
      </c>
      <c r="G6" s="21">
        <f t="shared" si="0"/>
        <v>-41.965000000000032</v>
      </c>
      <c r="H6" s="12">
        <f t="shared" si="1"/>
        <v>-3.2770946972211293E-2</v>
      </c>
      <c r="I6" s="21"/>
      <c r="J6" s="21">
        <f t="shared" si="2"/>
        <v>0</v>
      </c>
    </row>
    <row r="7" spans="1:10" s="2" customFormat="1" x14ac:dyDescent="0.25">
      <c r="A7" s="21">
        <v>1889</v>
      </c>
      <c r="B7" s="21" t="s">
        <v>33</v>
      </c>
      <c r="C7" s="21">
        <v>49.26</v>
      </c>
      <c r="D7" s="21">
        <v>15.225</v>
      </c>
      <c r="E7" s="21">
        <v>6.8849999999999998</v>
      </c>
      <c r="F7" s="21">
        <v>0</v>
      </c>
      <c r="G7" s="21">
        <f t="shared" si="0"/>
        <v>-8.34</v>
      </c>
      <c r="H7" s="12">
        <f t="shared" si="1"/>
        <v>-0.16930572472594396</v>
      </c>
      <c r="I7" s="21"/>
      <c r="J7" s="21">
        <f t="shared" si="2"/>
        <v>0</v>
      </c>
    </row>
    <row r="11" spans="1:10" x14ac:dyDescent="0.25">
      <c r="B11" s="24" t="s">
        <v>65</v>
      </c>
    </row>
    <row r="12" spans="1:10" s="2" customFormat="1" x14ac:dyDescent="0.25">
      <c r="A12" s="21">
        <v>88</v>
      </c>
      <c r="B12" s="22" t="s">
        <v>22</v>
      </c>
      <c r="C12" s="22" t="s">
        <v>19</v>
      </c>
      <c r="D12" s="21">
        <v>-10.654999999999999</v>
      </c>
      <c r="E12" s="21">
        <v>47.73</v>
      </c>
      <c r="F12" s="21">
        <v>1.66</v>
      </c>
      <c r="G12" s="21">
        <f>F12+E12-D12</f>
        <v>60.044999999999995</v>
      </c>
      <c r="H12" s="12">
        <v>0</v>
      </c>
      <c r="I12" s="21"/>
      <c r="J12" s="21">
        <f>I12*G12</f>
        <v>0</v>
      </c>
    </row>
    <row r="13" spans="1:10" s="2" customFormat="1" x14ac:dyDescent="0.25">
      <c r="A13" s="21">
        <v>3120</v>
      </c>
      <c r="B13" s="22" t="s">
        <v>23</v>
      </c>
      <c r="C13" s="22" t="s">
        <v>41</v>
      </c>
      <c r="D13" s="21">
        <v>831.08500000000004</v>
      </c>
      <c r="E13" s="21">
        <f>693.4+71.38</f>
        <v>764.78</v>
      </c>
      <c r="F13" s="21">
        <v>6.26</v>
      </c>
      <c r="G13" s="21">
        <f t="shared" ref="G13" si="3">F13+E13-D13</f>
        <v>-60.045000000000073</v>
      </c>
      <c r="H13" s="12">
        <f t="shared" ref="H13" si="4">G13/C13</f>
        <v>-1.3038281018438614E-2</v>
      </c>
      <c r="I13" s="21"/>
      <c r="J13" s="21">
        <f t="shared" ref="J13" si="5">I13*G13</f>
        <v>0</v>
      </c>
    </row>
    <row r="14" spans="1:10" s="2" customFormat="1" x14ac:dyDescent="0.25">
      <c r="A14" s="21">
        <v>15587</v>
      </c>
      <c r="B14" s="22" t="s">
        <v>24</v>
      </c>
      <c r="C14" s="22" t="s">
        <v>42</v>
      </c>
      <c r="D14" s="21">
        <v>3.4550000000000001</v>
      </c>
      <c r="E14" s="21">
        <v>2.8</v>
      </c>
      <c r="F14" s="21">
        <v>0.47</v>
      </c>
      <c r="G14" s="21">
        <f>F14+E14-D14</f>
        <v>-0.1850000000000005</v>
      </c>
      <c r="H14" s="12">
        <f>G14/C14</f>
        <v>-5.854430379746851E-3</v>
      </c>
      <c r="I14" s="21"/>
      <c r="J14" s="21">
        <f>I14*G14</f>
        <v>0</v>
      </c>
    </row>
    <row r="15" spans="1:10" s="2" customFormat="1" x14ac:dyDescent="0.25">
      <c r="A15" s="21">
        <v>1910</v>
      </c>
      <c r="B15" s="22" t="s">
        <v>25</v>
      </c>
      <c r="C15" s="22" t="s">
        <v>19</v>
      </c>
      <c r="D15" s="21">
        <v>56.87</v>
      </c>
      <c r="E15" s="21">
        <v>57</v>
      </c>
      <c r="F15" s="21">
        <v>0.33</v>
      </c>
      <c r="G15" s="21">
        <f>F15+E15-D15</f>
        <v>0.46000000000000085</v>
      </c>
      <c r="H15" s="12">
        <v>0</v>
      </c>
      <c r="I15" s="21"/>
      <c r="J15" s="21">
        <f>I15*G15</f>
        <v>0</v>
      </c>
    </row>
    <row r="16" spans="1:10" s="2" customFormat="1" x14ac:dyDescent="0.25">
      <c r="A16" s="21">
        <v>1893</v>
      </c>
      <c r="B16" s="22" t="s">
        <v>29</v>
      </c>
      <c r="C16" s="22" t="s">
        <v>44</v>
      </c>
      <c r="D16" s="21">
        <v>7.31</v>
      </c>
      <c r="E16" s="21">
        <v>4.88</v>
      </c>
      <c r="F16" s="21">
        <v>0</v>
      </c>
      <c r="G16" s="21">
        <f>F16+E16-D16</f>
        <v>-2.4299999999999997</v>
      </c>
      <c r="H16" s="12">
        <f>G16/C16</f>
        <v>-4.870715574263379E-2</v>
      </c>
      <c r="I16" s="21"/>
      <c r="J16" s="21">
        <f>I16*G16</f>
        <v>0</v>
      </c>
    </row>
    <row r="17" spans="1:10" s="2" customFormat="1" x14ac:dyDescent="0.25">
      <c r="A17" s="21">
        <v>5149</v>
      </c>
      <c r="B17" s="21" t="s">
        <v>31</v>
      </c>
      <c r="C17" s="21">
        <v>0</v>
      </c>
      <c r="D17" s="21">
        <v>468.07</v>
      </c>
      <c r="E17" s="21">
        <f>479.055-8.975</f>
        <v>470.08</v>
      </c>
      <c r="F17" s="21">
        <v>0.42</v>
      </c>
      <c r="G17" s="21">
        <f t="shared" ref="G17" si="6">F17+E17-D17</f>
        <v>2.4300000000000068</v>
      </c>
      <c r="H17" s="12">
        <v>0</v>
      </c>
      <c r="I17" s="21"/>
      <c r="J17" s="21">
        <f t="shared" ref="J17" si="7">I17*G17</f>
        <v>0</v>
      </c>
    </row>
    <row r="19" spans="1:10" x14ac:dyDescent="0.25">
      <c r="B19" s="22" t="s">
        <v>64</v>
      </c>
    </row>
    <row r="20" spans="1:10" s="2" customFormat="1" x14ac:dyDescent="0.25">
      <c r="A20" s="21">
        <v>1986</v>
      </c>
      <c r="B20" s="22" t="s">
        <v>27</v>
      </c>
      <c r="C20" s="22" t="s">
        <v>19</v>
      </c>
      <c r="D20" s="21">
        <v>182.72499999999999</v>
      </c>
      <c r="E20" s="21">
        <v>182.89500000000001</v>
      </c>
      <c r="F20" s="21">
        <v>1.03</v>
      </c>
      <c r="G20" s="21">
        <f>F20+E20-D20</f>
        <v>1.2000000000000171</v>
      </c>
      <c r="H20" s="12">
        <v>0</v>
      </c>
      <c r="I20" s="21"/>
      <c r="J20" s="21">
        <f>I20*G20</f>
        <v>0</v>
      </c>
    </row>
    <row r="21" spans="1:10" s="2" customFormat="1" x14ac:dyDescent="0.25">
      <c r="A21" s="21">
        <v>1887</v>
      </c>
      <c r="B21" s="22" t="s">
        <v>28</v>
      </c>
      <c r="C21" s="22" t="s">
        <v>19</v>
      </c>
      <c r="D21" s="21">
        <v>290.065</v>
      </c>
      <c r="E21" s="21">
        <v>295.91500000000002</v>
      </c>
      <c r="F21" s="21">
        <v>0</v>
      </c>
      <c r="G21" s="21">
        <f>F21+E21-D21</f>
        <v>5.8500000000000227</v>
      </c>
      <c r="H21" s="12">
        <v>0</v>
      </c>
      <c r="I21" s="21"/>
      <c r="J21" s="21">
        <f>I21*G21</f>
        <v>0</v>
      </c>
    </row>
    <row r="22" spans="1:10" s="2" customFormat="1" x14ac:dyDescent="0.25">
      <c r="A22" s="21">
        <v>5149</v>
      </c>
      <c r="B22" s="21" t="s">
        <v>31</v>
      </c>
      <c r="C22" s="21">
        <v>0</v>
      </c>
      <c r="D22" s="21">
        <v>468.07</v>
      </c>
      <c r="E22" s="21">
        <v>476.625</v>
      </c>
      <c r="F22" s="21">
        <v>0.42</v>
      </c>
      <c r="G22" s="21">
        <f>F22+E22-D22</f>
        <v>8.9750000000000227</v>
      </c>
      <c r="H22" s="12">
        <v>0</v>
      </c>
      <c r="I22" s="21"/>
      <c r="J22" s="21">
        <f>I22*G22</f>
        <v>0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QUESO</vt:lpstr>
      <vt:lpstr>COCHINO </vt:lpstr>
      <vt:lpstr>POLLO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INVENTARIO-5</cp:lastModifiedBy>
  <cp:lastPrinted>2022-08-08T20:48:53Z</cp:lastPrinted>
  <dcterms:created xsi:type="dcterms:W3CDTF">2022-08-08T15:22:34Z</dcterms:created>
  <dcterms:modified xsi:type="dcterms:W3CDTF">2022-08-08T20:54:33Z</dcterms:modified>
</cp:coreProperties>
</file>