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8640" activeTab="1"/>
  </bookViews>
  <sheets>
    <sheet name="todo" sheetId="1" r:id="rId1"/>
    <sheet name="sobrante" sheetId="2" r:id="rId2"/>
    <sheet name="faltante" sheetId="3" r:id="rId3"/>
    <sheet name="CRUCE" sheetId="4" r:id="rId4"/>
  </sheets>
  <calcPr calcId="162913"/>
</workbook>
</file>

<file path=xl/calcChain.xml><?xml version="1.0" encoding="utf-8"?>
<calcChain xmlns="http://schemas.openxmlformats.org/spreadsheetml/2006/main">
  <c r="G4" i="4" l="1"/>
  <c r="G5" i="3"/>
  <c r="J5" i="3" s="1"/>
  <c r="G6" i="3"/>
  <c r="J6" i="3" s="1"/>
  <c r="G7" i="3"/>
  <c r="G8" i="3"/>
  <c r="J8" i="3" s="1"/>
  <c r="G9" i="3"/>
  <c r="J9" i="3" s="1"/>
  <c r="G10" i="3"/>
  <c r="J10" i="3" s="1"/>
  <c r="G11" i="3"/>
  <c r="G12" i="3"/>
  <c r="G13" i="3"/>
  <c r="J13" i="3" s="1"/>
  <c r="G14" i="3"/>
  <c r="J14" i="3" s="1"/>
  <c r="G15" i="3"/>
  <c r="G16" i="3"/>
  <c r="J16" i="3" s="1"/>
  <c r="G17" i="3"/>
  <c r="J17" i="3" s="1"/>
  <c r="G18" i="3"/>
  <c r="J18" i="3" s="1"/>
  <c r="G19" i="3"/>
  <c r="G20" i="3"/>
  <c r="G21" i="3"/>
  <c r="J21" i="3" s="1"/>
  <c r="G22" i="3"/>
  <c r="J22" i="3" s="1"/>
  <c r="G23" i="3"/>
  <c r="G24" i="3"/>
  <c r="J24" i="3" s="1"/>
  <c r="G25" i="3"/>
  <c r="J25" i="3" s="1"/>
  <c r="G26" i="3"/>
  <c r="J26" i="3" s="1"/>
  <c r="G27" i="3"/>
  <c r="G28" i="3"/>
  <c r="G29" i="3"/>
  <c r="J29" i="3" s="1"/>
  <c r="G30" i="3"/>
  <c r="J30" i="3" s="1"/>
  <c r="G31" i="3"/>
  <c r="G32" i="3"/>
  <c r="J32" i="3" s="1"/>
  <c r="G33" i="3"/>
  <c r="J33" i="3" s="1"/>
  <c r="G34" i="3"/>
  <c r="J34" i="3" s="1"/>
  <c r="G35" i="3"/>
  <c r="G36" i="3"/>
  <c r="G37" i="3"/>
  <c r="J37" i="3" s="1"/>
  <c r="G38" i="3"/>
  <c r="J38" i="3" s="1"/>
  <c r="G39" i="3"/>
  <c r="G40" i="3"/>
  <c r="J40" i="3" s="1"/>
  <c r="G41" i="3"/>
  <c r="J41" i="3" s="1"/>
  <c r="G42" i="3"/>
  <c r="J42" i="3" s="1"/>
  <c r="G43" i="3"/>
  <c r="G44" i="3"/>
  <c r="G45" i="3"/>
  <c r="J45" i="3" s="1"/>
  <c r="G46" i="3"/>
  <c r="J46" i="3" s="1"/>
  <c r="G47" i="3"/>
  <c r="G48" i="3"/>
  <c r="J48" i="3" s="1"/>
  <c r="G49" i="3"/>
  <c r="J49" i="3" s="1"/>
  <c r="G50" i="3"/>
  <c r="J50" i="3" s="1"/>
  <c r="G51" i="3"/>
  <c r="G52" i="3"/>
  <c r="G53" i="3"/>
  <c r="J53" i="3" s="1"/>
  <c r="G54" i="3"/>
  <c r="J54" i="3" s="1"/>
  <c r="G55" i="3"/>
  <c r="G56" i="3"/>
  <c r="J56" i="3" s="1"/>
  <c r="G57" i="3"/>
  <c r="J57" i="3" s="1"/>
  <c r="G58" i="3"/>
  <c r="J58" i="3" s="1"/>
  <c r="G59" i="3"/>
  <c r="G60" i="3"/>
  <c r="G61" i="3"/>
  <c r="J61" i="3" s="1"/>
  <c r="G62" i="3"/>
  <c r="J62" i="3" s="1"/>
  <c r="G63" i="3"/>
  <c r="G64" i="3"/>
  <c r="J64" i="3" s="1"/>
  <c r="G65" i="3"/>
  <c r="J65" i="3" s="1"/>
  <c r="G66" i="3"/>
  <c r="G67" i="3"/>
  <c r="G68" i="3"/>
  <c r="J68" i="3" s="1"/>
  <c r="G69" i="3"/>
  <c r="J69" i="3" s="1"/>
  <c r="G70" i="3"/>
  <c r="G71" i="3"/>
  <c r="G4" i="3"/>
  <c r="J4" i="3" s="1"/>
  <c r="J7" i="3"/>
  <c r="J11" i="3"/>
  <c r="J12" i="3"/>
  <c r="J15" i="3"/>
  <c r="J19" i="3"/>
  <c r="J20" i="3"/>
  <c r="J23" i="3"/>
  <c r="J27" i="3"/>
  <c r="J28" i="3"/>
  <c r="J31" i="3"/>
  <c r="J35" i="3"/>
  <c r="J36" i="3"/>
  <c r="J39" i="3"/>
  <c r="J43" i="3"/>
  <c r="J44" i="3"/>
  <c r="J47" i="3"/>
  <c r="J51" i="3"/>
  <c r="J52" i="3"/>
  <c r="J55" i="3"/>
  <c r="J59" i="3"/>
  <c r="J60" i="3"/>
  <c r="J63" i="3"/>
  <c r="J66" i="3"/>
  <c r="J67" i="3"/>
  <c r="J70" i="3"/>
  <c r="J71" i="3"/>
  <c r="G13" i="1"/>
  <c r="H13" i="1" s="1"/>
  <c r="G88" i="1"/>
  <c r="H88" i="1" s="1"/>
  <c r="E18" i="1"/>
  <c r="G87" i="1"/>
  <c r="H87" i="1" s="1"/>
  <c r="E73" i="1"/>
  <c r="G73" i="1" s="1"/>
  <c r="G23" i="1"/>
  <c r="H23" i="1" s="1"/>
  <c r="G51" i="1"/>
  <c r="H51" i="1" s="1"/>
  <c r="G61" i="1"/>
  <c r="H61" i="1" s="1"/>
  <c r="G9" i="1"/>
  <c r="H9" i="1" s="1"/>
  <c r="G6" i="1"/>
  <c r="H6" i="1" s="1"/>
  <c r="G63" i="1"/>
  <c r="H63" i="1" s="1"/>
  <c r="G44" i="1"/>
  <c r="G82" i="1"/>
  <c r="G83" i="1"/>
  <c r="G58" i="1"/>
  <c r="G43" i="1"/>
  <c r="H43" i="1" s="1"/>
  <c r="G16" i="1"/>
  <c r="H16" i="1" s="1"/>
  <c r="G14" i="1"/>
  <c r="H14" i="1" s="1"/>
  <c r="G50" i="1"/>
  <c r="H50" i="1" s="1"/>
  <c r="G64" i="1"/>
  <c r="H64" i="1" s="1"/>
  <c r="G78" i="1"/>
  <c r="G22" i="1"/>
  <c r="H22" i="1" s="1"/>
  <c r="G54" i="1"/>
  <c r="H54" i="1" s="1"/>
  <c r="G55" i="1"/>
  <c r="H55" i="1" s="1"/>
  <c r="G66" i="1"/>
  <c r="H66" i="1" s="1"/>
  <c r="G56" i="1"/>
  <c r="H56" i="1" s="1"/>
  <c r="G59" i="1"/>
  <c r="H59" i="1" s="1"/>
  <c r="G65" i="1"/>
  <c r="H65" i="1" s="1"/>
  <c r="G42" i="1"/>
  <c r="H42" i="1" s="1"/>
  <c r="G36" i="1"/>
  <c r="H36" i="1" s="1"/>
  <c r="G37" i="1"/>
  <c r="H37" i="1" s="1"/>
  <c r="G21" i="1"/>
  <c r="H21" i="1" s="1"/>
  <c r="G40" i="1"/>
  <c r="H40" i="1" s="1"/>
  <c r="G69" i="1"/>
  <c r="H69" i="1" s="1"/>
  <c r="G34" i="1"/>
  <c r="H34" i="1" s="1"/>
  <c r="G31" i="1"/>
  <c r="H31" i="1" s="1"/>
  <c r="G28" i="1"/>
  <c r="H28" i="1" s="1"/>
  <c r="G29" i="1"/>
  <c r="H29" i="1" s="1"/>
  <c r="G12" i="1"/>
  <c r="H12" i="1" s="1"/>
  <c r="G10" i="1"/>
  <c r="H10" i="1" s="1"/>
  <c r="G67" i="1"/>
  <c r="H67" i="1" s="1"/>
  <c r="G24" i="1"/>
  <c r="H24" i="1" s="1"/>
  <c r="G27" i="1"/>
  <c r="H27" i="1" s="1"/>
  <c r="G26" i="1"/>
  <c r="H26" i="1" s="1"/>
  <c r="G7" i="1"/>
  <c r="H7" i="1" s="1"/>
  <c r="G5" i="1"/>
  <c r="H5" i="1" s="1"/>
  <c r="G71" i="1"/>
  <c r="G15" i="1"/>
  <c r="H15" i="1" s="1"/>
  <c r="G11" i="1"/>
  <c r="H11" i="1" s="1"/>
  <c r="G4" i="1"/>
  <c r="H4" i="1" s="1"/>
  <c r="G75" i="1"/>
  <c r="G74" i="1"/>
  <c r="G72" i="1"/>
  <c r="G17" i="1"/>
  <c r="H17" i="1" s="1"/>
  <c r="G18" i="1"/>
  <c r="H18" i="1" s="1"/>
  <c r="G33" i="1"/>
  <c r="H33" i="1" s="1"/>
  <c r="G45" i="1"/>
  <c r="H45" i="1" s="1"/>
  <c r="G41" i="1"/>
  <c r="H41" i="1" s="1"/>
  <c r="G60" i="1"/>
  <c r="H60" i="1" s="1"/>
  <c r="G53" i="1"/>
  <c r="H53" i="1" s="1"/>
  <c r="G46" i="1"/>
  <c r="H46" i="1" s="1"/>
  <c r="G8" i="1"/>
  <c r="H8" i="1" s="1"/>
  <c r="G39" i="1"/>
  <c r="H39" i="1" s="1"/>
  <c r="G52" i="1"/>
  <c r="H52" i="1" s="1"/>
  <c r="G48" i="1"/>
  <c r="H48" i="1" s="1"/>
  <c r="G49" i="1"/>
  <c r="H49" i="1" s="1"/>
  <c r="G47" i="1"/>
  <c r="H47" i="1" s="1"/>
  <c r="G20" i="1"/>
  <c r="H20" i="1" s="1"/>
  <c r="G38" i="1"/>
  <c r="H38" i="1" s="1"/>
  <c r="G25" i="1"/>
  <c r="H25" i="1" s="1"/>
  <c r="G19" i="1"/>
  <c r="H19" i="1" s="1"/>
  <c r="G30" i="1"/>
  <c r="H30" i="1" s="1"/>
  <c r="G68" i="1"/>
  <c r="H68" i="1" s="1"/>
  <c r="G62" i="1"/>
  <c r="G79" i="1"/>
  <c r="H79" i="1" s="1"/>
  <c r="G35" i="1"/>
  <c r="G32" i="1"/>
  <c r="H32" i="1" s="1"/>
  <c r="G77" i="1"/>
  <c r="G76" i="1"/>
  <c r="H76" i="1" s="1"/>
  <c r="G81" i="1"/>
  <c r="G84" i="1"/>
  <c r="G85" i="1"/>
  <c r="G57" i="1"/>
  <c r="H57" i="1" s="1"/>
  <c r="G70" i="1"/>
  <c r="H70" i="1" s="1"/>
  <c r="G80" i="1"/>
  <c r="G86" i="1"/>
  <c r="H86" i="1" s="1"/>
  <c r="J72" i="3" l="1"/>
</calcChain>
</file>

<file path=xl/connections.xml><?xml version="1.0" encoding="utf-8"?>
<connections xmlns="http://schemas.openxmlformats.org/spreadsheetml/2006/main">
  <connection id="1" name="546546" type="4" refreshedVersion="0" background="1">
    <webPr xml="1" sourceData="1" url="C:\Users\INVENTARIO-2\Desktop\546546.xml" htmlTables="1" htmlFormat="all"/>
  </connection>
</connections>
</file>

<file path=xl/sharedStrings.xml><?xml version="1.0" encoding="utf-8"?>
<sst xmlns="http://schemas.openxmlformats.org/spreadsheetml/2006/main" count="200" uniqueCount="97">
  <si>
    <t>Codigo</t>
  </si>
  <si>
    <t>Producto</t>
  </si>
  <si>
    <t>Disponibles</t>
  </si>
  <si>
    <t>Existencia</t>
  </si>
  <si>
    <t>Pedido</t>
  </si>
  <si>
    <t>Comprometida</t>
  </si>
  <si>
    <t>ALBAHACA KG</t>
  </si>
  <si>
    <t>PEREJIL RIZADO KG</t>
  </si>
  <si>
    <t>YERBABUENA KG</t>
  </si>
  <si>
    <t>AJO PORRO KG</t>
  </si>
  <si>
    <t>AJO PELADO KG</t>
  </si>
  <si>
    <t>CHAYOTA KG</t>
  </si>
  <si>
    <t>NISPERO KG</t>
  </si>
  <si>
    <t>JOJOTOS 4UND HACIENDA EL CAUJARAL</t>
  </si>
  <si>
    <t>MAIZ DULCE 12 UND EL CAUJARAL</t>
  </si>
  <si>
    <t>UVAS PASAS KG (PASITAS).</t>
  </si>
  <si>
    <t>NARANJA CRIOLLA KG</t>
  </si>
  <si>
    <t>OCUMO CRIOLLO KG</t>
  </si>
  <si>
    <t>PAPA KG</t>
  </si>
  <si>
    <t>PEREJIL LISO KG</t>
  </si>
  <si>
    <t>PIÑA UND</t>
  </si>
  <si>
    <t>PLATANO EN MALLA</t>
  </si>
  <si>
    <t>PLATANO KG (EXPRESS 2707,MODELO,EXQUISITECES)</t>
  </si>
  <si>
    <t>REPOLLO BLANCO KG</t>
  </si>
  <si>
    <t>REPOLLO MORADO KG</t>
  </si>
  <si>
    <t>TAMARINDO DE 500 GR</t>
  </si>
  <si>
    <t>TOMATE KG.</t>
  </si>
  <si>
    <t>VAINITA CRIOLLA KG</t>
  </si>
  <si>
    <t>MANZANA ROJA/VERDE /PERA KG</t>
  </si>
  <si>
    <t>MELON KG</t>
  </si>
  <si>
    <t>LECHOZA O PAPAYA KG</t>
  </si>
  <si>
    <t>LECHUGA AMERICANA KG</t>
  </si>
  <si>
    <t>LIMON KG</t>
  </si>
  <si>
    <t>MANDARINA KG</t>
  </si>
  <si>
    <t>GENJIBRE KG</t>
  </si>
  <si>
    <t>GUAYABA KG</t>
  </si>
  <si>
    <t>ESPARRAGOS UND</t>
  </si>
  <si>
    <t>CILANTRO KG</t>
  </si>
  <si>
    <t>COCO KG</t>
  </si>
  <si>
    <t>CEBOLLA BLANCA KG</t>
  </si>
  <si>
    <t>CEBOLLA MORADA KG</t>
  </si>
  <si>
    <t>CEBOLLIN KG</t>
  </si>
  <si>
    <t>BANDEJA DE JOJOTO EXPRESS 3UND</t>
  </si>
  <si>
    <t>BERENJENA KG</t>
  </si>
  <si>
    <t>CALABACIN KG</t>
  </si>
  <si>
    <t>CAMBUR GUINEO KG</t>
  </si>
  <si>
    <t>AJI DULCE KG</t>
  </si>
  <si>
    <t>AJO EN CONCHA KG</t>
  </si>
  <si>
    <t>AJO PELADO 150 GR EL ANDINITO</t>
  </si>
  <si>
    <t>APIO DE RAIZ KG</t>
  </si>
  <si>
    <t>APIO ESPAÑA/ CELERY KG</t>
  </si>
  <si>
    <t>AUYAMA KG</t>
  </si>
  <si>
    <t>AJI DULCE 150 GR EL ANDINITO</t>
  </si>
  <si>
    <t>VAINITA 400 GR CRIOLLA ANDINITO</t>
  </si>
  <si>
    <t>CEBOLLA 3 KG EN MALLA</t>
  </si>
  <si>
    <t>BERRO ATADO 400GR EL ANDINITO</t>
  </si>
  <si>
    <t>OCUMO CHINO KG</t>
  </si>
  <si>
    <t>BATATA KG</t>
  </si>
  <si>
    <t>GUANABANA KG</t>
  </si>
  <si>
    <t>ÑAME KG</t>
  </si>
  <si>
    <t>MANGA KG</t>
  </si>
  <si>
    <t>ZANAHORIA  KG</t>
  </si>
  <si>
    <t>REMOLACHA KG</t>
  </si>
  <si>
    <t>PAPA COLOMBIANA KG</t>
  </si>
  <si>
    <t>AJI PICANTE KG</t>
  </si>
  <si>
    <t>LECHUGA ROMANA KG</t>
  </si>
  <si>
    <t>PIMENTON KG</t>
  </si>
  <si>
    <t>PATILLA KG</t>
  </si>
  <si>
    <t>PEPINO KG</t>
  </si>
  <si>
    <t>PARCHITA KG</t>
  </si>
  <si>
    <t>AGUACATE CHOQUETTE KG</t>
  </si>
  <si>
    <t>LECHUGA CRIOLLA KG</t>
  </si>
  <si>
    <t>BROCOLI KG</t>
  </si>
  <si>
    <t>YUCA KG</t>
  </si>
  <si>
    <t>COLIFLOR KG</t>
  </si>
  <si>
    <t>ACELGA KG</t>
  </si>
  <si>
    <t>ALIÑO SURTIDO KG EXPRESS</t>
  </si>
  <si>
    <t>VERDURA SURTIDA EN MALLA 3 KG</t>
  </si>
  <si>
    <t>VERDURA KG.</t>
  </si>
  <si>
    <t>ESPINACA KG</t>
  </si>
  <si>
    <t>CEBOLLIN 300 GR ATADO VELANDRIA</t>
  </si>
  <si>
    <t>TOMATE CHERRY 300GR EL ANDINITO</t>
  </si>
  <si>
    <t>GERMINADO CHINO 100 GR BENATURAL</t>
  </si>
  <si>
    <t>RABANO KG</t>
  </si>
  <si>
    <t>ALFALFA 125 GR EL ANDINITO</t>
  </si>
  <si>
    <t>TOMATE DE ARBOL  KG</t>
  </si>
  <si>
    <t>TORONJA KG</t>
  </si>
  <si>
    <t>NABO KG</t>
  </si>
  <si>
    <t>PEPINILLO KG</t>
  </si>
  <si>
    <t>PAPA MALLA</t>
  </si>
  <si>
    <t>PAPELON PANELA 450GR</t>
  </si>
  <si>
    <t>recepciones</t>
  </si>
  <si>
    <t>mermas%</t>
  </si>
  <si>
    <t>costo</t>
  </si>
  <si>
    <t>total$</t>
  </si>
  <si>
    <t>TOTAL$</t>
  </si>
  <si>
    <t>CUADRO DE PORCENTAJES MERMAS FRUVER EN UN LAPSO DEL 20/07/2022 AL 27/07/2022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</si>
</sst>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9" fontId="3" fillId="2" borderId="3" xfId="1" applyFont="1" applyFill="1" applyBorder="1" applyAlignment="1">
      <alignment horizontal="left" vertical="top"/>
    </xf>
    <xf numFmtId="9" fontId="3" fillId="2" borderId="3" xfId="1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9" fontId="3" fillId="2" borderId="8" xfId="1" applyFont="1" applyFill="1" applyBorder="1" applyAlignment="1">
      <alignment horizontal="center" vertical="center"/>
    </xf>
    <xf numFmtId="9" fontId="0" fillId="0" borderId="0" xfId="1" applyFont="1"/>
    <xf numFmtId="9" fontId="3" fillId="2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9" fontId="4" fillId="2" borderId="1" xfId="1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5" fillId="0" borderId="0" xfId="0" applyFont="1"/>
    <xf numFmtId="0" fontId="3" fillId="2" borderId="1" xfId="0" applyFont="1" applyFill="1" applyBorder="1" applyAlignment="1">
      <alignment horizontal="left" vertical="center"/>
    </xf>
    <xf numFmtId="0" fontId="0" fillId="2" borderId="0" xfId="0" applyFill="1"/>
    <xf numFmtId="0" fontId="3" fillId="2" borderId="1" xfId="0" applyFont="1" applyFill="1" applyBorder="1" applyAlignment="1">
      <alignment horizontal="left" vertical="top"/>
    </xf>
    <xf numFmtId="9" fontId="3" fillId="2" borderId="1" xfId="1" applyFont="1" applyFill="1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a1" displayName="Tabla1" ref="A3:H88" tableType="xml" totalsRowShown="0" headerRowDxfId="12" dataDxfId="10" headerRowBorderDxfId="11" tableBorderDxfId="9" totalsRowBorderDxfId="8" connectionId="1">
  <autoFilter ref="A3:H88"/>
  <sortState ref="A2:F202">
    <sortCondition ref="A2:A202"/>
  </sortState>
  <tableColumns count="8">
    <tableColumn id="5" uniqueName="Codigo_Producto" name="Codigo" dataDxfId="7">
      <xmlColumnPr mapId="1" xpath="/ReporteStellar/Registro/Madepartamentos/Maproductos/Codigo_Producto" xmlDataType="integer"/>
    </tableColumn>
    <tableColumn id="7" uniqueName="Producto" name="Producto" dataDxfId="6">
      <xmlColumnPr mapId="1" xpath="/ReporteStellar/Registro/Madepartamentos/Maproductos/Producto" xmlDataType="string"/>
    </tableColumn>
    <tableColumn id="12" uniqueName="12" name="recepciones" dataDxfId="5"/>
    <tableColumn id="8" uniqueName="Disponibles" name="Disponibles" dataDxfId="4">
      <xmlColumnPr mapId="1" xpath="/ReporteStellar/Registro/Madepartamentos/Maproductos/Disponibles" xmlDataType="double"/>
    </tableColumn>
    <tableColumn id="9" uniqueName="Existencia" name="Existencia" dataDxfId="3">
      <xmlColumnPr mapId="1" xpath="/ReporteStellar/Registro/Madepartamentos/Maproductos/Existencia" xmlDataType="double"/>
    </tableColumn>
    <tableColumn id="10" uniqueName="Pedido" name="Pedido" dataDxfId="2">
      <xmlColumnPr mapId="1" xpath="/ReporteStellar/Registro/Madepartamentos/Maproductos/Pedido" xmlDataType="double"/>
    </tableColumn>
    <tableColumn id="11" uniqueName="Comprometida" name="Comprometida" dataDxfId="1">
      <calculatedColumnFormula>Tabla1[[#This Row],[Pedido]]+Tabla1[[#This Row],[Existencia]]-Tabla1[[#This Row],[Disponibles]]</calculatedColumnFormula>
      <xmlColumnPr mapId="1" xpath="/ReporteStellar/Registro/Madepartamentos/Maproductos/Comprometida" xmlDataType="integer"/>
    </tableColumn>
    <tableColumn id="13" uniqueName="13" name="mermas%" dataDxfId="0" dataCellStyle="Porcentaje">
      <calculatedColumnFormula>Tabla1[[#This Row],[Comprometida]]/Tabla1[[#This Row],[recepciones]]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selection activeCell="B8" sqref="B8"/>
    </sheetView>
  </sheetViews>
  <sheetFormatPr baseColWidth="10" defaultRowHeight="15" x14ac:dyDescent="0.25"/>
  <cols>
    <col min="1" max="1" width="9.140625" customWidth="1"/>
    <col min="2" max="2" width="47.5703125" customWidth="1"/>
    <col min="3" max="3" width="13.5703125" customWidth="1"/>
    <col min="4" max="4" width="13.7109375" bestFit="1" customWidth="1"/>
    <col min="5" max="5" width="12.140625" bestFit="1" customWidth="1"/>
    <col min="6" max="6" width="9.5703125" bestFit="1" customWidth="1"/>
    <col min="7" max="7" width="16.5703125" bestFit="1" customWidth="1"/>
    <col min="8" max="8" width="12" style="16" bestFit="1" customWidth="1"/>
  </cols>
  <sheetData>
    <row r="1" spans="1:8" ht="18.75" x14ac:dyDescent="0.3">
      <c r="A1" s="28" t="s">
        <v>96</v>
      </c>
    </row>
    <row r="3" spans="1:8" x14ac:dyDescent="0.25">
      <c r="A3" s="9" t="s">
        <v>0</v>
      </c>
      <c r="B3" s="10" t="s">
        <v>1</v>
      </c>
      <c r="C3" s="10" t="s">
        <v>91</v>
      </c>
      <c r="D3" s="10" t="s">
        <v>2</v>
      </c>
      <c r="E3" s="10" t="s">
        <v>3</v>
      </c>
      <c r="F3" s="10" t="s">
        <v>4</v>
      </c>
      <c r="G3" s="11" t="s">
        <v>5</v>
      </c>
      <c r="H3" s="12" t="s">
        <v>92</v>
      </c>
    </row>
    <row r="4" spans="1:8" x14ac:dyDescent="0.25">
      <c r="A4" s="1">
        <v>1</v>
      </c>
      <c r="B4" s="2" t="s">
        <v>51</v>
      </c>
      <c r="C4" s="18">
        <v>418.4</v>
      </c>
      <c r="D4" s="3">
        <v>236.05500000000001</v>
      </c>
      <c r="E4" s="3">
        <v>177</v>
      </c>
      <c r="F4" s="3"/>
      <c r="G4" s="4">
        <f>Tabla1[[#This Row],[Pedido]]+Tabla1[[#This Row],[Existencia]]-Tabla1[[#This Row],[Disponibles]]</f>
        <v>-59.055000000000007</v>
      </c>
      <c r="H4" s="13">
        <f>Tabla1[[#This Row],[Comprometida]]/Tabla1[[#This Row],[recepciones]]</f>
        <v>-0.14114483747609946</v>
      </c>
    </row>
    <row r="5" spans="1:8" x14ac:dyDescent="0.25">
      <c r="A5" s="1">
        <v>2</v>
      </c>
      <c r="B5" s="2" t="s">
        <v>47</v>
      </c>
      <c r="C5" s="18">
        <v>30.92</v>
      </c>
      <c r="D5" s="3">
        <v>12.24</v>
      </c>
      <c r="E5" s="3">
        <v>11.6</v>
      </c>
      <c r="F5" s="3"/>
      <c r="G5" s="4">
        <f>Tabla1[[#This Row],[Pedido]]+Tabla1[[#This Row],[Existencia]]-Tabla1[[#This Row],[Disponibles]]</f>
        <v>-0.64000000000000057</v>
      </c>
      <c r="H5" s="14">
        <f>Tabla1[[#This Row],[Comprometida]]/Tabla1[[#This Row],[recepciones]]</f>
        <v>-2.0698576972833133E-2</v>
      </c>
    </row>
    <row r="6" spans="1:8" x14ac:dyDescent="0.25">
      <c r="A6" s="1">
        <v>3</v>
      </c>
      <c r="B6" s="2" t="s">
        <v>10</v>
      </c>
      <c r="C6" s="18">
        <v>10.199999999999999</v>
      </c>
      <c r="D6" s="3">
        <v>0.42</v>
      </c>
      <c r="E6" s="3">
        <v>0</v>
      </c>
      <c r="F6" s="3"/>
      <c r="G6" s="4">
        <f>Tabla1[[#This Row],[Pedido]]+Tabla1[[#This Row],[Existencia]]-Tabla1[[#This Row],[Disponibles]]</f>
        <v>-0.42</v>
      </c>
      <c r="H6" s="14">
        <f>Tabla1[[#This Row],[Comprometida]]/Tabla1[[#This Row],[recepciones]]</f>
        <v>-4.1176470588235294E-2</v>
      </c>
    </row>
    <row r="7" spans="1:8" x14ac:dyDescent="0.25">
      <c r="A7" s="1">
        <v>4</v>
      </c>
      <c r="B7" s="2" t="s">
        <v>46</v>
      </c>
      <c r="C7" s="18">
        <v>104</v>
      </c>
      <c r="D7" s="3">
        <v>46.29</v>
      </c>
      <c r="E7" s="3">
        <v>34.6</v>
      </c>
      <c r="F7" s="3">
        <v>0.32</v>
      </c>
      <c r="G7" s="4">
        <f>Tabla1[[#This Row],[Pedido]]+Tabla1[[#This Row],[Existencia]]-Tabla1[[#This Row],[Disponibles]]</f>
        <v>-11.369999999999997</v>
      </c>
      <c r="H7" s="14">
        <f>Tabla1[[#This Row],[Comprometida]]/Tabla1[[#This Row],[recepciones]]</f>
        <v>-0.10932692307692306</v>
      </c>
    </row>
    <row r="8" spans="1:8" x14ac:dyDescent="0.25">
      <c r="A8" s="1">
        <v>5</v>
      </c>
      <c r="B8" s="2" t="s">
        <v>64</v>
      </c>
      <c r="C8" s="18">
        <v>12</v>
      </c>
      <c r="D8" s="3">
        <v>9.1349999999999998</v>
      </c>
      <c r="E8" s="3">
        <v>9.1999999999999993</v>
      </c>
      <c r="F8" s="3"/>
      <c r="G8" s="4">
        <f>Tabla1[[#This Row],[Pedido]]+Tabla1[[#This Row],[Existencia]]-Tabla1[[#This Row],[Disponibles]]</f>
        <v>6.4999999999999503E-2</v>
      </c>
      <c r="H8" s="14">
        <f>Tabla1[[#This Row],[Comprometida]]/Tabla1[[#This Row],[recepciones]]</f>
        <v>5.4166666666666252E-3</v>
      </c>
    </row>
    <row r="9" spans="1:8" x14ac:dyDescent="0.25">
      <c r="A9" s="1">
        <v>6</v>
      </c>
      <c r="B9" s="2" t="s">
        <v>9</v>
      </c>
      <c r="C9" s="18">
        <v>37</v>
      </c>
      <c r="D9" s="3">
        <v>18.535</v>
      </c>
      <c r="E9" s="3">
        <v>9.8000000000000007</v>
      </c>
      <c r="F9" s="3"/>
      <c r="G9" s="4">
        <f>Tabla1[[#This Row],[Pedido]]+Tabla1[[#This Row],[Existencia]]-Tabla1[[#This Row],[Disponibles]]</f>
        <v>-8.7349999999999994</v>
      </c>
      <c r="H9" s="14">
        <f>Tabla1[[#This Row],[Comprometida]]/Tabla1[[#This Row],[recepciones]]</f>
        <v>-0.23608108108108106</v>
      </c>
    </row>
    <row r="10" spans="1:8" x14ac:dyDescent="0.25">
      <c r="A10" s="1">
        <v>7</v>
      </c>
      <c r="B10" s="2" t="s">
        <v>41</v>
      </c>
      <c r="C10" s="18">
        <v>115.4</v>
      </c>
      <c r="D10" s="3">
        <v>23.71</v>
      </c>
      <c r="E10" s="3">
        <v>7.2</v>
      </c>
      <c r="F10" s="3">
        <v>0.34</v>
      </c>
      <c r="G10" s="4">
        <f>Tabla1[[#This Row],[Pedido]]+Tabla1[[#This Row],[Existencia]]-Tabla1[[#This Row],[Disponibles]]</f>
        <v>-16.170000000000002</v>
      </c>
      <c r="H10" s="14">
        <f>Tabla1[[#This Row],[Comprometida]]/Tabla1[[#This Row],[recepciones]]</f>
        <v>-0.14012131715771231</v>
      </c>
    </row>
    <row r="11" spans="1:8" x14ac:dyDescent="0.25">
      <c r="A11" s="1">
        <v>8</v>
      </c>
      <c r="B11" s="2" t="s">
        <v>50</v>
      </c>
      <c r="C11" s="18">
        <v>47.6</v>
      </c>
      <c r="D11" s="3">
        <v>13.125</v>
      </c>
      <c r="E11" s="3">
        <v>1.6</v>
      </c>
      <c r="F11" s="3"/>
      <c r="G11" s="4">
        <f>Tabla1[[#This Row],[Pedido]]+Tabla1[[#This Row],[Existencia]]-Tabla1[[#This Row],[Disponibles]]</f>
        <v>-11.525</v>
      </c>
      <c r="H11" s="14">
        <f>Tabla1[[#This Row],[Comprometida]]/Tabla1[[#This Row],[recepciones]]</f>
        <v>-0.2421218487394958</v>
      </c>
    </row>
    <row r="12" spans="1:8" x14ac:dyDescent="0.25">
      <c r="A12" s="1">
        <v>9</v>
      </c>
      <c r="B12" s="2" t="s">
        <v>39</v>
      </c>
      <c r="C12" s="18">
        <v>787</v>
      </c>
      <c r="D12" s="3">
        <v>282.8</v>
      </c>
      <c r="E12" s="3">
        <v>273</v>
      </c>
      <c r="F12" s="3">
        <v>1.7</v>
      </c>
      <c r="G12" s="4">
        <f>Tabla1[[#This Row],[Pedido]]+Tabla1[[#This Row],[Existencia]]-Tabla1[[#This Row],[Disponibles]]</f>
        <v>-8.1000000000000227</v>
      </c>
      <c r="H12" s="14">
        <f>Tabla1[[#This Row],[Comprometida]]/Tabla1[[#This Row],[recepciones]]</f>
        <v>-1.0292249047014005E-2</v>
      </c>
    </row>
    <row r="13" spans="1:8" x14ac:dyDescent="0.25">
      <c r="A13" s="1">
        <v>10</v>
      </c>
      <c r="B13" s="2" t="s">
        <v>40</v>
      </c>
      <c r="C13" s="18">
        <v>11.4</v>
      </c>
      <c r="D13" s="3">
        <v>4.6449999999999996</v>
      </c>
      <c r="E13" s="3">
        <v>4.4000000000000004</v>
      </c>
      <c r="F13" s="3"/>
      <c r="G13" s="4">
        <f>Tabla1[[#This Row],[Pedido]]+Tabla1[[#This Row],[Existencia]]-Tabla1[[#This Row],[Disponibles]]</f>
        <v>-0.24499999999999922</v>
      </c>
      <c r="H13" s="14">
        <f>Tabla1[[#This Row],[Comprometida]]/Tabla1[[#This Row],[recepciones]]</f>
        <v>-2.149122807017537E-2</v>
      </c>
    </row>
    <row r="14" spans="1:8" x14ac:dyDescent="0.25">
      <c r="A14" s="1">
        <v>11</v>
      </c>
      <c r="B14" s="2" t="s">
        <v>18</v>
      </c>
      <c r="C14" s="18">
        <v>1498.8</v>
      </c>
      <c r="D14" s="3">
        <v>676.71</v>
      </c>
      <c r="E14" s="3">
        <v>446</v>
      </c>
      <c r="F14" s="3">
        <v>1.98</v>
      </c>
      <c r="G14" s="4">
        <f>Tabla1[[#This Row],[Pedido]]+Tabla1[[#This Row],[Existencia]]-Tabla1[[#This Row],[Disponibles]]</f>
        <v>-228.73000000000002</v>
      </c>
      <c r="H14" s="14">
        <f>Tabla1[[#This Row],[Comprometida]]/Tabla1[[#This Row],[recepciones]]</f>
        <v>-0.15260875366960236</v>
      </c>
    </row>
    <row r="15" spans="1:8" x14ac:dyDescent="0.25">
      <c r="A15" s="1">
        <v>12</v>
      </c>
      <c r="B15" s="2" t="s">
        <v>49</v>
      </c>
      <c r="C15" s="18">
        <v>181.4</v>
      </c>
      <c r="D15" s="3">
        <v>76.665000000000006</v>
      </c>
      <c r="E15" s="3">
        <v>35.200000000000003</v>
      </c>
      <c r="F15" s="3"/>
      <c r="G15" s="4">
        <f>Tabla1[[#This Row],[Pedido]]+Tabla1[[#This Row],[Existencia]]-Tabla1[[#This Row],[Disponibles]]</f>
        <v>-41.465000000000003</v>
      </c>
      <c r="H15" s="14">
        <f>Tabla1[[#This Row],[Comprometida]]/Tabla1[[#This Row],[recepciones]]</f>
        <v>-0.22858324145534731</v>
      </c>
    </row>
    <row r="16" spans="1:8" x14ac:dyDescent="0.25">
      <c r="A16" s="1">
        <v>13</v>
      </c>
      <c r="B16" s="2" t="s">
        <v>17</v>
      </c>
      <c r="C16" s="18">
        <v>188.4</v>
      </c>
      <c r="D16" s="3">
        <v>85.94</v>
      </c>
      <c r="E16" s="3">
        <v>46</v>
      </c>
      <c r="F16" s="3"/>
      <c r="G16" s="4">
        <f>Tabla1[[#This Row],[Pedido]]+Tabla1[[#This Row],[Existencia]]-Tabla1[[#This Row],[Disponibles]]</f>
        <v>-39.94</v>
      </c>
      <c r="H16" s="14">
        <f>Tabla1[[#This Row],[Comprometida]]/Tabla1[[#This Row],[recepciones]]</f>
        <v>-0.21199575371549892</v>
      </c>
    </row>
    <row r="17" spans="1:8" x14ac:dyDescent="0.25">
      <c r="A17" s="1">
        <v>14</v>
      </c>
      <c r="B17" s="2" t="s">
        <v>56</v>
      </c>
      <c r="C17" s="18">
        <v>58.8</v>
      </c>
      <c r="D17" s="3">
        <v>40.164999999999999</v>
      </c>
      <c r="E17" s="3">
        <v>33.4</v>
      </c>
      <c r="F17" s="3"/>
      <c r="G17" s="4">
        <f>Tabla1[[#This Row],[Pedido]]+Tabla1[[#This Row],[Existencia]]-Tabla1[[#This Row],[Disponibles]]</f>
        <v>-6.7650000000000006</v>
      </c>
      <c r="H17" s="14">
        <f>Tabla1[[#This Row],[Comprometida]]/Tabla1[[#This Row],[recepciones]]</f>
        <v>-0.11505102040816328</v>
      </c>
    </row>
    <row r="18" spans="1:8" x14ac:dyDescent="0.25">
      <c r="A18" s="1">
        <v>15</v>
      </c>
      <c r="B18" s="2" t="s">
        <v>57</v>
      </c>
      <c r="C18" s="18">
        <v>95.6</v>
      </c>
      <c r="D18" s="3">
        <v>69.73</v>
      </c>
      <c r="E18" s="3">
        <f>16.8+58.6</f>
        <v>75.400000000000006</v>
      </c>
      <c r="F18" s="3"/>
      <c r="G18" s="4">
        <f>Tabla1[[#This Row],[Pedido]]+Tabla1[[#This Row],[Existencia]]-Tabla1[[#This Row],[Disponibles]]</f>
        <v>5.6700000000000017</v>
      </c>
      <c r="H18" s="14">
        <f>Tabla1[[#This Row],[Comprometida]]/Tabla1[[#This Row],[recepciones]]</f>
        <v>5.9309623430962362E-2</v>
      </c>
    </row>
    <row r="19" spans="1:8" x14ac:dyDescent="0.25">
      <c r="A19" s="1">
        <v>16</v>
      </c>
      <c r="B19" s="2" t="s">
        <v>73</v>
      </c>
      <c r="C19" s="18">
        <v>442.4</v>
      </c>
      <c r="D19" s="3">
        <v>215.51499999999999</v>
      </c>
      <c r="E19" s="3">
        <v>136.6</v>
      </c>
      <c r="F19" s="3"/>
      <c r="G19" s="4">
        <f>Tabla1[[#This Row],[Pedido]]+Tabla1[[#This Row],[Existencia]]-Tabla1[[#This Row],[Disponibles]]</f>
        <v>-78.914999999999992</v>
      </c>
      <c r="H19" s="14">
        <f>Tabla1[[#This Row],[Comprometida]]/Tabla1[[#This Row],[recepciones]]</f>
        <v>-0.17837929475587702</v>
      </c>
    </row>
    <row r="20" spans="1:8" x14ac:dyDescent="0.25">
      <c r="A20" s="1">
        <v>17</v>
      </c>
      <c r="B20" s="2" t="s">
        <v>70</v>
      </c>
      <c r="C20" s="18">
        <v>339.8</v>
      </c>
      <c r="D20" s="3">
        <v>68.78</v>
      </c>
      <c r="E20" s="3">
        <v>1.6950000000000001</v>
      </c>
      <c r="F20" s="3"/>
      <c r="G20" s="4">
        <f>Tabla1[[#This Row],[Pedido]]+Tabla1[[#This Row],[Existencia]]-Tabla1[[#This Row],[Disponibles]]</f>
        <v>-67.085000000000008</v>
      </c>
      <c r="H20" s="14">
        <f>Tabla1[[#This Row],[Comprometida]]/Tabla1[[#This Row],[recepciones]]</f>
        <v>-0.19742495585638611</v>
      </c>
    </row>
    <row r="21" spans="1:8" x14ac:dyDescent="0.25">
      <c r="A21" s="1">
        <v>18</v>
      </c>
      <c r="B21" s="2" t="s">
        <v>32</v>
      </c>
      <c r="C21" s="18">
        <v>415.6</v>
      </c>
      <c r="D21" s="3">
        <v>132.38499999999999</v>
      </c>
      <c r="E21" s="3">
        <v>76.2</v>
      </c>
      <c r="F21" s="3"/>
      <c r="G21" s="4">
        <f>Tabla1[[#This Row],[Pedido]]+Tabla1[[#This Row],[Existencia]]-Tabla1[[#This Row],[Disponibles]]</f>
        <v>-56.184999999999988</v>
      </c>
      <c r="H21" s="14">
        <f>Tabla1[[#This Row],[Comprometida]]/Tabla1[[#This Row],[recepciones]]</f>
        <v>-0.13519008662175164</v>
      </c>
    </row>
    <row r="22" spans="1:8" x14ac:dyDescent="0.25">
      <c r="A22" s="1">
        <v>19</v>
      </c>
      <c r="B22" s="2" t="s">
        <v>22</v>
      </c>
      <c r="C22" s="2"/>
      <c r="D22" s="3">
        <v>400.44499999999999</v>
      </c>
      <c r="E22" s="3"/>
      <c r="F22" s="3"/>
      <c r="G22" s="4">
        <f>Tabla1[[#This Row],[Pedido]]+Tabla1[[#This Row],[Existencia]]-Tabla1[[#This Row],[Disponibles]]</f>
        <v>-400.44499999999999</v>
      </c>
      <c r="H22" s="14" t="e">
        <f>Tabla1[[#This Row],[Comprometida]]/Tabla1[[#This Row],[recepciones]]</f>
        <v>#DIV/0!</v>
      </c>
    </row>
    <row r="23" spans="1:8" x14ac:dyDescent="0.25">
      <c r="A23" s="1">
        <v>20</v>
      </c>
      <c r="B23" s="2" t="s">
        <v>6</v>
      </c>
      <c r="C23" s="18">
        <v>3</v>
      </c>
      <c r="D23" s="3">
        <v>0.115</v>
      </c>
      <c r="E23" s="3">
        <v>0</v>
      </c>
      <c r="F23" s="3"/>
      <c r="G23" s="4">
        <f>Tabla1[[#This Row],[Pedido]]+Tabla1[[#This Row],[Existencia]]-Tabla1[[#This Row],[Disponibles]]</f>
        <v>-0.115</v>
      </c>
      <c r="H23" s="14">
        <f>Tabla1[[#This Row],[Comprometida]]/Tabla1[[#This Row],[recepciones]]</f>
        <v>-3.8333333333333337E-2</v>
      </c>
    </row>
    <row r="24" spans="1:8" x14ac:dyDescent="0.25">
      <c r="A24" s="1">
        <v>23</v>
      </c>
      <c r="B24" s="2" t="s">
        <v>43</v>
      </c>
      <c r="C24" s="18">
        <v>82.4</v>
      </c>
      <c r="D24" s="3">
        <v>45.43</v>
      </c>
      <c r="E24" s="3">
        <v>21.4</v>
      </c>
      <c r="F24" s="3"/>
      <c r="G24" s="4">
        <f>Tabla1[[#This Row],[Pedido]]+Tabla1[[#This Row],[Existencia]]-Tabla1[[#This Row],[Disponibles]]</f>
        <v>-24.03</v>
      </c>
      <c r="H24" s="14">
        <f>Tabla1[[#This Row],[Comprometida]]/Tabla1[[#This Row],[recepciones]]</f>
        <v>-0.29162621359223301</v>
      </c>
    </row>
    <row r="25" spans="1:8" x14ac:dyDescent="0.25">
      <c r="A25" s="1">
        <v>24</v>
      </c>
      <c r="B25" s="2" t="s">
        <v>72</v>
      </c>
      <c r="C25" s="18">
        <v>49.8</v>
      </c>
      <c r="D25" s="3">
        <v>13.02</v>
      </c>
      <c r="E25" s="3">
        <v>8.4</v>
      </c>
      <c r="F25" s="3"/>
      <c r="G25" s="4">
        <f>Tabla1[[#This Row],[Pedido]]+Tabla1[[#This Row],[Existencia]]-Tabla1[[#This Row],[Disponibles]]</f>
        <v>-4.6199999999999992</v>
      </c>
      <c r="H25" s="14">
        <f>Tabla1[[#This Row],[Comprometida]]/Tabla1[[#This Row],[recepciones]]</f>
        <v>-9.2771084337349388E-2</v>
      </c>
    </row>
    <row r="26" spans="1:8" x14ac:dyDescent="0.25">
      <c r="A26" s="1">
        <v>26</v>
      </c>
      <c r="B26" s="2" t="s">
        <v>45</v>
      </c>
      <c r="C26" s="18">
        <v>484</v>
      </c>
      <c r="D26" s="3">
        <v>150.72499999999999</v>
      </c>
      <c r="E26" s="3">
        <v>117</v>
      </c>
      <c r="F26" s="3">
        <v>3.68</v>
      </c>
      <c r="G26" s="4">
        <f>Tabla1[[#This Row],[Pedido]]+Tabla1[[#This Row],[Existencia]]-Tabla1[[#This Row],[Disponibles]]</f>
        <v>-30.044999999999987</v>
      </c>
      <c r="H26" s="14">
        <f>Tabla1[[#This Row],[Comprometida]]/Tabla1[[#This Row],[recepciones]]</f>
        <v>-6.2076446280991709E-2</v>
      </c>
    </row>
    <row r="27" spans="1:8" x14ac:dyDescent="0.25">
      <c r="A27" s="1">
        <v>28</v>
      </c>
      <c r="B27" s="2" t="s">
        <v>44</v>
      </c>
      <c r="C27" s="18">
        <v>150.6</v>
      </c>
      <c r="D27" s="3">
        <v>84.4</v>
      </c>
      <c r="E27" s="3">
        <v>75.2</v>
      </c>
      <c r="F27" s="3"/>
      <c r="G27" s="4">
        <f>Tabla1[[#This Row],[Pedido]]+Tabla1[[#This Row],[Existencia]]-Tabla1[[#This Row],[Disponibles]]</f>
        <v>-9.2000000000000028</v>
      </c>
      <c r="H27" s="14">
        <f>Tabla1[[#This Row],[Comprometida]]/Tabla1[[#This Row],[recepciones]]</f>
        <v>-6.10889774236388E-2</v>
      </c>
    </row>
    <row r="28" spans="1:8" x14ac:dyDescent="0.25">
      <c r="A28" s="1">
        <v>31</v>
      </c>
      <c r="B28" s="2" t="s">
        <v>37</v>
      </c>
      <c r="C28" s="18">
        <v>126.4</v>
      </c>
      <c r="D28" s="3">
        <v>47.494999999999997</v>
      </c>
      <c r="E28" s="3">
        <v>5.8</v>
      </c>
      <c r="F28" s="3"/>
      <c r="G28" s="4">
        <f>Tabla1[[#This Row],[Pedido]]+Tabla1[[#This Row],[Existencia]]-Tabla1[[#This Row],[Disponibles]]</f>
        <v>-41.695</v>
      </c>
      <c r="H28" s="14">
        <f>Tabla1[[#This Row],[Comprometida]]/Tabla1[[#This Row],[recepciones]]</f>
        <v>-0.32986550632911393</v>
      </c>
    </row>
    <row r="29" spans="1:8" x14ac:dyDescent="0.25">
      <c r="A29" s="1">
        <v>32</v>
      </c>
      <c r="B29" s="2" t="s">
        <v>38</v>
      </c>
      <c r="C29" s="18">
        <v>42.2</v>
      </c>
      <c r="D29" s="3">
        <v>41.695</v>
      </c>
      <c r="E29" s="3">
        <v>34.4</v>
      </c>
      <c r="F29" s="3"/>
      <c r="G29" s="4">
        <f>Tabla1[[#This Row],[Pedido]]+Tabla1[[#This Row],[Existencia]]-Tabla1[[#This Row],[Disponibles]]</f>
        <v>-7.2950000000000017</v>
      </c>
      <c r="H29" s="14">
        <f>Tabla1[[#This Row],[Comprometida]]/Tabla1[[#This Row],[recepciones]]</f>
        <v>-0.17286729857819907</v>
      </c>
    </row>
    <row r="30" spans="1:8" x14ac:dyDescent="0.25">
      <c r="A30" s="1">
        <v>33</v>
      </c>
      <c r="B30" s="2" t="s">
        <v>74</v>
      </c>
      <c r="C30" s="18">
        <v>11</v>
      </c>
      <c r="D30" s="3">
        <v>7.4550000000000001</v>
      </c>
      <c r="E30" s="3">
        <v>0</v>
      </c>
      <c r="F30" s="3"/>
      <c r="G30" s="4">
        <f>Tabla1[[#This Row],[Pedido]]+Tabla1[[#This Row],[Existencia]]-Tabla1[[#This Row],[Disponibles]]</f>
        <v>-7.4550000000000001</v>
      </c>
      <c r="H30" s="14">
        <f>Tabla1[[#This Row],[Comprometida]]/Tabla1[[#This Row],[recepciones]]</f>
        <v>-0.67772727272727273</v>
      </c>
    </row>
    <row r="31" spans="1:8" x14ac:dyDescent="0.25">
      <c r="A31" s="1">
        <v>37</v>
      </c>
      <c r="B31" s="2" t="s">
        <v>36</v>
      </c>
      <c r="C31" s="18">
        <v>1</v>
      </c>
      <c r="D31" s="3">
        <v>1</v>
      </c>
      <c r="E31" s="3">
        <v>0</v>
      </c>
      <c r="F31" s="3"/>
      <c r="G31" s="4">
        <f>Tabla1[[#This Row],[Pedido]]+Tabla1[[#This Row],[Existencia]]-Tabla1[[#This Row],[Disponibles]]</f>
        <v>-1</v>
      </c>
      <c r="H31" s="14">
        <f>Tabla1[[#This Row],[Comprometida]]/Tabla1[[#This Row],[recepciones]]</f>
        <v>-1</v>
      </c>
    </row>
    <row r="32" spans="1:8" x14ac:dyDescent="0.25">
      <c r="A32" s="1">
        <v>38</v>
      </c>
      <c r="B32" s="2" t="s">
        <v>79</v>
      </c>
      <c r="C32" s="18">
        <v>6.8</v>
      </c>
      <c r="D32" s="3">
        <v>1.1000000000000001</v>
      </c>
      <c r="E32" s="3">
        <v>0</v>
      </c>
      <c r="F32" s="3"/>
      <c r="G32" s="4">
        <f>Tabla1[[#This Row],[Pedido]]+Tabla1[[#This Row],[Existencia]]-Tabla1[[#This Row],[Disponibles]]</f>
        <v>-1.1000000000000001</v>
      </c>
      <c r="H32" s="14">
        <f>Tabla1[[#This Row],[Comprometida]]/Tabla1[[#This Row],[recepciones]]</f>
        <v>-0.16176470588235295</v>
      </c>
    </row>
    <row r="33" spans="1:8" x14ac:dyDescent="0.25">
      <c r="A33" s="1">
        <v>39</v>
      </c>
      <c r="B33" s="2" t="s">
        <v>58</v>
      </c>
      <c r="C33" s="18">
        <v>30.6</v>
      </c>
      <c r="D33" s="3">
        <v>18.594999999999999</v>
      </c>
      <c r="E33" s="3">
        <v>11.6</v>
      </c>
      <c r="F33" s="3"/>
      <c r="G33" s="4">
        <f>Tabla1[[#This Row],[Pedido]]+Tabla1[[#This Row],[Existencia]]-Tabla1[[#This Row],[Disponibles]]</f>
        <v>-6.9949999999999992</v>
      </c>
      <c r="H33" s="14">
        <f>Tabla1[[#This Row],[Comprometida]]/Tabla1[[#This Row],[recepciones]]</f>
        <v>-0.22859477124183003</v>
      </c>
    </row>
    <row r="34" spans="1:8" x14ac:dyDescent="0.25">
      <c r="A34" s="1">
        <v>40</v>
      </c>
      <c r="B34" s="2" t="s">
        <v>35</v>
      </c>
      <c r="C34" s="18">
        <v>166.2</v>
      </c>
      <c r="D34" s="3">
        <v>60.424999999999997</v>
      </c>
      <c r="E34" s="3">
        <v>50</v>
      </c>
      <c r="F34" s="3"/>
      <c r="G34" s="4">
        <f>Tabla1[[#This Row],[Pedido]]+Tabla1[[#This Row],[Existencia]]-Tabla1[[#This Row],[Disponibles]]</f>
        <v>-10.424999999999997</v>
      </c>
      <c r="H34" s="14">
        <f>Tabla1[[#This Row],[Comprometida]]/Tabla1[[#This Row],[recepciones]]</f>
        <v>-6.2725631768953058E-2</v>
      </c>
    </row>
    <row r="35" spans="1:8" x14ac:dyDescent="0.25">
      <c r="A35" s="1">
        <v>41</v>
      </c>
      <c r="B35" s="2" t="s">
        <v>78</v>
      </c>
      <c r="C35" s="18">
        <v>0</v>
      </c>
      <c r="D35" s="3">
        <v>4.29</v>
      </c>
      <c r="E35" s="3">
        <v>0</v>
      </c>
      <c r="F35" s="3"/>
      <c r="G35" s="4">
        <f>Tabla1[[#This Row],[Pedido]]+Tabla1[[#This Row],[Existencia]]-Tabla1[[#This Row],[Disponibles]]</f>
        <v>-4.29</v>
      </c>
      <c r="H35" s="14">
        <v>0</v>
      </c>
    </row>
    <row r="36" spans="1:8" x14ac:dyDescent="0.25">
      <c r="A36" s="1">
        <v>44</v>
      </c>
      <c r="B36" s="2" t="s">
        <v>30</v>
      </c>
      <c r="C36" s="18">
        <v>361.6</v>
      </c>
      <c r="D36" s="3">
        <v>81.73</v>
      </c>
      <c r="E36" s="3">
        <v>65.2</v>
      </c>
      <c r="F36" s="3"/>
      <c r="G36" s="4">
        <f>Tabla1[[#This Row],[Pedido]]+Tabla1[[#This Row],[Existencia]]-Tabla1[[#This Row],[Disponibles]]</f>
        <v>-16.53</v>
      </c>
      <c r="H36" s="14">
        <f>Tabla1[[#This Row],[Comprometida]]/Tabla1[[#This Row],[recepciones]]</f>
        <v>-4.5713495575221239E-2</v>
      </c>
    </row>
    <row r="37" spans="1:8" x14ac:dyDescent="0.25">
      <c r="A37" s="1">
        <v>45</v>
      </c>
      <c r="B37" s="2" t="s">
        <v>31</v>
      </c>
      <c r="C37" s="18">
        <v>329.7</v>
      </c>
      <c r="D37" s="3">
        <v>151.155</v>
      </c>
      <c r="E37" s="3">
        <v>40.799999999999997</v>
      </c>
      <c r="F37" s="3">
        <v>0.28000000000000003</v>
      </c>
      <c r="G37" s="4">
        <f>Tabla1[[#This Row],[Pedido]]+Tabla1[[#This Row],[Existencia]]-Tabla1[[#This Row],[Disponibles]]</f>
        <v>-110.075</v>
      </c>
      <c r="H37" s="14">
        <f>Tabla1[[#This Row],[Comprometida]]/Tabla1[[#This Row],[recepciones]]</f>
        <v>-0.33386411889596607</v>
      </c>
    </row>
    <row r="38" spans="1:8" x14ac:dyDescent="0.25">
      <c r="A38" s="1">
        <v>46</v>
      </c>
      <c r="B38" s="2" t="s">
        <v>71</v>
      </c>
      <c r="C38" s="18">
        <v>20.8</v>
      </c>
      <c r="D38" s="3">
        <v>9.5749999999999993</v>
      </c>
      <c r="E38" s="3">
        <v>2.8</v>
      </c>
      <c r="F38" s="3"/>
      <c r="G38" s="4">
        <f>Tabla1[[#This Row],[Pedido]]+Tabla1[[#This Row],[Existencia]]-Tabla1[[#This Row],[Disponibles]]</f>
        <v>-6.7749999999999995</v>
      </c>
      <c r="H38" s="14">
        <f>Tabla1[[#This Row],[Comprometida]]/Tabla1[[#This Row],[recepciones]]</f>
        <v>-0.3257211538461538</v>
      </c>
    </row>
    <row r="39" spans="1:8" x14ac:dyDescent="0.25">
      <c r="A39" s="1">
        <v>48</v>
      </c>
      <c r="B39" s="2" t="s">
        <v>65</v>
      </c>
      <c r="C39" s="18">
        <v>16.399999999999999</v>
      </c>
      <c r="D39" s="3">
        <v>12.615</v>
      </c>
      <c r="E39" s="3">
        <v>3.8</v>
      </c>
      <c r="F39" s="3"/>
      <c r="G39" s="4">
        <f>Tabla1[[#This Row],[Pedido]]+Tabla1[[#This Row],[Existencia]]-Tabla1[[#This Row],[Disponibles]]</f>
        <v>-8.8150000000000013</v>
      </c>
      <c r="H39" s="14">
        <f>Tabla1[[#This Row],[Comprometida]]/Tabla1[[#This Row],[recepciones]]</f>
        <v>-0.53750000000000009</v>
      </c>
    </row>
    <row r="40" spans="1:8" x14ac:dyDescent="0.25">
      <c r="A40" s="1">
        <v>49</v>
      </c>
      <c r="B40" s="2" t="s">
        <v>33</v>
      </c>
      <c r="C40" s="18">
        <v>37</v>
      </c>
      <c r="D40" s="3">
        <v>27.655000000000001</v>
      </c>
      <c r="E40" s="3">
        <v>26</v>
      </c>
      <c r="F40" s="3"/>
      <c r="G40" s="4">
        <f>Tabla1[[#This Row],[Pedido]]+Tabla1[[#This Row],[Existencia]]-Tabla1[[#This Row],[Disponibles]]</f>
        <v>-1.6550000000000011</v>
      </c>
      <c r="H40" s="14">
        <f>Tabla1[[#This Row],[Comprometida]]/Tabla1[[#This Row],[recepciones]]</f>
        <v>-4.4729729729729759E-2</v>
      </c>
    </row>
    <row r="41" spans="1:8" x14ac:dyDescent="0.25">
      <c r="A41" s="1">
        <v>50</v>
      </c>
      <c r="B41" s="2" t="s">
        <v>60</v>
      </c>
      <c r="C41" s="18">
        <v>252.8</v>
      </c>
      <c r="D41" s="3">
        <v>107.265</v>
      </c>
      <c r="E41" s="3">
        <v>72.2</v>
      </c>
      <c r="F41" s="3"/>
      <c r="G41" s="4">
        <f>Tabla1[[#This Row],[Pedido]]+Tabla1[[#This Row],[Existencia]]-Tabla1[[#This Row],[Disponibles]]</f>
        <v>-35.064999999999998</v>
      </c>
      <c r="H41" s="14">
        <f>Tabla1[[#This Row],[Comprometida]]/Tabla1[[#This Row],[recepciones]]</f>
        <v>-0.13870648734177213</v>
      </c>
    </row>
    <row r="42" spans="1:8" x14ac:dyDescent="0.25">
      <c r="A42" s="1">
        <v>51</v>
      </c>
      <c r="B42" s="2" t="s">
        <v>29</v>
      </c>
      <c r="C42" s="18">
        <v>220.8</v>
      </c>
      <c r="D42" s="3">
        <v>29.83</v>
      </c>
      <c r="E42" s="3">
        <v>16.2</v>
      </c>
      <c r="F42" s="3"/>
      <c r="G42" s="4">
        <f>Tabla1[[#This Row],[Pedido]]+Tabla1[[#This Row],[Existencia]]-Tabla1[[#This Row],[Disponibles]]</f>
        <v>-13.629999999999999</v>
      </c>
      <c r="H42" s="14">
        <f>Tabla1[[#This Row],[Comprometida]]/Tabla1[[#This Row],[recepciones]]</f>
        <v>-6.1730072463768111E-2</v>
      </c>
    </row>
    <row r="43" spans="1:8" x14ac:dyDescent="0.25">
      <c r="A43" s="1">
        <v>55</v>
      </c>
      <c r="B43" s="2" t="s">
        <v>16</v>
      </c>
      <c r="C43" s="18">
        <v>204.4</v>
      </c>
      <c r="D43" s="3">
        <v>105.41500000000001</v>
      </c>
      <c r="E43" s="3">
        <v>77.599999999999994</v>
      </c>
      <c r="F43" s="3"/>
      <c r="G43" s="4">
        <f>Tabla1[[#This Row],[Pedido]]+Tabla1[[#This Row],[Existencia]]-Tabla1[[#This Row],[Disponibles]]</f>
        <v>-27.815000000000012</v>
      </c>
      <c r="H43" s="14">
        <f>Tabla1[[#This Row],[Comprometida]]/Tabla1[[#This Row],[recepciones]]</f>
        <v>-0.13608121330724077</v>
      </c>
    </row>
    <row r="44" spans="1:8" x14ac:dyDescent="0.25">
      <c r="A44" s="1">
        <v>57</v>
      </c>
      <c r="B44" s="2" t="s">
        <v>12</v>
      </c>
      <c r="C44" s="18">
        <v>0</v>
      </c>
      <c r="D44" s="3">
        <v>0</v>
      </c>
      <c r="E44" s="3">
        <v>0</v>
      </c>
      <c r="F44" s="3"/>
      <c r="G44" s="4">
        <f>Tabla1[[#This Row],[Pedido]]+Tabla1[[#This Row],[Existencia]]-Tabla1[[#This Row],[Disponibles]]</f>
        <v>0</v>
      </c>
      <c r="H44" s="14">
        <v>0</v>
      </c>
    </row>
    <row r="45" spans="1:8" x14ac:dyDescent="0.25">
      <c r="A45" s="1">
        <v>58</v>
      </c>
      <c r="B45" s="2" t="s">
        <v>59</v>
      </c>
      <c r="C45" s="18">
        <v>82</v>
      </c>
      <c r="D45" s="3">
        <v>50.07</v>
      </c>
      <c r="E45" s="3">
        <v>36</v>
      </c>
      <c r="F45" s="3"/>
      <c r="G45" s="4">
        <f>Tabla1[[#This Row],[Pedido]]+Tabla1[[#This Row],[Existencia]]-Tabla1[[#This Row],[Disponibles]]</f>
        <v>-14.07</v>
      </c>
      <c r="H45" s="14">
        <f>Tabla1[[#This Row],[Comprometida]]/Tabla1[[#This Row],[recepciones]]</f>
        <v>-0.17158536585365855</v>
      </c>
    </row>
    <row r="46" spans="1:8" x14ac:dyDescent="0.25">
      <c r="A46" s="1">
        <v>59</v>
      </c>
      <c r="B46" s="2" t="s">
        <v>63</v>
      </c>
      <c r="C46" s="18">
        <v>2.2000000000000002</v>
      </c>
      <c r="D46" s="3">
        <v>1.44</v>
      </c>
      <c r="E46" s="3">
        <v>0</v>
      </c>
      <c r="F46" s="3"/>
      <c r="G46" s="4">
        <f>Tabla1[[#This Row],[Pedido]]+Tabla1[[#This Row],[Existencia]]-Tabla1[[#This Row],[Disponibles]]</f>
        <v>-1.44</v>
      </c>
      <c r="H46" s="14">
        <f>Tabla1[[#This Row],[Comprometida]]/Tabla1[[#This Row],[recepciones]]</f>
        <v>-0.65454545454545443</v>
      </c>
    </row>
    <row r="47" spans="1:8" x14ac:dyDescent="0.25">
      <c r="A47" s="1">
        <v>60</v>
      </c>
      <c r="B47" s="2" t="s">
        <v>69</v>
      </c>
      <c r="C47" s="18">
        <v>181.6</v>
      </c>
      <c r="D47" s="3">
        <v>70.510000000000005</v>
      </c>
      <c r="E47" s="3">
        <v>63.8</v>
      </c>
      <c r="F47" s="3"/>
      <c r="G47" s="4">
        <f>Tabla1[[#This Row],[Pedido]]+Tabla1[[#This Row],[Existencia]]-Tabla1[[#This Row],[Disponibles]]</f>
        <v>-6.710000000000008</v>
      </c>
      <c r="H47" s="14">
        <f>Tabla1[[#This Row],[Comprometida]]/Tabla1[[#This Row],[recepciones]]</f>
        <v>-3.6949339207048501E-2</v>
      </c>
    </row>
    <row r="48" spans="1:8" x14ac:dyDescent="0.25">
      <c r="A48" s="1">
        <v>61</v>
      </c>
      <c r="B48" s="2" t="s">
        <v>67</v>
      </c>
      <c r="C48" s="18">
        <v>259.60000000000002</v>
      </c>
      <c r="D48" s="3">
        <v>67.819999999999993</v>
      </c>
      <c r="E48" s="3">
        <v>24.4</v>
      </c>
      <c r="F48" s="3"/>
      <c r="G48" s="4">
        <f>Tabla1[[#This Row],[Pedido]]+Tabla1[[#This Row],[Existencia]]-Tabla1[[#This Row],[Disponibles]]</f>
        <v>-43.419999999999995</v>
      </c>
      <c r="H48" s="14">
        <f>Tabla1[[#This Row],[Comprometida]]/Tabla1[[#This Row],[recepciones]]</f>
        <v>-0.16725731895223417</v>
      </c>
    </row>
    <row r="49" spans="1:8" x14ac:dyDescent="0.25">
      <c r="A49" s="1">
        <v>63</v>
      </c>
      <c r="B49" s="2" t="s">
        <v>68</v>
      </c>
      <c r="C49" s="18">
        <v>92.8</v>
      </c>
      <c r="D49" s="3">
        <v>22.245000000000001</v>
      </c>
      <c r="E49" s="3">
        <v>15.8</v>
      </c>
      <c r="F49" s="3"/>
      <c r="G49" s="4">
        <f>Tabla1[[#This Row],[Pedido]]+Tabla1[[#This Row],[Existencia]]-Tabla1[[#This Row],[Disponibles]]</f>
        <v>-6.4450000000000003</v>
      </c>
      <c r="H49" s="14">
        <f>Tabla1[[#This Row],[Comprometida]]/Tabla1[[#This Row],[recepciones]]</f>
        <v>-6.9450431034482757E-2</v>
      </c>
    </row>
    <row r="50" spans="1:8" x14ac:dyDescent="0.25">
      <c r="A50" s="1">
        <v>64</v>
      </c>
      <c r="B50" s="2" t="s">
        <v>19</v>
      </c>
      <c r="C50" s="18">
        <v>11.8</v>
      </c>
      <c r="D50" s="3">
        <v>8.6649999999999991</v>
      </c>
      <c r="E50" s="3">
        <v>3.4</v>
      </c>
      <c r="F50" s="3"/>
      <c r="G50" s="4">
        <f>Tabla1[[#This Row],[Pedido]]+Tabla1[[#This Row],[Existencia]]-Tabla1[[#This Row],[Disponibles]]</f>
        <v>-5.2649999999999988</v>
      </c>
      <c r="H50" s="14">
        <f>Tabla1[[#This Row],[Comprometida]]/Tabla1[[#This Row],[recepciones]]</f>
        <v>-0.44618644067796598</v>
      </c>
    </row>
    <row r="51" spans="1:8" x14ac:dyDescent="0.25">
      <c r="A51" s="1">
        <v>65</v>
      </c>
      <c r="B51" s="2" t="s">
        <v>7</v>
      </c>
      <c r="C51" s="18">
        <v>6.4</v>
      </c>
      <c r="D51" s="3">
        <v>2.62</v>
      </c>
      <c r="E51" s="3">
        <v>0.12</v>
      </c>
      <c r="F51" s="3"/>
      <c r="G51" s="4">
        <f>Tabla1[[#This Row],[Pedido]]+Tabla1[[#This Row],[Existencia]]-Tabla1[[#This Row],[Disponibles]]</f>
        <v>-2.5</v>
      </c>
      <c r="H51" s="14">
        <f>Tabla1[[#This Row],[Comprometida]]/Tabla1[[#This Row],[recepciones]]</f>
        <v>-0.390625</v>
      </c>
    </row>
    <row r="52" spans="1:8" x14ac:dyDescent="0.25">
      <c r="A52" s="1">
        <v>67</v>
      </c>
      <c r="B52" s="2" t="s">
        <v>66</v>
      </c>
      <c r="C52" s="18">
        <v>245.8</v>
      </c>
      <c r="D52" s="3">
        <v>62.46</v>
      </c>
      <c r="E52" s="3">
        <v>60.2</v>
      </c>
      <c r="F52" s="3">
        <v>0.28999999999999998</v>
      </c>
      <c r="G52" s="4">
        <f>Tabla1[[#This Row],[Pedido]]+Tabla1[[#This Row],[Existencia]]-Tabla1[[#This Row],[Disponibles]]</f>
        <v>-1.9699999999999989</v>
      </c>
      <c r="H52" s="14">
        <f>Tabla1[[#This Row],[Comprometida]]/Tabla1[[#This Row],[recepciones]]</f>
        <v>-8.0146460537021923E-3</v>
      </c>
    </row>
    <row r="53" spans="1:8" x14ac:dyDescent="0.25">
      <c r="A53" s="1">
        <v>70</v>
      </c>
      <c r="B53" s="2" t="s">
        <v>62</v>
      </c>
      <c r="C53" s="18">
        <v>86</v>
      </c>
      <c r="D53" s="3">
        <v>17.434999999999999</v>
      </c>
      <c r="E53" s="3">
        <v>37.799999999999997</v>
      </c>
      <c r="F53" s="3">
        <v>0.18</v>
      </c>
      <c r="G53" s="4">
        <f>Tabla1[[#This Row],[Pedido]]+Tabla1[[#This Row],[Existencia]]-Tabla1[[#This Row],[Disponibles]]</f>
        <v>20.544999999999998</v>
      </c>
      <c r="H53" s="14">
        <f>Tabla1[[#This Row],[Comprometida]]/Tabla1[[#This Row],[recepciones]]</f>
        <v>0.23889534883720928</v>
      </c>
    </row>
    <row r="54" spans="1:8" x14ac:dyDescent="0.25">
      <c r="A54" s="1">
        <v>71</v>
      </c>
      <c r="B54" s="2" t="s">
        <v>23</v>
      </c>
      <c r="C54" s="18">
        <v>454.4</v>
      </c>
      <c r="D54" s="3">
        <v>249.1</v>
      </c>
      <c r="E54" s="3">
        <v>192.8</v>
      </c>
      <c r="F54" s="3"/>
      <c r="G54" s="4">
        <f>Tabla1[[#This Row],[Pedido]]+Tabla1[[#This Row],[Existencia]]-Tabla1[[#This Row],[Disponibles]]</f>
        <v>-56.299999999999983</v>
      </c>
      <c r="H54" s="14">
        <f>Tabla1[[#This Row],[Comprometida]]/Tabla1[[#This Row],[recepciones]]</f>
        <v>-0.12389964788732391</v>
      </c>
    </row>
    <row r="55" spans="1:8" x14ac:dyDescent="0.25">
      <c r="A55" s="1">
        <v>72</v>
      </c>
      <c r="B55" s="2" t="s">
        <v>24</v>
      </c>
      <c r="C55" s="18">
        <v>63</v>
      </c>
      <c r="D55" s="3">
        <v>41.51</v>
      </c>
      <c r="E55" s="3">
        <v>33.6</v>
      </c>
      <c r="F55" s="3"/>
      <c r="G55" s="4">
        <f>Tabla1[[#This Row],[Pedido]]+Tabla1[[#This Row],[Existencia]]-Tabla1[[#This Row],[Disponibles]]</f>
        <v>-7.9099999999999966</v>
      </c>
      <c r="H55" s="14">
        <f>Tabla1[[#This Row],[Comprometida]]/Tabla1[[#This Row],[recepciones]]</f>
        <v>-0.1255555555555555</v>
      </c>
    </row>
    <row r="56" spans="1:8" x14ac:dyDescent="0.25">
      <c r="A56" s="1">
        <v>78</v>
      </c>
      <c r="B56" s="2" t="s">
        <v>26</v>
      </c>
      <c r="C56" s="18">
        <v>971</v>
      </c>
      <c r="D56" s="3">
        <v>178.49299999999999</v>
      </c>
      <c r="E56" s="3">
        <v>178.6</v>
      </c>
      <c r="F56" s="3">
        <v>5.62</v>
      </c>
      <c r="G56" s="4">
        <f>Tabla1[[#This Row],[Pedido]]+Tabla1[[#This Row],[Existencia]]-Tabla1[[#This Row],[Disponibles]]</f>
        <v>5.7270000000000039</v>
      </c>
      <c r="H56" s="14">
        <f>Tabla1[[#This Row],[Comprometida]]/Tabla1[[#This Row],[recepciones]]</f>
        <v>5.8980432543769348E-3</v>
      </c>
    </row>
    <row r="57" spans="1:8" x14ac:dyDescent="0.25">
      <c r="A57" s="1">
        <v>80</v>
      </c>
      <c r="B57" s="2" t="s">
        <v>85</v>
      </c>
      <c r="C57" s="18">
        <v>66.599999999999994</v>
      </c>
      <c r="D57" s="3">
        <v>19.875</v>
      </c>
      <c r="E57" s="3">
        <v>18.2</v>
      </c>
      <c r="F57" s="3"/>
      <c r="G57" s="4">
        <f>Tabla1[[#This Row],[Pedido]]+Tabla1[[#This Row],[Existencia]]-Tabla1[[#This Row],[Disponibles]]</f>
        <v>-1.6750000000000007</v>
      </c>
      <c r="H57" s="14">
        <f>Tabla1[[#This Row],[Comprometida]]/Tabla1[[#This Row],[recepciones]]</f>
        <v>-2.5150150150150163E-2</v>
      </c>
    </row>
    <row r="58" spans="1:8" x14ac:dyDescent="0.25">
      <c r="A58" s="1">
        <v>81</v>
      </c>
      <c r="B58" s="2" t="s">
        <v>15</v>
      </c>
      <c r="C58" s="18">
        <v>0</v>
      </c>
      <c r="D58" s="3">
        <v>176.92500000000001</v>
      </c>
      <c r="E58" s="3">
        <v>176.92500000000001</v>
      </c>
      <c r="F58" s="3"/>
      <c r="G58" s="4">
        <f>Tabla1[[#This Row],[Pedido]]+Tabla1[[#This Row],[Existencia]]-Tabla1[[#This Row],[Disponibles]]</f>
        <v>0</v>
      </c>
      <c r="H58" s="14">
        <v>0</v>
      </c>
    </row>
    <row r="59" spans="1:8" x14ac:dyDescent="0.25">
      <c r="A59" s="1">
        <v>83</v>
      </c>
      <c r="B59" s="2" t="s">
        <v>27</v>
      </c>
      <c r="C59" s="18">
        <v>28.4</v>
      </c>
      <c r="D59" s="3">
        <v>17.809999999999999</v>
      </c>
      <c r="E59" s="3">
        <v>17.2</v>
      </c>
      <c r="F59" s="3"/>
      <c r="G59" s="4">
        <f>Tabla1[[#This Row],[Pedido]]+Tabla1[[#This Row],[Existencia]]-Tabla1[[#This Row],[Disponibles]]</f>
        <v>-0.60999999999999943</v>
      </c>
      <c r="H59" s="14">
        <f>Tabla1[[#This Row],[Comprometida]]/Tabla1[[#This Row],[recepciones]]</f>
        <v>-2.1478873239436602E-2</v>
      </c>
    </row>
    <row r="60" spans="1:8" x14ac:dyDescent="0.25">
      <c r="A60" s="1">
        <v>85</v>
      </c>
      <c r="B60" s="2" t="s">
        <v>61</v>
      </c>
      <c r="C60" s="18">
        <v>500.8</v>
      </c>
      <c r="D60" s="3">
        <v>227.31</v>
      </c>
      <c r="E60" s="3">
        <v>179.8</v>
      </c>
      <c r="F60" s="3">
        <v>0.71</v>
      </c>
      <c r="G60" s="4">
        <f>Tabla1[[#This Row],[Pedido]]+Tabla1[[#This Row],[Existencia]]-Tabla1[[#This Row],[Disponibles]]</f>
        <v>-46.799999999999983</v>
      </c>
      <c r="H60" s="14">
        <f>Tabla1[[#This Row],[Comprometida]]/Tabla1[[#This Row],[recepciones]]</f>
        <v>-9.3450479233226802E-2</v>
      </c>
    </row>
    <row r="61" spans="1:8" x14ac:dyDescent="0.25">
      <c r="A61" s="1">
        <v>87</v>
      </c>
      <c r="B61" s="2" t="s">
        <v>8</v>
      </c>
      <c r="C61" s="18">
        <v>4.8</v>
      </c>
      <c r="D61" s="3">
        <v>2.7850000000000001</v>
      </c>
      <c r="E61" s="3">
        <v>0</v>
      </c>
      <c r="F61" s="3"/>
      <c r="G61" s="4">
        <f>Tabla1[[#This Row],[Pedido]]+Tabla1[[#This Row],[Existencia]]-Tabla1[[#This Row],[Disponibles]]</f>
        <v>-2.7850000000000001</v>
      </c>
      <c r="H61" s="14">
        <f>Tabla1[[#This Row],[Comprometida]]/Tabla1[[#This Row],[recepciones]]</f>
        <v>-0.58020833333333344</v>
      </c>
    </row>
    <row r="62" spans="1:8" x14ac:dyDescent="0.25">
      <c r="A62" s="1">
        <v>90</v>
      </c>
      <c r="B62" s="2" t="s">
        <v>76</v>
      </c>
      <c r="C62" s="18">
        <v>0</v>
      </c>
      <c r="D62" s="3">
        <v>2.4449999999999998</v>
      </c>
      <c r="E62" s="3">
        <v>0</v>
      </c>
      <c r="F62" s="3"/>
      <c r="G62" s="4">
        <f>Tabla1[[#This Row],[Pedido]]+Tabla1[[#This Row],[Existencia]]-Tabla1[[#This Row],[Disponibles]]</f>
        <v>-2.4449999999999998</v>
      </c>
      <c r="H62" s="14">
        <v>0</v>
      </c>
    </row>
    <row r="63" spans="1:8" x14ac:dyDescent="0.25">
      <c r="A63" s="1">
        <v>1775</v>
      </c>
      <c r="B63" s="2" t="s">
        <v>11</v>
      </c>
      <c r="C63" s="18">
        <v>12.8</v>
      </c>
      <c r="D63" s="3">
        <v>11.545</v>
      </c>
      <c r="E63" s="3">
        <v>0</v>
      </c>
      <c r="F63" s="3"/>
      <c r="G63" s="4">
        <f>Tabla1[[#This Row],[Pedido]]+Tabla1[[#This Row],[Existencia]]-Tabla1[[#This Row],[Disponibles]]</f>
        <v>-11.545</v>
      </c>
      <c r="H63" s="14">
        <f>Tabla1[[#This Row],[Comprometida]]/Tabla1[[#This Row],[recepciones]]</f>
        <v>-0.90195312499999991</v>
      </c>
    </row>
    <row r="64" spans="1:8" x14ac:dyDescent="0.25">
      <c r="A64" s="1">
        <v>2078</v>
      </c>
      <c r="B64" s="2" t="s">
        <v>20</v>
      </c>
      <c r="C64" s="18">
        <v>81</v>
      </c>
      <c r="D64" s="3">
        <v>10</v>
      </c>
      <c r="E64" s="3">
        <v>10</v>
      </c>
      <c r="F64" s="3"/>
      <c r="G64" s="4">
        <f>Tabla1[[#This Row],[Pedido]]+Tabla1[[#This Row],[Existencia]]-Tabla1[[#This Row],[Disponibles]]</f>
        <v>0</v>
      </c>
      <c r="H64" s="14">
        <f>Tabla1[[#This Row],[Comprometida]]/Tabla1[[#This Row],[recepciones]]</f>
        <v>0</v>
      </c>
    </row>
    <row r="65" spans="1:8" x14ac:dyDescent="0.25">
      <c r="A65" s="1">
        <v>2079</v>
      </c>
      <c r="B65" s="2" t="s">
        <v>28</v>
      </c>
      <c r="C65" s="18">
        <v>120.8</v>
      </c>
      <c r="D65" s="3">
        <v>27.34</v>
      </c>
      <c r="E65" s="3">
        <v>21.4</v>
      </c>
      <c r="F65" s="3"/>
      <c r="G65" s="4">
        <f>Tabla1[[#This Row],[Pedido]]+Tabla1[[#This Row],[Existencia]]-Tabla1[[#This Row],[Disponibles]]</f>
        <v>-5.9400000000000013</v>
      </c>
      <c r="H65" s="14">
        <f>Tabla1[[#This Row],[Comprometida]]/Tabla1[[#This Row],[recepciones]]</f>
        <v>-4.9172185430463589E-2</v>
      </c>
    </row>
    <row r="66" spans="1:8" x14ac:dyDescent="0.25">
      <c r="A66" s="1">
        <v>2104</v>
      </c>
      <c r="B66" s="2" t="s">
        <v>25</v>
      </c>
      <c r="C66" s="18">
        <v>54</v>
      </c>
      <c r="D66" s="3">
        <v>12</v>
      </c>
      <c r="E66" s="3">
        <v>11</v>
      </c>
      <c r="F66" s="3"/>
      <c r="G66" s="4">
        <f>Tabla1[[#This Row],[Pedido]]+Tabla1[[#This Row],[Existencia]]-Tabla1[[#This Row],[Disponibles]]</f>
        <v>-1</v>
      </c>
      <c r="H66" s="14">
        <f>Tabla1[[#This Row],[Comprometida]]/Tabla1[[#This Row],[recepciones]]</f>
        <v>-1.8518518518518517E-2</v>
      </c>
    </row>
    <row r="67" spans="1:8" x14ac:dyDescent="0.25">
      <c r="A67" s="1">
        <v>2105</v>
      </c>
      <c r="B67" s="2" t="s">
        <v>42</v>
      </c>
      <c r="C67" s="18">
        <v>98</v>
      </c>
      <c r="D67" s="3">
        <v>16</v>
      </c>
      <c r="E67" s="3">
        <v>15</v>
      </c>
      <c r="F67" s="3"/>
      <c r="G67" s="4">
        <f>Tabla1[[#This Row],[Pedido]]+Tabla1[[#This Row],[Existencia]]-Tabla1[[#This Row],[Disponibles]]</f>
        <v>-1</v>
      </c>
      <c r="H67" s="14">
        <f>Tabla1[[#This Row],[Comprometida]]/Tabla1[[#This Row],[recepciones]]</f>
        <v>-1.020408163265306E-2</v>
      </c>
    </row>
    <row r="68" spans="1:8" x14ac:dyDescent="0.25">
      <c r="A68" s="1">
        <v>2569</v>
      </c>
      <c r="B68" s="2" t="s">
        <v>75</v>
      </c>
      <c r="C68" s="18">
        <v>8.1999999999999993</v>
      </c>
      <c r="D68" s="3">
        <v>7.9050000000000002</v>
      </c>
      <c r="E68" s="3">
        <v>0.6</v>
      </c>
      <c r="F68" s="3"/>
      <c r="G68" s="4">
        <f>Tabla1[[#This Row],[Pedido]]+Tabla1[[#This Row],[Existencia]]-Tabla1[[#This Row],[Disponibles]]</f>
        <v>-7.3050000000000006</v>
      </c>
      <c r="H68" s="14">
        <f>Tabla1[[#This Row],[Comprometida]]/Tabla1[[#This Row],[recepciones]]</f>
        <v>-0.89085365853658549</v>
      </c>
    </row>
    <row r="69" spans="1:8" x14ac:dyDescent="0.25">
      <c r="A69" s="1">
        <v>2763</v>
      </c>
      <c r="B69" s="2" t="s">
        <v>34</v>
      </c>
      <c r="C69" s="18">
        <v>40</v>
      </c>
      <c r="D69" s="3">
        <v>20.405000000000001</v>
      </c>
      <c r="E69" s="3">
        <v>20.399999999999999</v>
      </c>
      <c r="F69" s="3"/>
      <c r="G69" s="4">
        <f>Tabla1[[#This Row],[Pedido]]+Tabla1[[#This Row],[Existencia]]-Tabla1[[#This Row],[Disponibles]]</f>
        <v>-5.000000000002558E-3</v>
      </c>
      <c r="H69" s="14">
        <f>Tabla1[[#This Row],[Comprometida]]/Tabla1[[#This Row],[recepciones]]</f>
        <v>-1.2500000000006394E-4</v>
      </c>
    </row>
    <row r="70" spans="1:8" x14ac:dyDescent="0.25">
      <c r="A70" s="1">
        <v>3283</v>
      </c>
      <c r="B70" s="2" t="s">
        <v>86</v>
      </c>
      <c r="C70" s="18">
        <v>15.4</v>
      </c>
      <c r="D70" s="3">
        <v>13.07</v>
      </c>
      <c r="E70" s="3">
        <v>0</v>
      </c>
      <c r="F70" s="3"/>
      <c r="G70" s="4">
        <f>Tabla1[[#This Row],[Pedido]]+Tabla1[[#This Row],[Existencia]]-Tabla1[[#This Row],[Disponibles]]</f>
        <v>-13.07</v>
      </c>
      <c r="H70" s="14">
        <f>Tabla1[[#This Row],[Comprometida]]/Tabla1[[#This Row],[recepciones]]</f>
        <v>-0.84870129870129873</v>
      </c>
    </row>
    <row r="71" spans="1:8" x14ac:dyDescent="0.25">
      <c r="A71" s="1">
        <v>3524</v>
      </c>
      <c r="B71" s="2" t="s">
        <v>48</v>
      </c>
      <c r="C71" s="18">
        <v>0</v>
      </c>
      <c r="D71" s="3">
        <v>75</v>
      </c>
      <c r="E71" s="3">
        <v>72</v>
      </c>
      <c r="F71" s="3">
        <v>1</v>
      </c>
      <c r="G71" s="4">
        <f>Tabla1[[#This Row],[Pedido]]+Tabla1[[#This Row],[Existencia]]-Tabla1[[#This Row],[Disponibles]]</f>
        <v>-2</v>
      </c>
      <c r="H71" s="14">
        <v>0</v>
      </c>
    </row>
    <row r="72" spans="1:8" x14ac:dyDescent="0.25">
      <c r="A72" s="1">
        <v>3586</v>
      </c>
      <c r="B72" s="2" t="s">
        <v>55</v>
      </c>
      <c r="C72" s="18">
        <v>0</v>
      </c>
      <c r="D72" s="3">
        <v>10</v>
      </c>
      <c r="E72" s="3">
        <v>10</v>
      </c>
      <c r="F72" s="3"/>
      <c r="G72" s="4">
        <f>Tabla1[[#This Row],[Pedido]]+Tabla1[[#This Row],[Existencia]]-Tabla1[[#This Row],[Disponibles]]</f>
        <v>0</v>
      </c>
      <c r="H72" s="14">
        <v>0</v>
      </c>
    </row>
    <row r="73" spans="1:8" x14ac:dyDescent="0.25">
      <c r="A73" s="1">
        <v>3655</v>
      </c>
      <c r="B73" s="2" t="s">
        <v>52</v>
      </c>
      <c r="C73" s="18">
        <v>0</v>
      </c>
      <c r="D73" s="3">
        <v>31</v>
      </c>
      <c r="E73" s="3">
        <f>22+9</f>
        <v>31</v>
      </c>
      <c r="F73" s="3"/>
      <c r="G73" s="4">
        <f>Tabla1[[#This Row],[Pedido]]+Tabla1[[#This Row],[Existencia]]-Tabla1[[#This Row],[Disponibles]]</f>
        <v>0</v>
      </c>
      <c r="H73" s="14">
        <v>0</v>
      </c>
    </row>
    <row r="74" spans="1:8" x14ac:dyDescent="0.25">
      <c r="A74" s="1">
        <v>4218</v>
      </c>
      <c r="B74" s="2" t="s">
        <v>54</v>
      </c>
      <c r="C74" s="18">
        <v>0</v>
      </c>
      <c r="D74" s="3">
        <v>4</v>
      </c>
      <c r="E74" s="3">
        <v>4</v>
      </c>
      <c r="F74" s="3"/>
      <c r="G74" s="4">
        <f>Tabla1[[#This Row],[Pedido]]+Tabla1[[#This Row],[Existencia]]-Tabla1[[#This Row],[Disponibles]]</f>
        <v>0</v>
      </c>
      <c r="H74" s="14">
        <v>0</v>
      </c>
    </row>
    <row r="75" spans="1:8" x14ac:dyDescent="0.25">
      <c r="A75" s="1">
        <v>5499</v>
      </c>
      <c r="B75" s="2" t="s">
        <v>53</v>
      </c>
      <c r="C75" s="18">
        <v>0</v>
      </c>
      <c r="D75" s="3">
        <v>31</v>
      </c>
      <c r="E75" s="3">
        <v>31</v>
      </c>
      <c r="F75" s="3"/>
      <c r="G75" s="4">
        <f>Tabla1[[#This Row],[Pedido]]+Tabla1[[#This Row],[Existencia]]-Tabla1[[#This Row],[Disponibles]]</f>
        <v>0</v>
      </c>
      <c r="H75" s="14">
        <v>0</v>
      </c>
    </row>
    <row r="76" spans="1:8" x14ac:dyDescent="0.25">
      <c r="A76" s="1">
        <v>9812</v>
      </c>
      <c r="B76" s="2" t="s">
        <v>81</v>
      </c>
      <c r="C76" s="18">
        <v>1</v>
      </c>
      <c r="D76" s="3">
        <v>0</v>
      </c>
      <c r="E76" s="3">
        <v>3</v>
      </c>
      <c r="F76" s="3"/>
      <c r="G76" s="4">
        <f>Tabla1[[#This Row],[Pedido]]+Tabla1[[#This Row],[Existencia]]-Tabla1[[#This Row],[Disponibles]]</f>
        <v>3</v>
      </c>
      <c r="H76" s="14">
        <f>Tabla1[[#This Row],[Comprometida]]/Tabla1[[#This Row],[recepciones]]</f>
        <v>3</v>
      </c>
    </row>
    <row r="77" spans="1:8" x14ac:dyDescent="0.25">
      <c r="A77" s="1">
        <v>11029</v>
      </c>
      <c r="B77" s="2" t="s">
        <v>80</v>
      </c>
      <c r="C77" s="18">
        <v>0</v>
      </c>
      <c r="D77" s="3">
        <v>6</v>
      </c>
      <c r="E77" s="3">
        <v>2</v>
      </c>
      <c r="F77" s="3"/>
      <c r="G77" s="4">
        <f>Tabla1[[#This Row],[Pedido]]+Tabla1[[#This Row],[Existencia]]-Tabla1[[#This Row],[Disponibles]]</f>
        <v>-4</v>
      </c>
      <c r="H77" s="14">
        <v>0</v>
      </c>
    </row>
    <row r="78" spans="1:8" x14ac:dyDescent="0.25">
      <c r="A78" s="1">
        <v>11905</v>
      </c>
      <c r="B78" s="2" t="s">
        <v>21</v>
      </c>
      <c r="C78" s="18">
        <v>0</v>
      </c>
      <c r="D78" s="3">
        <v>70</v>
      </c>
      <c r="E78" s="3">
        <v>69</v>
      </c>
      <c r="F78" s="3"/>
      <c r="G78" s="4">
        <f>Tabla1[[#This Row],[Pedido]]+Tabla1[[#This Row],[Existencia]]-Tabla1[[#This Row],[Disponibles]]</f>
        <v>-1</v>
      </c>
      <c r="H78" s="14">
        <v>0</v>
      </c>
    </row>
    <row r="79" spans="1:8" x14ac:dyDescent="0.25">
      <c r="A79" s="1">
        <v>14211</v>
      </c>
      <c r="B79" s="2" t="s">
        <v>77</v>
      </c>
      <c r="C79" s="18">
        <v>3</v>
      </c>
      <c r="D79" s="3">
        <v>8</v>
      </c>
      <c r="E79" s="3">
        <v>5</v>
      </c>
      <c r="F79" s="3"/>
      <c r="G79" s="4">
        <f>Tabla1[[#This Row],[Pedido]]+Tabla1[[#This Row],[Existencia]]-Tabla1[[#This Row],[Disponibles]]</f>
        <v>-3</v>
      </c>
      <c r="H79" s="14">
        <f>Tabla1[[#This Row],[Comprometida]]/Tabla1[[#This Row],[recepciones]]</f>
        <v>-1</v>
      </c>
    </row>
    <row r="80" spans="1:8" x14ac:dyDescent="0.25">
      <c r="A80" s="1">
        <v>19647</v>
      </c>
      <c r="B80" s="2" t="s">
        <v>87</v>
      </c>
      <c r="C80" s="18">
        <v>0</v>
      </c>
      <c r="D80" s="3">
        <v>2</v>
      </c>
      <c r="E80" s="3">
        <v>0</v>
      </c>
      <c r="F80" s="3"/>
      <c r="G80" s="4">
        <f>Tabla1[[#This Row],[Pedido]]+Tabla1[[#This Row],[Existencia]]-Tabla1[[#This Row],[Disponibles]]</f>
        <v>-2</v>
      </c>
      <c r="H80" s="14">
        <v>0</v>
      </c>
    </row>
    <row r="81" spans="1:8" x14ac:dyDescent="0.25">
      <c r="A81" s="1">
        <v>21295</v>
      </c>
      <c r="B81" s="2" t="s">
        <v>82</v>
      </c>
      <c r="C81" s="18">
        <v>0</v>
      </c>
      <c r="D81" s="3">
        <v>1</v>
      </c>
      <c r="E81" s="3">
        <v>1</v>
      </c>
      <c r="F81" s="3"/>
      <c r="G81" s="4">
        <f>Tabla1[[#This Row],[Pedido]]+Tabla1[[#This Row],[Existencia]]-Tabla1[[#This Row],[Disponibles]]</f>
        <v>0</v>
      </c>
      <c r="H81" s="14">
        <v>0</v>
      </c>
    </row>
    <row r="82" spans="1:8" x14ac:dyDescent="0.25">
      <c r="A82" s="1">
        <v>21297</v>
      </c>
      <c r="B82" s="2" t="s">
        <v>13</v>
      </c>
      <c r="C82" s="18">
        <v>0</v>
      </c>
      <c r="D82" s="3">
        <v>35</v>
      </c>
      <c r="E82" s="3">
        <v>36</v>
      </c>
      <c r="F82" s="3"/>
      <c r="G82" s="4">
        <f>Tabla1[[#This Row],[Pedido]]+Tabla1[[#This Row],[Existencia]]-Tabla1[[#This Row],[Disponibles]]</f>
        <v>1</v>
      </c>
      <c r="H82" s="14">
        <v>0</v>
      </c>
    </row>
    <row r="83" spans="1:8" x14ac:dyDescent="0.25">
      <c r="A83" s="1">
        <v>21455</v>
      </c>
      <c r="B83" s="2" t="s">
        <v>14</v>
      </c>
      <c r="C83" s="18">
        <v>0</v>
      </c>
      <c r="D83" s="3">
        <v>6</v>
      </c>
      <c r="E83" s="3">
        <v>5</v>
      </c>
      <c r="F83" s="3"/>
      <c r="G83" s="4">
        <f>Tabla1[[#This Row],[Pedido]]+Tabla1[[#This Row],[Existencia]]-Tabla1[[#This Row],[Disponibles]]</f>
        <v>-1</v>
      </c>
      <c r="H83" s="14">
        <v>0</v>
      </c>
    </row>
    <row r="84" spans="1:8" x14ac:dyDescent="0.25">
      <c r="A84" s="1">
        <v>22483</v>
      </c>
      <c r="B84" s="2" t="s">
        <v>83</v>
      </c>
      <c r="C84" s="18">
        <v>0</v>
      </c>
      <c r="D84" s="3">
        <v>1.85</v>
      </c>
      <c r="E84" s="3">
        <v>0</v>
      </c>
      <c r="F84" s="3"/>
      <c r="G84" s="4">
        <f>Tabla1[[#This Row],[Pedido]]+Tabla1[[#This Row],[Existencia]]-Tabla1[[#This Row],[Disponibles]]</f>
        <v>-1.85</v>
      </c>
      <c r="H84" s="14">
        <v>0</v>
      </c>
    </row>
    <row r="85" spans="1:8" x14ac:dyDescent="0.25">
      <c r="A85" s="1">
        <v>23072</v>
      </c>
      <c r="B85" s="2" t="s">
        <v>84</v>
      </c>
      <c r="C85" s="18">
        <v>0</v>
      </c>
      <c r="D85" s="3">
        <v>1</v>
      </c>
      <c r="E85" s="3">
        <v>1</v>
      </c>
      <c r="F85" s="3"/>
      <c r="G85" s="4">
        <f>Tabla1[[#This Row],[Pedido]]+Tabla1[[#This Row],[Existencia]]-Tabla1[[#This Row],[Disponibles]]</f>
        <v>0</v>
      </c>
      <c r="H85" s="14">
        <v>0</v>
      </c>
    </row>
    <row r="86" spans="1:8" x14ac:dyDescent="0.25">
      <c r="A86" s="1">
        <v>23859</v>
      </c>
      <c r="B86" s="2" t="s">
        <v>88</v>
      </c>
      <c r="C86" s="18">
        <v>0.2</v>
      </c>
      <c r="D86" s="3">
        <v>0.2</v>
      </c>
      <c r="E86" s="3"/>
      <c r="F86" s="3"/>
      <c r="G86" s="4">
        <f>Tabla1[[#This Row],[Pedido]]+Tabla1[[#This Row],[Existencia]]-Tabla1[[#This Row],[Disponibles]]</f>
        <v>-0.2</v>
      </c>
      <c r="H86" s="14">
        <f>Tabla1[[#This Row],[Comprometida]]/Tabla1[[#This Row],[recepciones]]</f>
        <v>-1</v>
      </c>
    </row>
    <row r="87" spans="1:8" x14ac:dyDescent="0.25">
      <c r="A87" s="1">
        <v>6370</v>
      </c>
      <c r="B87" s="3" t="s">
        <v>89</v>
      </c>
      <c r="C87" s="3">
        <v>78</v>
      </c>
      <c r="D87" s="3">
        <v>57</v>
      </c>
      <c r="E87" s="3">
        <v>51</v>
      </c>
      <c r="F87" s="3"/>
      <c r="G87" s="5">
        <f>Tabla1[[#This Row],[Pedido]]+Tabla1[[#This Row],[Existencia]]-Tabla1[[#This Row],[Disponibles]]</f>
        <v>-6</v>
      </c>
      <c r="H87" s="14">
        <f>Tabla1[[#This Row],[Comprometida]]/Tabla1[[#This Row],[recepciones]]</f>
        <v>-7.6923076923076927E-2</v>
      </c>
    </row>
    <row r="88" spans="1:8" x14ac:dyDescent="0.25">
      <c r="A88" s="6">
        <v>2131</v>
      </c>
      <c r="B88" s="7" t="s">
        <v>90</v>
      </c>
      <c r="C88" s="7">
        <v>186</v>
      </c>
      <c r="D88" s="7">
        <v>52</v>
      </c>
      <c r="E88" s="7">
        <v>61</v>
      </c>
      <c r="F88" s="7"/>
      <c r="G88" s="8">
        <f>Tabla1[[#This Row],[Pedido]]+Tabla1[[#This Row],[Existencia]]-Tabla1[[#This Row],[Disponibles]]</f>
        <v>9</v>
      </c>
      <c r="H88" s="15">
        <f>Tabla1[[#This Row],[Comprometida]]/Tabla1[[#This Row],[recepciones]]</f>
        <v>4.8387096774193547E-2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B10" sqref="B10"/>
    </sheetView>
  </sheetViews>
  <sheetFormatPr baseColWidth="10" defaultRowHeight="15" x14ac:dyDescent="0.25"/>
  <cols>
    <col min="2" max="2" width="36.140625" bestFit="1" customWidth="1"/>
    <col min="7" max="7" width="14.28515625" bestFit="1" customWidth="1"/>
  </cols>
  <sheetData>
    <row r="1" spans="1:8" ht="18.75" x14ac:dyDescent="0.3">
      <c r="A1" s="28" t="s">
        <v>96</v>
      </c>
    </row>
    <row r="3" spans="1:8" x14ac:dyDescent="0.25">
      <c r="A3" s="19" t="s">
        <v>0</v>
      </c>
      <c r="B3" s="19" t="s">
        <v>1</v>
      </c>
      <c r="C3" s="19" t="s">
        <v>91</v>
      </c>
      <c r="D3" s="19" t="s">
        <v>2</v>
      </c>
      <c r="E3" s="19" t="s">
        <v>3</v>
      </c>
      <c r="F3" s="19" t="s">
        <v>4</v>
      </c>
      <c r="G3" s="20" t="s">
        <v>5</v>
      </c>
      <c r="H3" s="21" t="s">
        <v>92</v>
      </c>
    </row>
    <row r="4" spans="1:8" x14ac:dyDescent="0.25">
      <c r="A4" s="3">
        <v>5</v>
      </c>
      <c r="B4" s="2" t="s">
        <v>64</v>
      </c>
      <c r="C4" s="18">
        <v>12</v>
      </c>
      <c r="D4" s="3">
        <v>9.1349999999999998</v>
      </c>
      <c r="E4" s="3">
        <v>9.1999999999999993</v>
      </c>
      <c r="F4" s="3"/>
      <c r="G4" s="4">
        <v>6.4999999999999503E-2</v>
      </c>
      <c r="H4" s="17">
        <v>5.4166666666666252E-3</v>
      </c>
    </row>
    <row r="5" spans="1:8" x14ac:dyDescent="0.25">
      <c r="A5" s="3">
        <v>15</v>
      </c>
      <c r="B5" s="2" t="s">
        <v>57</v>
      </c>
      <c r="C5" s="18">
        <v>95.6</v>
      </c>
      <c r="D5" s="3">
        <v>69.73</v>
      </c>
      <c r="E5" s="3">
        <v>75.400000000000006</v>
      </c>
      <c r="F5" s="3"/>
      <c r="G5" s="4">
        <v>5.6700000000000017</v>
      </c>
      <c r="H5" s="17">
        <v>5.9309623430962362E-2</v>
      </c>
    </row>
    <row r="6" spans="1:8" x14ac:dyDescent="0.25">
      <c r="A6" s="3">
        <v>70</v>
      </c>
      <c r="B6" s="2" t="s">
        <v>62</v>
      </c>
      <c r="C6" s="18">
        <v>86</v>
      </c>
      <c r="D6" s="3">
        <v>17.434999999999999</v>
      </c>
      <c r="E6" s="3">
        <v>37.799999999999997</v>
      </c>
      <c r="F6" s="3">
        <v>0.18</v>
      </c>
      <c r="G6" s="4">
        <v>20.544999999999998</v>
      </c>
      <c r="H6" s="17">
        <v>0.23889534883720928</v>
      </c>
    </row>
    <row r="7" spans="1:8" x14ac:dyDescent="0.25">
      <c r="A7" s="3">
        <v>78</v>
      </c>
      <c r="B7" s="2" t="s">
        <v>26</v>
      </c>
      <c r="C7" s="18">
        <v>971</v>
      </c>
      <c r="D7" s="3">
        <v>178.49299999999999</v>
      </c>
      <c r="E7" s="3">
        <v>178.6</v>
      </c>
      <c r="F7" s="3">
        <v>5.62</v>
      </c>
      <c r="G7" s="4">
        <v>5.7270000000000039</v>
      </c>
      <c r="H7" s="17">
        <v>5.8980432543769348E-3</v>
      </c>
    </row>
    <row r="8" spans="1:8" x14ac:dyDescent="0.25">
      <c r="A8" s="3">
        <v>9812</v>
      </c>
      <c r="B8" s="2" t="s">
        <v>81</v>
      </c>
      <c r="C8" s="18">
        <v>1</v>
      </c>
      <c r="D8" s="3">
        <v>0</v>
      </c>
      <c r="E8" s="3">
        <v>3</v>
      </c>
      <c r="F8" s="3"/>
      <c r="G8" s="4">
        <v>3</v>
      </c>
      <c r="H8" s="17">
        <v>3</v>
      </c>
    </row>
    <row r="9" spans="1:8" x14ac:dyDescent="0.25">
      <c r="A9" s="3">
        <v>2131</v>
      </c>
      <c r="B9" s="3" t="s">
        <v>90</v>
      </c>
      <c r="C9" s="3">
        <v>186</v>
      </c>
      <c r="D9" s="3">
        <v>52</v>
      </c>
      <c r="E9" s="3">
        <v>61</v>
      </c>
      <c r="F9" s="3"/>
      <c r="G9" s="5">
        <v>9</v>
      </c>
      <c r="H9" s="17">
        <v>4.8387096774193547E-2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E13" sqref="E13"/>
    </sheetView>
  </sheetViews>
  <sheetFormatPr baseColWidth="10" defaultRowHeight="15" x14ac:dyDescent="0.25"/>
  <cols>
    <col min="1" max="1" width="7.28515625" customWidth="1"/>
    <col min="2" max="2" width="43" customWidth="1"/>
    <col min="5" max="5" width="9.5703125" customWidth="1"/>
    <col min="6" max="6" width="6.42578125" customWidth="1"/>
    <col min="7" max="7" width="14.28515625" bestFit="1" customWidth="1"/>
    <col min="8" max="8" width="8.7109375" customWidth="1"/>
    <col min="9" max="9" width="6.42578125" customWidth="1"/>
    <col min="10" max="10" width="9.85546875" bestFit="1" customWidth="1"/>
  </cols>
  <sheetData>
    <row r="1" spans="1:10" ht="18.75" x14ac:dyDescent="0.3">
      <c r="A1" s="28" t="s">
        <v>96</v>
      </c>
    </row>
    <row r="3" spans="1:10" s="30" customFormat="1" x14ac:dyDescent="0.25">
      <c r="A3" s="31" t="s">
        <v>0</v>
      </c>
      <c r="B3" s="31" t="s">
        <v>1</v>
      </c>
      <c r="C3" s="31" t="s">
        <v>91</v>
      </c>
      <c r="D3" s="31" t="s">
        <v>2</v>
      </c>
      <c r="E3" s="31" t="s">
        <v>3</v>
      </c>
      <c r="F3" s="31" t="s">
        <v>4</v>
      </c>
      <c r="G3" s="31" t="s">
        <v>5</v>
      </c>
      <c r="H3" s="32" t="s">
        <v>92</v>
      </c>
      <c r="I3" s="29" t="s">
        <v>93</v>
      </c>
      <c r="J3" s="29" t="s">
        <v>94</v>
      </c>
    </row>
    <row r="4" spans="1:10" x14ac:dyDescent="0.25">
      <c r="A4" s="1">
        <v>1</v>
      </c>
      <c r="B4" s="2" t="s">
        <v>51</v>
      </c>
      <c r="C4" s="18">
        <v>418.4</v>
      </c>
      <c r="D4" s="3">
        <v>236.05500000000001</v>
      </c>
      <c r="E4" s="3">
        <v>177</v>
      </c>
      <c r="F4" s="3"/>
      <c r="G4" s="4">
        <f t="shared" ref="G4:G35" si="0">F4+E4-D4</f>
        <v>-59.055000000000007</v>
      </c>
      <c r="H4" s="13">
        <v>-0.14114483747609946</v>
      </c>
      <c r="I4" s="22">
        <v>0.18</v>
      </c>
      <c r="J4" s="23">
        <f t="shared" ref="J4:J35" si="1">I4*G4</f>
        <v>-10.629900000000001</v>
      </c>
    </row>
    <row r="5" spans="1:10" x14ac:dyDescent="0.25">
      <c r="A5" s="1">
        <v>2</v>
      </c>
      <c r="B5" s="2" t="s">
        <v>47</v>
      </c>
      <c r="C5" s="18">
        <v>30.92</v>
      </c>
      <c r="D5" s="3">
        <v>12.24</v>
      </c>
      <c r="E5" s="3">
        <v>11.6</v>
      </c>
      <c r="F5" s="3"/>
      <c r="G5" s="4">
        <f t="shared" si="0"/>
        <v>-0.64000000000000057</v>
      </c>
      <c r="H5" s="14">
        <v>-2.0698576972833133E-2</v>
      </c>
      <c r="I5" s="22">
        <v>4.5</v>
      </c>
      <c r="J5" s="23">
        <f t="shared" si="1"/>
        <v>-2.8800000000000026</v>
      </c>
    </row>
    <row r="6" spans="1:10" x14ac:dyDescent="0.25">
      <c r="A6" s="1">
        <v>3</v>
      </c>
      <c r="B6" s="2" t="s">
        <v>10</v>
      </c>
      <c r="C6" s="18">
        <v>10.199999999999999</v>
      </c>
      <c r="D6" s="3">
        <v>0.42</v>
      </c>
      <c r="E6" s="3">
        <v>0</v>
      </c>
      <c r="F6" s="3"/>
      <c r="G6" s="4">
        <f t="shared" si="0"/>
        <v>-0.42</v>
      </c>
      <c r="H6" s="14">
        <v>-4.1176470588235294E-2</v>
      </c>
      <c r="I6" s="22">
        <v>4.41</v>
      </c>
      <c r="J6" s="23">
        <f t="shared" si="1"/>
        <v>-1.8522000000000001</v>
      </c>
    </row>
    <row r="7" spans="1:10" x14ac:dyDescent="0.25">
      <c r="A7" s="1">
        <v>4</v>
      </c>
      <c r="B7" s="2" t="s">
        <v>46</v>
      </c>
      <c r="C7" s="18">
        <v>104</v>
      </c>
      <c r="D7" s="3">
        <v>46.29</v>
      </c>
      <c r="E7" s="3">
        <v>34.6</v>
      </c>
      <c r="F7" s="3">
        <v>0.32</v>
      </c>
      <c r="G7" s="4">
        <f t="shared" si="0"/>
        <v>-11.369999999999997</v>
      </c>
      <c r="H7" s="14">
        <v>-0.10932692307692306</v>
      </c>
      <c r="I7" s="22">
        <v>0.8</v>
      </c>
      <c r="J7" s="23">
        <f t="shared" si="1"/>
        <v>-9.0959999999999983</v>
      </c>
    </row>
    <row r="8" spans="1:10" x14ac:dyDescent="0.25">
      <c r="A8" s="1">
        <v>6</v>
      </c>
      <c r="B8" s="2" t="s">
        <v>9</v>
      </c>
      <c r="C8" s="18">
        <v>37</v>
      </c>
      <c r="D8" s="3">
        <v>18.535</v>
      </c>
      <c r="E8" s="3">
        <v>9.8000000000000007</v>
      </c>
      <c r="F8" s="3"/>
      <c r="G8" s="4">
        <f t="shared" si="0"/>
        <v>-8.7349999999999994</v>
      </c>
      <c r="H8" s="14">
        <v>-0.23608108108108106</v>
      </c>
      <c r="I8" s="22">
        <v>3.49</v>
      </c>
      <c r="J8" s="23">
        <f t="shared" si="1"/>
        <v>-30.485150000000001</v>
      </c>
    </row>
    <row r="9" spans="1:10" x14ac:dyDescent="0.25">
      <c r="A9" s="1">
        <v>7</v>
      </c>
      <c r="B9" s="2" t="s">
        <v>41</v>
      </c>
      <c r="C9" s="18">
        <v>115.4</v>
      </c>
      <c r="D9" s="3">
        <v>23.71</v>
      </c>
      <c r="E9" s="3">
        <v>7.2</v>
      </c>
      <c r="F9" s="3">
        <v>0.34</v>
      </c>
      <c r="G9" s="4">
        <f t="shared" si="0"/>
        <v>-16.170000000000002</v>
      </c>
      <c r="H9" s="14">
        <v>-0.14012131715771231</v>
      </c>
      <c r="I9" s="22">
        <v>0.76</v>
      </c>
      <c r="J9" s="23">
        <f t="shared" si="1"/>
        <v>-12.289200000000001</v>
      </c>
    </row>
    <row r="10" spans="1:10" x14ac:dyDescent="0.25">
      <c r="A10" s="1">
        <v>8</v>
      </c>
      <c r="B10" s="2" t="s">
        <v>50</v>
      </c>
      <c r="C10" s="18">
        <v>47.6</v>
      </c>
      <c r="D10" s="3">
        <v>13.125</v>
      </c>
      <c r="E10" s="3">
        <v>1.6</v>
      </c>
      <c r="F10" s="3"/>
      <c r="G10" s="4">
        <f t="shared" si="0"/>
        <v>-11.525</v>
      </c>
      <c r="H10" s="14">
        <v>-0.2421218487394958</v>
      </c>
      <c r="I10" s="22">
        <v>1.89</v>
      </c>
      <c r="J10" s="23">
        <f t="shared" si="1"/>
        <v>-21.782250000000001</v>
      </c>
    </row>
    <row r="11" spans="1:10" x14ac:dyDescent="0.25">
      <c r="A11" s="1">
        <v>9</v>
      </c>
      <c r="B11" s="2" t="s">
        <v>39</v>
      </c>
      <c r="C11" s="18">
        <v>787</v>
      </c>
      <c r="D11" s="3">
        <v>282.8</v>
      </c>
      <c r="E11" s="3">
        <v>273</v>
      </c>
      <c r="F11" s="3">
        <v>1.7</v>
      </c>
      <c r="G11" s="4">
        <f t="shared" si="0"/>
        <v>-8.1000000000000227</v>
      </c>
      <c r="H11" s="14">
        <v>-1.0292249047014005E-2</v>
      </c>
      <c r="I11" s="22">
        <v>0.8</v>
      </c>
      <c r="J11" s="23">
        <f t="shared" si="1"/>
        <v>-6.4800000000000182</v>
      </c>
    </row>
    <row r="12" spans="1:10" x14ac:dyDescent="0.25">
      <c r="A12" s="1">
        <v>10</v>
      </c>
      <c r="B12" s="2" t="s">
        <v>40</v>
      </c>
      <c r="C12" s="18">
        <v>11.4</v>
      </c>
      <c r="D12" s="3">
        <v>4.6449999999999996</v>
      </c>
      <c r="E12" s="3">
        <v>4.4000000000000004</v>
      </c>
      <c r="F12" s="3"/>
      <c r="G12" s="4">
        <f t="shared" si="0"/>
        <v>-0.24499999999999922</v>
      </c>
      <c r="H12" s="14">
        <v>-2.149122807017537E-2</v>
      </c>
      <c r="I12" s="22">
        <v>1.47</v>
      </c>
      <c r="J12" s="23">
        <f t="shared" si="1"/>
        <v>-0.36014999999999886</v>
      </c>
    </row>
    <row r="13" spans="1:10" x14ac:dyDescent="0.25">
      <c r="A13" s="1">
        <v>11</v>
      </c>
      <c r="B13" s="2" t="s">
        <v>18</v>
      </c>
      <c r="C13" s="18">
        <v>1498.8</v>
      </c>
      <c r="D13" s="3">
        <v>676.71</v>
      </c>
      <c r="E13" s="3">
        <v>446</v>
      </c>
      <c r="F13" s="3">
        <v>1.98</v>
      </c>
      <c r="G13" s="4">
        <f t="shared" si="0"/>
        <v>-228.73000000000002</v>
      </c>
      <c r="H13" s="14">
        <v>-0.15260875366960236</v>
      </c>
      <c r="I13" s="22">
        <v>0.64</v>
      </c>
      <c r="J13" s="23">
        <f t="shared" si="1"/>
        <v>-146.38720000000001</v>
      </c>
    </row>
    <row r="14" spans="1:10" x14ac:dyDescent="0.25">
      <c r="A14" s="1">
        <v>12</v>
      </c>
      <c r="B14" s="2" t="s">
        <v>49</v>
      </c>
      <c r="C14" s="18">
        <v>181.4</v>
      </c>
      <c r="D14" s="3">
        <v>76.665000000000006</v>
      </c>
      <c r="E14" s="3">
        <v>35.200000000000003</v>
      </c>
      <c r="F14" s="3"/>
      <c r="G14" s="4">
        <f t="shared" si="0"/>
        <v>-41.465000000000003</v>
      </c>
      <c r="H14" s="14">
        <v>-0.22858324145534731</v>
      </c>
      <c r="I14" s="22">
        <v>0.9</v>
      </c>
      <c r="J14" s="23">
        <f t="shared" si="1"/>
        <v>-37.318500000000007</v>
      </c>
    </row>
    <row r="15" spans="1:10" x14ac:dyDescent="0.25">
      <c r="A15" s="1">
        <v>13</v>
      </c>
      <c r="B15" s="2" t="s">
        <v>17</v>
      </c>
      <c r="C15" s="18">
        <v>188.4</v>
      </c>
      <c r="D15" s="3">
        <v>85.94</v>
      </c>
      <c r="E15" s="3">
        <v>46</v>
      </c>
      <c r="F15" s="3"/>
      <c r="G15" s="4">
        <f t="shared" si="0"/>
        <v>-39.94</v>
      </c>
      <c r="H15" s="14">
        <v>-0.21199575371549892</v>
      </c>
      <c r="I15" s="22">
        <v>1.25</v>
      </c>
      <c r="J15" s="23">
        <f t="shared" si="1"/>
        <v>-49.924999999999997</v>
      </c>
    </row>
    <row r="16" spans="1:10" x14ac:dyDescent="0.25">
      <c r="A16" s="1">
        <v>14</v>
      </c>
      <c r="B16" s="2" t="s">
        <v>56</v>
      </c>
      <c r="C16" s="18">
        <v>58.8</v>
      </c>
      <c r="D16" s="3">
        <v>40.164999999999999</v>
      </c>
      <c r="E16" s="3">
        <v>33.4</v>
      </c>
      <c r="F16" s="3"/>
      <c r="G16" s="4">
        <f t="shared" si="0"/>
        <v>-6.7650000000000006</v>
      </c>
      <c r="H16" s="14">
        <v>-0.11505102040816328</v>
      </c>
      <c r="I16" s="22">
        <v>0.7</v>
      </c>
      <c r="J16" s="23">
        <f t="shared" si="1"/>
        <v>-4.7355</v>
      </c>
    </row>
    <row r="17" spans="1:10" x14ac:dyDescent="0.25">
      <c r="A17" s="1">
        <v>16</v>
      </c>
      <c r="B17" s="2" t="s">
        <v>73</v>
      </c>
      <c r="C17" s="18">
        <v>442.4</v>
      </c>
      <c r="D17" s="3">
        <v>215.51499999999999</v>
      </c>
      <c r="E17" s="3">
        <v>136.6</v>
      </c>
      <c r="F17" s="3"/>
      <c r="G17" s="4">
        <f t="shared" si="0"/>
        <v>-78.914999999999992</v>
      </c>
      <c r="H17" s="14">
        <v>-0.17837929475587702</v>
      </c>
      <c r="I17" s="22">
        <v>0.72</v>
      </c>
      <c r="J17" s="23">
        <f t="shared" si="1"/>
        <v>-56.818799999999989</v>
      </c>
    </row>
    <row r="18" spans="1:10" x14ac:dyDescent="0.25">
      <c r="A18" s="1">
        <v>17</v>
      </c>
      <c r="B18" s="2" t="s">
        <v>70</v>
      </c>
      <c r="C18" s="18">
        <v>339.8</v>
      </c>
      <c r="D18" s="3">
        <v>68.78</v>
      </c>
      <c r="E18" s="3">
        <v>1.6950000000000001</v>
      </c>
      <c r="F18" s="3"/>
      <c r="G18" s="4">
        <f t="shared" si="0"/>
        <v>-67.085000000000008</v>
      </c>
      <c r="H18" s="14">
        <v>-0.19742495585638611</v>
      </c>
      <c r="I18" s="22">
        <v>0.88</v>
      </c>
      <c r="J18" s="23">
        <f t="shared" si="1"/>
        <v>-59.034800000000004</v>
      </c>
    </row>
    <row r="19" spans="1:10" x14ac:dyDescent="0.25">
      <c r="A19" s="1">
        <v>18</v>
      </c>
      <c r="B19" s="2" t="s">
        <v>32</v>
      </c>
      <c r="C19" s="18">
        <v>415.6</v>
      </c>
      <c r="D19" s="3">
        <v>132.38499999999999</v>
      </c>
      <c r="E19" s="3">
        <v>76.2</v>
      </c>
      <c r="F19" s="3"/>
      <c r="G19" s="4">
        <f t="shared" si="0"/>
        <v>-56.184999999999988</v>
      </c>
      <c r="H19" s="14">
        <v>-0.13519008662175164</v>
      </c>
      <c r="I19" s="22">
        <v>0.65</v>
      </c>
      <c r="J19" s="23">
        <f t="shared" si="1"/>
        <v>-36.52024999999999</v>
      </c>
    </row>
    <row r="20" spans="1:10" x14ac:dyDescent="0.25">
      <c r="A20" s="1">
        <v>19</v>
      </c>
      <c r="B20" s="2" t="s">
        <v>22</v>
      </c>
      <c r="C20" s="2"/>
      <c r="D20" s="3">
        <v>400.44499999999999</v>
      </c>
      <c r="E20" s="3"/>
      <c r="F20" s="3"/>
      <c r="G20" s="4">
        <f t="shared" si="0"/>
        <v>-400.44499999999999</v>
      </c>
      <c r="H20" s="14" t="e">
        <v>#DIV/0!</v>
      </c>
      <c r="I20" s="22"/>
      <c r="J20" s="23">
        <f t="shared" si="1"/>
        <v>0</v>
      </c>
    </row>
    <row r="21" spans="1:10" x14ac:dyDescent="0.25">
      <c r="A21" s="1">
        <v>20</v>
      </c>
      <c r="B21" s="2" t="s">
        <v>6</v>
      </c>
      <c r="C21" s="18">
        <v>3</v>
      </c>
      <c r="D21" s="3">
        <v>0.115</v>
      </c>
      <c r="E21" s="3">
        <v>0</v>
      </c>
      <c r="F21" s="3"/>
      <c r="G21" s="4">
        <f t="shared" si="0"/>
        <v>-0.115</v>
      </c>
      <c r="H21" s="14">
        <v>-3.8333333333333337E-2</v>
      </c>
      <c r="I21" s="22">
        <v>2.66</v>
      </c>
      <c r="J21" s="23">
        <f t="shared" si="1"/>
        <v>-0.30590000000000001</v>
      </c>
    </row>
    <row r="22" spans="1:10" x14ac:dyDescent="0.25">
      <c r="A22" s="1">
        <v>23</v>
      </c>
      <c r="B22" s="2" t="s">
        <v>43</v>
      </c>
      <c r="C22" s="18">
        <v>82.4</v>
      </c>
      <c r="D22" s="3">
        <v>45.43</v>
      </c>
      <c r="E22" s="3">
        <v>21.4</v>
      </c>
      <c r="F22" s="3"/>
      <c r="G22" s="4">
        <f t="shared" si="0"/>
        <v>-24.03</v>
      </c>
      <c r="H22" s="14">
        <v>-0.29162621359223301</v>
      </c>
      <c r="I22" s="22">
        <v>0.57999999999999996</v>
      </c>
      <c r="J22" s="23">
        <f t="shared" si="1"/>
        <v>-13.9374</v>
      </c>
    </row>
    <row r="23" spans="1:10" x14ac:dyDescent="0.25">
      <c r="A23" s="1">
        <v>24</v>
      </c>
      <c r="B23" s="2" t="s">
        <v>72</v>
      </c>
      <c r="C23" s="18">
        <v>49.8</v>
      </c>
      <c r="D23" s="3">
        <v>13.02</v>
      </c>
      <c r="E23" s="3">
        <v>8.4</v>
      </c>
      <c r="F23" s="3"/>
      <c r="G23" s="4">
        <f t="shared" si="0"/>
        <v>-4.6199999999999992</v>
      </c>
      <c r="H23" s="14">
        <v>-9.2771084337349388E-2</v>
      </c>
      <c r="I23" s="22">
        <v>1.92</v>
      </c>
      <c r="J23" s="23">
        <f t="shared" si="1"/>
        <v>-8.8703999999999983</v>
      </c>
    </row>
    <row r="24" spans="1:10" x14ac:dyDescent="0.25">
      <c r="A24" s="1">
        <v>26</v>
      </c>
      <c r="B24" s="2" t="s">
        <v>45</v>
      </c>
      <c r="C24" s="18">
        <v>484</v>
      </c>
      <c r="D24" s="3">
        <v>150.72499999999999</v>
      </c>
      <c r="E24" s="3">
        <v>117</v>
      </c>
      <c r="F24" s="3">
        <v>3.68</v>
      </c>
      <c r="G24" s="4">
        <f t="shared" si="0"/>
        <v>-30.044999999999987</v>
      </c>
      <c r="H24" s="14">
        <v>-6.2076446280991709E-2</v>
      </c>
      <c r="I24" s="22">
        <v>0.7</v>
      </c>
      <c r="J24" s="23">
        <f t="shared" si="1"/>
        <v>-21.031499999999991</v>
      </c>
    </row>
    <row r="25" spans="1:10" x14ac:dyDescent="0.25">
      <c r="A25" s="1">
        <v>28</v>
      </c>
      <c r="B25" s="2" t="s">
        <v>44</v>
      </c>
      <c r="C25" s="18">
        <v>150.6</v>
      </c>
      <c r="D25" s="3">
        <v>84.4</v>
      </c>
      <c r="E25" s="3">
        <v>75.2</v>
      </c>
      <c r="F25" s="3"/>
      <c r="G25" s="4">
        <f t="shared" si="0"/>
        <v>-9.2000000000000028</v>
      </c>
      <c r="H25" s="14">
        <v>-6.10889774236388E-2</v>
      </c>
      <c r="I25" s="22">
        <v>0.55000000000000004</v>
      </c>
      <c r="J25" s="23">
        <f t="shared" si="1"/>
        <v>-5.0600000000000023</v>
      </c>
    </row>
    <row r="26" spans="1:10" x14ac:dyDescent="0.25">
      <c r="A26" s="1">
        <v>31</v>
      </c>
      <c r="B26" s="2" t="s">
        <v>37</v>
      </c>
      <c r="C26" s="18">
        <v>126.4</v>
      </c>
      <c r="D26" s="3">
        <v>47.494999999999997</v>
      </c>
      <c r="E26" s="3">
        <v>5.8</v>
      </c>
      <c r="F26" s="3"/>
      <c r="G26" s="4">
        <f t="shared" si="0"/>
        <v>-41.695</v>
      </c>
      <c r="H26" s="14">
        <v>-0.32986550632911393</v>
      </c>
      <c r="I26" s="22">
        <v>0.97</v>
      </c>
      <c r="J26" s="23">
        <f t="shared" si="1"/>
        <v>-40.44415</v>
      </c>
    </row>
    <row r="27" spans="1:10" x14ac:dyDescent="0.25">
      <c r="A27" s="1">
        <v>32</v>
      </c>
      <c r="B27" s="2" t="s">
        <v>38</v>
      </c>
      <c r="C27" s="18">
        <v>42.2</v>
      </c>
      <c r="D27" s="3">
        <v>41.695</v>
      </c>
      <c r="E27" s="3">
        <v>34.4</v>
      </c>
      <c r="F27" s="3"/>
      <c r="G27" s="4">
        <f t="shared" si="0"/>
        <v>-7.2950000000000017</v>
      </c>
      <c r="H27" s="14">
        <v>-0.17286729857819907</v>
      </c>
      <c r="I27" s="22">
        <v>0.73</v>
      </c>
      <c r="J27" s="23">
        <f t="shared" si="1"/>
        <v>-5.3253500000000011</v>
      </c>
    </row>
    <row r="28" spans="1:10" x14ac:dyDescent="0.25">
      <c r="A28" s="1">
        <v>33</v>
      </c>
      <c r="B28" s="2" t="s">
        <v>74</v>
      </c>
      <c r="C28" s="18">
        <v>11</v>
      </c>
      <c r="D28" s="3">
        <v>7.4550000000000001</v>
      </c>
      <c r="E28" s="3">
        <v>0</v>
      </c>
      <c r="F28" s="3"/>
      <c r="G28" s="4">
        <f t="shared" si="0"/>
        <v>-7.4550000000000001</v>
      </c>
      <c r="H28" s="14">
        <v>-0.67772727272727273</v>
      </c>
      <c r="I28" s="22">
        <v>4.34</v>
      </c>
      <c r="J28" s="23">
        <f t="shared" si="1"/>
        <v>-32.354700000000001</v>
      </c>
    </row>
    <row r="29" spans="1:10" x14ac:dyDescent="0.25">
      <c r="A29" s="1">
        <v>37</v>
      </c>
      <c r="B29" s="2" t="s">
        <v>36</v>
      </c>
      <c r="C29" s="18">
        <v>1</v>
      </c>
      <c r="D29" s="3">
        <v>1</v>
      </c>
      <c r="E29" s="3">
        <v>0</v>
      </c>
      <c r="F29" s="3"/>
      <c r="G29" s="4">
        <f t="shared" si="0"/>
        <v>-1</v>
      </c>
      <c r="H29" s="14">
        <v>-1</v>
      </c>
      <c r="I29" s="22">
        <v>5</v>
      </c>
      <c r="J29" s="23">
        <f t="shared" si="1"/>
        <v>-5</v>
      </c>
    </row>
    <row r="30" spans="1:10" x14ac:dyDescent="0.25">
      <c r="A30" s="1">
        <v>38</v>
      </c>
      <c r="B30" s="2" t="s">
        <v>79</v>
      </c>
      <c r="C30" s="18">
        <v>6.8</v>
      </c>
      <c r="D30" s="3">
        <v>1.1000000000000001</v>
      </c>
      <c r="E30" s="3">
        <v>0</v>
      </c>
      <c r="F30" s="3"/>
      <c r="G30" s="4">
        <f t="shared" si="0"/>
        <v>-1.1000000000000001</v>
      </c>
      <c r="H30" s="14">
        <v>-0.16176470588235295</v>
      </c>
      <c r="I30" s="22">
        <v>0.9</v>
      </c>
      <c r="J30" s="23">
        <f t="shared" si="1"/>
        <v>-0.9900000000000001</v>
      </c>
    </row>
    <row r="31" spans="1:10" x14ac:dyDescent="0.25">
      <c r="A31" s="1">
        <v>39</v>
      </c>
      <c r="B31" s="2" t="s">
        <v>58</v>
      </c>
      <c r="C31" s="18">
        <v>30.6</v>
      </c>
      <c r="D31" s="3">
        <v>18.594999999999999</v>
      </c>
      <c r="E31" s="3">
        <v>11.6</v>
      </c>
      <c r="F31" s="3"/>
      <c r="G31" s="4">
        <f t="shared" si="0"/>
        <v>-6.9949999999999992</v>
      </c>
      <c r="H31" s="14">
        <v>-0.22859477124183003</v>
      </c>
      <c r="I31" s="22">
        <v>0.82</v>
      </c>
      <c r="J31" s="23">
        <f t="shared" si="1"/>
        <v>-5.7358999999999991</v>
      </c>
    </row>
    <row r="32" spans="1:10" x14ac:dyDescent="0.25">
      <c r="A32" s="1">
        <v>40</v>
      </c>
      <c r="B32" s="2" t="s">
        <v>35</v>
      </c>
      <c r="C32" s="18">
        <v>166.2</v>
      </c>
      <c r="D32" s="3">
        <v>60.424999999999997</v>
      </c>
      <c r="E32" s="3">
        <v>50</v>
      </c>
      <c r="F32" s="3"/>
      <c r="G32" s="4">
        <f t="shared" si="0"/>
        <v>-10.424999999999997</v>
      </c>
      <c r="H32" s="14">
        <v>-6.2725631768953058E-2</v>
      </c>
      <c r="I32" s="22">
        <v>0.82</v>
      </c>
      <c r="J32" s="23">
        <f t="shared" si="1"/>
        <v>-8.5484999999999971</v>
      </c>
    </row>
    <row r="33" spans="1:10" x14ac:dyDescent="0.25">
      <c r="A33" s="1">
        <v>41</v>
      </c>
      <c r="B33" s="2" t="s">
        <v>78</v>
      </c>
      <c r="C33" s="18">
        <v>0</v>
      </c>
      <c r="D33" s="3">
        <v>4.29</v>
      </c>
      <c r="E33" s="3">
        <v>0</v>
      </c>
      <c r="F33" s="3"/>
      <c r="G33" s="4">
        <f t="shared" si="0"/>
        <v>-4.29</v>
      </c>
      <c r="H33" s="14">
        <v>0</v>
      </c>
      <c r="I33" s="22">
        <v>1.92</v>
      </c>
      <c r="J33" s="23">
        <f t="shared" si="1"/>
        <v>-8.2368000000000006</v>
      </c>
    </row>
    <row r="34" spans="1:10" x14ac:dyDescent="0.25">
      <c r="A34" s="1">
        <v>44</v>
      </c>
      <c r="B34" s="2" t="s">
        <v>30</v>
      </c>
      <c r="C34" s="18">
        <v>361.6</v>
      </c>
      <c r="D34" s="3">
        <v>81.73</v>
      </c>
      <c r="E34" s="3">
        <v>65.2</v>
      </c>
      <c r="F34" s="3"/>
      <c r="G34" s="4">
        <f t="shared" si="0"/>
        <v>-16.53</v>
      </c>
      <c r="H34" s="14">
        <v>-4.5713495575221239E-2</v>
      </c>
      <c r="I34" s="22">
        <v>0.45</v>
      </c>
      <c r="J34" s="23">
        <f t="shared" si="1"/>
        <v>-7.4385000000000003</v>
      </c>
    </row>
    <row r="35" spans="1:10" x14ac:dyDescent="0.25">
      <c r="A35" s="1">
        <v>45</v>
      </c>
      <c r="B35" s="2" t="s">
        <v>31</v>
      </c>
      <c r="C35" s="18">
        <v>329.7</v>
      </c>
      <c r="D35" s="3">
        <v>151.155</v>
      </c>
      <c r="E35" s="3">
        <v>40.799999999999997</v>
      </c>
      <c r="F35" s="3">
        <v>0.28000000000000003</v>
      </c>
      <c r="G35" s="4">
        <f t="shared" si="0"/>
        <v>-110.075</v>
      </c>
      <c r="H35" s="14">
        <v>-0.33386411889596607</v>
      </c>
      <c r="I35" s="22">
        <v>0.92</v>
      </c>
      <c r="J35" s="23">
        <f t="shared" si="1"/>
        <v>-101.26900000000001</v>
      </c>
    </row>
    <row r="36" spans="1:10" x14ac:dyDescent="0.25">
      <c r="A36" s="1">
        <v>46</v>
      </c>
      <c r="B36" s="2" t="s">
        <v>71</v>
      </c>
      <c r="C36" s="18">
        <v>20.8</v>
      </c>
      <c r="D36" s="3">
        <v>9.5749999999999993</v>
      </c>
      <c r="E36" s="3">
        <v>2.8</v>
      </c>
      <c r="F36" s="3"/>
      <c r="G36" s="4">
        <f t="shared" ref="G36:G67" si="2">F36+E36-D36</f>
        <v>-6.7749999999999995</v>
      </c>
      <c r="H36" s="14">
        <v>-0.3257211538461538</v>
      </c>
      <c r="I36" s="22">
        <v>0.98</v>
      </c>
      <c r="J36" s="23">
        <f t="shared" ref="J36:J67" si="3">I36*G36</f>
        <v>-6.6394999999999991</v>
      </c>
    </row>
    <row r="37" spans="1:10" x14ac:dyDescent="0.25">
      <c r="A37" s="1">
        <v>48</v>
      </c>
      <c r="B37" s="2" t="s">
        <v>65</v>
      </c>
      <c r="C37" s="18">
        <v>16.399999999999999</v>
      </c>
      <c r="D37" s="3">
        <v>12.615</v>
      </c>
      <c r="E37" s="3">
        <v>3.8</v>
      </c>
      <c r="F37" s="3"/>
      <c r="G37" s="4">
        <f t="shared" si="2"/>
        <v>-8.8150000000000013</v>
      </c>
      <c r="H37" s="14">
        <v>-0.53750000000000009</v>
      </c>
      <c r="I37" s="22">
        <v>0.98</v>
      </c>
      <c r="J37" s="23">
        <f t="shared" si="3"/>
        <v>-8.6387000000000018</v>
      </c>
    </row>
    <row r="38" spans="1:10" x14ac:dyDescent="0.25">
      <c r="A38" s="1">
        <v>49</v>
      </c>
      <c r="B38" s="2" t="s">
        <v>33</v>
      </c>
      <c r="C38" s="18">
        <v>37</v>
      </c>
      <c r="D38" s="3">
        <v>27.655000000000001</v>
      </c>
      <c r="E38" s="3">
        <v>26</v>
      </c>
      <c r="F38" s="3"/>
      <c r="G38" s="4">
        <f t="shared" si="2"/>
        <v>-1.6550000000000011</v>
      </c>
      <c r="H38" s="14">
        <v>-4.4729729729729759E-2</v>
      </c>
      <c r="I38" s="22">
        <v>1.87</v>
      </c>
      <c r="J38" s="23">
        <f t="shared" si="3"/>
        <v>-3.0948500000000023</v>
      </c>
    </row>
    <row r="39" spans="1:10" x14ac:dyDescent="0.25">
      <c r="A39" s="1">
        <v>50</v>
      </c>
      <c r="B39" s="2" t="s">
        <v>60</v>
      </c>
      <c r="C39" s="18">
        <v>252.8</v>
      </c>
      <c r="D39" s="3">
        <v>107.265</v>
      </c>
      <c r="E39" s="3">
        <v>72.2</v>
      </c>
      <c r="F39" s="3"/>
      <c r="G39" s="4">
        <f t="shared" si="2"/>
        <v>-35.064999999999998</v>
      </c>
      <c r="H39" s="14">
        <v>-0.13870648734177213</v>
      </c>
      <c r="I39" s="22">
        <v>0.57999999999999996</v>
      </c>
      <c r="J39" s="23">
        <f t="shared" si="3"/>
        <v>-20.337699999999998</v>
      </c>
    </row>
    <row r="40" spans="1:10" x14ac:dyDescent="0.25">
      <c r="A40" s="1">
        <v>51</v>
      </c>
      <c r="B40" s="2" t="s">
        <v>29</v>
      </c>
      <c r="C40" s="18">
        <v>220.8</v>
      </c>
      <c r="D40" s="3">
        <v>29.83</v>
      </c>
      <c r="E40" s="3">
        <v>16.2</v>
      </c>
      <c r="F40" s="3"/>
      <c r="G40" s="4">
        <f t="shared" si="2"/>
        <v>-13.629999999999999</v>
      </c>
      <c r="H40" s="14">
        <v>-6.1730072463768111E-2</v>
      </c>
      <c r="I40" s="22">
        <v>0.75</v>
      </c>
      <c r="J40" s="23">
        <f t="shared" si="3"/>
        <v>-10.2225</v>
      </c>
    </row>
    <row r="41" spans="1:10" x14ac:dyDescent="0.25">
      <c r="A41" s="1">
        <v>55</v>
      </c>
      <c r="B41" s="2" t="s">
        <v>16</v>
      </c>
      <c r="C41" s="18">
        <v>204.4</v>
      </c>
      <c r="D41" s="3">
        <v>105.41500000000001</v>
      </c>
      <c r="E41" s="3">
        <v>77.599999999999994</v>
      </c>
      <c r="F41" s="3"/>
      <c r="G41" s="4">
        <f t="shared" si="2"/>
        <v>-27.815000000000012</v>
      </c>
      <c r="H41" s="14">
        <v>-0.13608121330724077</v>
      </c>
      <c r="I41" s="22">
        <v>0.95</v>
      </c>
      <c r="J41" s="23">
        <f t="shared" si="3"/>
        <v>-26.424250000000011</v>
      </c>
    </row>
    <row r="42" spans="1:10" x14ac:dyDescent="0.25">
      <c r="A42" s="1">
        <v>58</v>
      </c>
      <c r="B42" s="2" t="s">
        <v>59</v>
      </c>
      <c r="C42" s="18">
        <v>82</v>
      </c>
      <c r="D42" s="3">
        <v>50.07</v>
      </c>
      <c r="E42" s="3">
        <v>36</v>
      </c>
      <c r="F42" s="3"/>
      <c r="G42" s="4">
        <f t="shared" si="2"/>
        <v>-14.07</v>
      </c>
      <c r="H42" s="14">
        <v>-0.17158536585365855</v>
      </c>
      <c r="I42" s="22">
        <v>0.92</v>
      </c>
      <c r="J42" s="23">
        <f t="shared" si="3"/>
        <v>-12.944400000000002</v>
      </c>
    </row>
    <row r="43" spans="1:10" x14ac:dyDescent="0.25">
      <c r="A43" s="1">
        <v>59</v>
      </c>
      <c r="B43" s="2" t="s">
        <v>63</v>
      </c>
      <c r="C43" s="18">
        <v>2.2000000000000002</v>
      </c>
      <c r="D43" s="3">
        <v>1.44</v>
      </c>
      <c r="E43" s="3">
        <v>0</v>
      </c>
      <c r="F43" s="3"/>
      <c r="G43" s="4">
        <f t="shared" si="2"/>
        <v>-1.44</v>
      </c>
      <c r="H43" s="14">
        <v>-0.65454545454545443</v>
      </c>
      <c r="I43" s="22">
        <v>1.25</v>
      </c>
      <c r="J43" s="23">
        <f t="shared" si="3"/>
        <v>-1.7999999999999998</v>
      </c>
    </row>
    <row r="44" spans="1:10" x14ac:dyDescent="0.25">
      <c r="A44" s="1">
        <v>60</v>
      </c>
      <c r="B44" s="2" t="s">
        <v>69</v>
      </c>
      <c r="C44" s="18">
        <v>181.6</v>
      </c>
      <c r="D44" s="3">
        <v>70.510000000000005</v>
      </c>
      <c r="E44" s="3">
        <v>63.8</v>
      </c>
      <c r="F44" s="3"/>
      <c r="G44" s="4">
        <f t="shared" si="2"/>
        <v>-6.710000000000008</v>
      </c>
      <c r="H44" s="14">
        <v>-3.6949339207048501E-2</v>
      </c>
      <c r="I44" s="22">
        <v>0.8</v>
      </c>
      <c r="J44" s="23">
        <f t="shared" si="3"/>
        <v>-5.3680000000000065</v>
      </c>
    </row>
    <row r="45" spans="1:10" x14ac:dyDescent="0.25">
      <c r="A45" s="1">
        <v>61</v>
      </c>
      <c r="B45" s="2" t="s">
        <v>67</v>
      </c>
      <c r="C45" s="18">
        <v>259.60000000000002</v>
      </c>
      <c r="D45" s="3">
        <v>67.819999999999993</v>
      </c>
      <c r="E45" s="3">
        <v>24.4</v>
      </c>
      <c r="F45" s="3"/>
      <c r="G45" s="4">
        <f t="shared" si="2"/>
        <v>-43.419999999999995</v>
      </c>
      <c r="H45" s="14">
        <v>-0.16725731895223417</v>
      </c>
      <c r="I45" s="22">
        <v>0.54</v>
      </c>
      <c r="J45" s="23">
        <f t="shared" si="3"/>
        <v>-23.4468</v>
      </c>
    </row>
    <row r="46" spans="1:10" x14ac:dyDescent="0.25">
      <c r="A46" s="1">
        <v>63</v>
      </c>
      <c r="B46" s="2" t="s">
        <v>68</v>
      </c>
      <c r="C46" s="18">
        <v>92.8</v>
      </c>
      <c r="D46" s="3">
        <v>22.245000000000001</v>
      </c>
      <c r="E46" s="3">
        <v>15.8</v>
      </c>
      <c r="F46" s="3"/>
      <c r="G46" s="4">
        <f t="shared" si="2"/>
        <v>-6.4450000000000003</v>
      </c>
      <c r="H46" s="14">
        <v>-6.9450431034482757E-2</v>
      </c>
      <c r="I46" s="22">
        <v>0.86</v>
      </c>
      <c r="J46" s="23">
        <f t="shared" si="3"/>
        <v>-5.5427</v>
      </c>
    </row>
    <row r="47" spans="1:10" x14ac:dyDescent="0.25">
      <c r="A47" s="1">
        <v>64</v>
      </c>
      <c r="B47" s="2" t="s">
        <v>19</v>
      </c>
      <c r="C47" s="18">
        <v>11.8</v>
      </c>
      <c r="D47" s="3">
        <v>8.6649999999999991</v>
      </c>
      <c r="E47" s="3">
        <v>3.4</v>
      </c>
      <c r="F47" s="3"/>
      <c r="G47" s="4">
        <f t="shared" si="2"/>
        <v>-5.2649999999999988</v>
      </c>
      <c r="H47" s="14">
        <v>-0.44618644067796598</v>
      </c>
      <c r="I47" s="22">
        <v>0.78</v>
      </c>
      <c r="J47" s="23">
        <f t="shared" si="3"/>
        <v>-4.1066999999999991</v>
      </c>
    </row>
    <row r="48" spans="1:10" x14ac:dyDescent="0.25">
      <c r="A48" s="1">
        <v>65</v>
      </c>
      <c r="B48" s="2" t="s">
        <v>7</v>
      </c>
      <c r="C48" s="18">
        <v>6.4</v>
      </c>
      <c r="D48" s="3">
        <v>2.62</v>
      </c>
      <c r="E48" s="3">
        <v>0.12</v>
      </c>
      <c r="F48" s="3"/>
      <c r="G48" s="4">
        <f t="shared" si="2"/>
        <v>-2.5</v>
      </c>
      <c r="H48" s="14">
        <v>-0.390625</v>
      </c>
      <c r="I48" s="22">
        <v>1.4</v>
      </c>
      <c r="J48" s="23">
        <f t="shared" si="3"/>
        <v>-3.5</v>
      </c>
    </row>
    <row r="49" spans="1:10" x14ac:dyDescent="0.25">
      <c r="A49" s="1">
        <v>67</v>
      </c>
      <c r="B49" s="2" t="s">
        <v>66</v>
      </c>
      <c r="C49" s="18">
        <v>245.8</v>
      </c>
      <c r="D49" s="3">
        <v>62.46</v>
      </c>
      <c r="E49" s="3">
        <v>60.2</v>
      </c>
      <c r="F49" s="3">
        <v>0.28999999999999998</v>
      </c>
      <c r="G49" s="4">
        <f t="shared" si="2"/>
        <v>-1.9699999999999989</v>
      </c>
      <c r="H49" s="14">
        <v>-8.0146460537021923E-3</v>
      </c>
      <c r="I49" s="22">
        <v>1.24</v>
      </c>
      <c r="J49" s="23">
        <f t="shared" si="3"/>
        <v>-2.4427999999999988</v>
      </c>
    </row>
    <row r="50" spans="1:10" x14ac:dyDescent="0.25">
      <c r="A50" s="1">
        <v>71</v>
      </c>
      <c r="B50" s="2" t="s">
        <v>23</v>
      </c>
      <c r="C50" s="18">
        <v>454.4</v>
      </c>
      <c r="D50" s="3">
        <v>249.1</v>
      </c>
      <c r="E50" s="3">
        <v>192.8</v>
      </c>
      <c r="F50" s="3"/>
      <c r="G50" s="4">
        <f t="shared" si="2"/>
        <v>-56.299999999999983</v>
      </c>
      <c r="H50" s="14">
        <v>-0.12389964788732391</v>
      </c>
      <c r="I50" s="22">
        <v>0.25</v>
      </c>
      <c r="J50" s="23">
        <f t="shared" si="3"/>
        <v>-14.074999999999996</v>
      </c>
    </row>
    <row r="51" spans="1:10" x14ac:dyDescent="0.25">
      <c r="A51" s="1">
        <v>72</v>
      </c>
      <c r="B51" s="2" t="s">
        <v>24</v>
      </c>
      <c r="C51" s="18">
        <v>63</v>
      </c>
      <c r="D51" s="3">
        <v>41.51</v>
      </c>
      <c r="E51" s="3">
        <v>33.6</v>
      </c>
      <c r="F51" s="3"/>
      <c r="G51" s="4">
        <f t="shared" si="2"/>
        <v>-7.9099999999999966</v>
      </c>
      <c r="H51" s="14">
        <v>-0.1255555555555555</v>
      </c>
      <c r="I51" s="22">
        <v>1.77</v>
      </c>
      <c r="J51" s="23">
        <f t="shared" si="3"/>
        <v>-14.000699999999995</v>
      </c>
    </row>
    <row r="52" spans="1:10" x14ac:dyDescent="0.25">
      <c r="A52" s="1">
        <v>80</v>
      </c>
      <c r="B52" s="2" t="s">
        <v>85</v>
      </c>
      <c r="C52" s="18">
        <v>66.599999999999994</v>
      </c>
      <c r="D52" s="3">
        <v>19.875</v>
      </c>
      <c r="E52" s="3">
        <v>18.2</v>
      </c>
      <c r="F52" s="3"/>
      <c r="G52" s="4">
        <f t="shared" si="2"/>
        <v>-1.6750000000000007</v>
      </c>
      <c r="H52" s="14">
        <v>-2.5150150150150163E-2</v>
      </c>
      <c r="I52" s="22">
        <v>1.67</v>
      </c>
      <c r="J52" s="23">
        <f t="shared" si="3"/>
        <v>-2.7972500000000009</v>
      </c>
    </row>
    <row r="53" spans="1:10" x14ac:dyDescent="0.25">
      <c r="A53" s="1">
        <v>83</v>
      </c>
      <c r="B53" s="2" t="s">
        <v>27</v>
      </c>
      <c r="C53" s="18">
        <v>28.4</v>
      </c>
      <c r="D53" s="3">
        <v>17.809999999999999</v>
      </c>
      <c r="E53" s="3">
        <v>17.2</v>
      </c>
      <c r="F53" s="3"/>
      <c r="G53" s="4">
        <f t="shared" si="2"/>
        <v>-0.60999999999999943</v>
      </c>
      <c r="H53" s="14">
        <v>-2.1478873239436602E-2</v>
      </c>
      <c r="I53" s="22">
        <v>1.34</v>
      </c>
      <c r="J53" s="23">
        <f t="shared" si="3"/>
        <v>-0.81739999999999924</v>
      </c>
    </row>
    <row r="54" spans="1:10" x14ac:dyDescent="0.25">
      <c r="A54" s="1">
        <v>85</v>
      </c>
      <c r="B54" s="2" t="s">
        <v>61</v>
      </c>
      <c r="C54" s="18">
        <v>500.8</v>
      </c>
      <c r="D54" s="3">
        <v>227.31</v>
      </c>
      <c r="E54" s="3">
        <v>179.8</v>
      </c>
      <c r="F54" s="3">
        <v>0.71</v>
      </c>
      <c r="G54" s="4">
        <f t="shared" si="2"/>
        <v>-46.799999999999983</v>
      </c>
      <c r="H54" s="14">
        <v>-9.3450479233226802E-2</v>
      </c>
      <c r="I54" s="22">
        <v>0.52</v>
      </c>
      <c r="J54" s="23">
        <f t="shared" si="3"/>
        <v>-24.335999999999991</v>
      </c>
    </row>
    <row r="55" spans="1:10" x14ac:dyDescent="0.25">
      <c r="A55" s="1">
        <v>87</v>
      </c>
      <c r="B55" s="2" t="s">
        <v>8</v>
      </c>
      <c r="C55" s="18">
        <v>4.8</v>
      </c>
      <c r="D55" s="3">
        <v>2.7850000000000001</v>
      </c>
      <c r="E55" s="3">
        <v>0</v>
      </c>
      <c r="F55" s="3"/>
      <c r="G55" s="4">
        <f t="shared" si="2"/>
        <v>-2.7850000000000001</v>
      </c>
      <c r="H55" s="14">
        <v>-0.58020833333333344</v>
      </c>
      <c r="I55" s="22">
        <v>1.25</v>
      </c>
      <c r="J55" s="23">
        <f t="shared" si="3"/>
        <v>-3.4812500000000002</v>
      </c>
    </row>
    <row r="56" spans="1:10" x14ac:dyDescent="0.25">
      <c r="A56" s="1">
        <v>90</v>
      </c>
      <c r="B56" s="2" t="s">
        <v>76</v>
      </c>
      <c r="C56" s="18">
        <v>0</v>
      </c>
      <c r="D56" s="3">
        <v>2.4449999999999998</v>
      </c>
      <c r="E56" s="3">
        <v>0</v>
      </c>
      <c r="F56" s="3"/>
      <c r="G56" s="4">
        <f t="shared" si="2"/>
        <v>-2.4449999999999998</v>
      </c>
      <c r="H56" s="14">
        <v>0</v>
      </c>
      <c r="I56" s="22">
        <v>1.42</v>
      </c>
      <c r="J56" s="23">
        <f t="shared" si="3"/>
        <v>-3.4718999999999998</v>
      </c>
    </row>
    <row r="57" spans="1:10" x14ac:dyDescent="0.25">
      <c r="A57" s="1">
        <v>1775</v>
      </c>
      <c r="B57" s="2" t="s">
        <v>11</v>
      </c>
      <c r="C57" s="18">
        <v>12.8</v>
      </c>
      <c r="D57" s="3">
        <v>11.545</v>
      </c>
      <c r="E57" s="3">
        <v>0</v>
      </c>
      <c r="F57" s="3"/>
      <c r="G57" s="4">
        <f t="shared" si="2"/>
        <v>-11.545</v>
      </c>
      <c r="H57" s="14">
        <v>-0.90195312499999991</v>
      </c>
      <c r="I57" s="22">
        <v>0.74</v>
      </c>
      <c r="J57" s="23">
        <f t="shared" si="3"/>
        <v>-8.5433000000000003</v>
      </c>
    </row>
    <row r="58" spans="1:10" x14ac:dyDescent="0.25">
      <c r="A58" s="1">
        <v>2079</v>
      </c>
      <c r="B58" s="2" t="s">
        <v>28</v>
      </c>
      <c r="C58" s="18">
        <v>120.8</v>
      </c>
      <c r="D58" s="3">
        <v>27.34</v>
      </c>
      <c r="E58" s="3">
        <v>21.4</v>
      </c>
      <c r="F58" s="3"/>
      <c r="G58" s="4">
        <f t="shared" si="2"/>
        <v>-5.9400000000000013</v>
      </c>
      <c r="H58" s="14">
        <v>-4.9172185430463589E-2</v>
      </c>
      <c r="I58" s="22">
        <v>2.44</v>
      </c>
      <c r="J58" s="23">
        <f t="shared" si="3"/>
        <v>-14.493600000000002</v>
      </c>
    </row>
    <row r="59" spans="1:10" x14ac:dyDescent="0.25">
      <c r="A59" s="1">
        <v>2104</v>
      </c>
      <c r="B59" s="2" t="s">
        <v>25</v>
      </c>
      <c r="C59" s="18">
        <v>54</v>
      </c>
      <c r="D59" s="3">
        <v>12</v>
      </c>
      <c r="E59" s="3">
        <v>11</v>
      </c>
      <c r="F59" s="3"/>
      <c r="G59" s="4">
        <f t="shared" si="2"/>
        <v>-1</v>
      </c>
      <c r="H59" s="14">
        <v>-1.8518518518518517E-2</v>
      </c>
      <c r="I59" s="22">
        <v>0.33</v>
      </c>
      <c r="J59" s="23">
        <f t="shared" si="3"/>
        <v>-0.33</v>
      </c>
    </row>
    <row r="60" spans="1:10" x14ac:dyDescent="0.25">
      <c r="A60" s="1">
        <v>2105</v>
      </c>
      <c r="B60" s="2" t="s">
        <v>42</v>
      </c>
      <c r="C60" s="18">
        <v>98</v>
      </c>
      <c r="D60" s="3">
        <v>16</v>
      </c>
      <c r="E60" s="3">
        <v>15</v>
      </c>
      <c r="F60" s="3"/>
      <c r="G60" s="4">
        <f t="shared" si="2"/>
        <v>-1</v>
      </c>
      <c r="H60" s="14">
        <v>-1.020408163265306E-2</v>
      </c>
      <c r="I60" s="22">
        <v>0.45</v>
      </c>
      <c r="J60" s="23">
        <f t="shared" si="3"/>
        <v>-0.45</v>
      </c>
    </row>
    <row r="61" spans="1:10" x14ac:dyDescent="0.25">
      <c r="A61" s="1">
        <v>2569</v>
      </c>
      <c r="B61" s="2" t="s">
        <v>75</v>
      </c>
      <c r="C61" s="18">
        <v>8.1999999999999993</v>
      </c>
      <c r="D61" s="3">
        <v>7.9050000000000002</v>
      </c>
      <c r="E61" s="3">
        <v>0.6</v>
      </c>
      <c r="F61" s="3"/>
      <c r="G61" s="4">
        <f t="shared" si="2"/>
        <v>-7.3050000000000006</v>
      </c>
      <c r="H61" s="14">
        <v>-0.89085365853658549</v>
      </c>
      <c r="I61" s="22">
        <v>0.83</v>
      </c>
      <c r="J61" s="23">
        <f t="shared" si="3"/>
        <v>-6.0631500000000003</v>
      </c>
    </row>
    <row r="62" spans="1:10" x14ac:dyDescent="0.25">
      <c r="A62" s="1">
        <v>2763</v>
      </c>
      <c r="B62" s="2" t="s">
        <v>34</v>
      </c>
      <c r="C62" s="18">
        <v>40</v>
      </c>
      <c r="D62" s="3">
        <v>20.405000000000001</v>
      </c>
      <c r="E62" s="3">
        <v>20.399999999999999</v>
      </c>
      <c r="F62" s="3"/>
      <c r="G62" s="4">
        <f t="shared" si="2"/>
        <v>-5.000000000002558E-3</v>
      </c>
      <c r="H62" s="14">
        <v>-1.2500000000006394E-4</v>
      </c>
      <c r="I62" s="22">
        <v>0.63</v>
      </c>
      <c r="J62" s="23">
        <f t="shared" si="3"/>
        <v>-3.1500000000016116E-3</v>
      </c>
    </row>
    <row r="63" spans="1:10" x14ac:dyDescent="0.25">
      <c r="A63" s="1">
        <v>3283</v>
      </c>
      <c r="B63" s="2" t="s">
        <v>86</v>
      </c>
      <c r="C63" s="18">
        <v>15.4</v>
      </c>
      <c r="D63" s="3">
        <v>13.07</v>
      </c>
      <c r="E63" s="3">
        <v>0</v>
      </c>
      <c r="F63" s="3"/>
      <c r="G63" s="4">
        <f t="shared" si="2"/>
        <v>-13.07</v>
      </c>
      <c r="H63" s="14">
        <v>-0.84870129870129873</v>
      </c>
      <c r="I63" s="22">
        <v>1.65</v>
      </c>
      <c r="J63" s="23">
        <f t="shared" si="3"/>
        <v>-21.5655</v>
      </c>
    </row>
    <row r="64" spans="1:10" x14ac:dyDescent="0.25">
      <c r="A64" s="1">
        <v>3524</v>
      </c>
      <c r="B64" s="2" t="s">
        <v>48</v>
      </c>
      <c r="C64" s="18">
        <v>0</v>
      </c>
      <c r="D64" s="3">
        <v>75</v>
      </c>
      <c r="E64" s="3">
        <v>72</v>
      </c>
      <c r="F64" s="3">
        <v>1</v>
      </c>
      <c r="G64" s="4">
        <f t="shared" si="2"/>
        <v>-2</v>
      </c>
      <c r="H64" s="14">
        <v>0</v>
      </c>
      <c r="I64" s="22">
        <v>1.3</v>
      </c>
      <c r="J64" s="23">
        <f t="shared" si="3"/>
        <v>-2.6</v>
      </c>
    </row>
    <row r="65" spans="1:10" x14ac:dyDescent="0.25">
      <c r="A65" s="1">
        <v>11029</v>
      </c>
      <c r="B65" s="2" t="s">
        <v>80</v>
      </c>
      <c r="C65" s="18">
        <v>0</v>
      </c>
      <c r="D65" s="3">
        <v>6</v>
      </c>
      <c r="E65" s="3">
        <v>2</v>
      </c>
      <c r="F65" s="3"/>
      <c r="G65" s="4">
        <f t="shared" si="2"/>
        <v>-4</v>
      </c>
      <c r="H65" s="14">
        <v>0</v>
      </c>
      <c r="I65" s="22">
        <v>0.87</v>
      </c>
      <c r="J65" s="23">
        <f t="shared" si="3"/>
        <v>-3.48</v>
      </c>
    </row>
    <row r="66" spans="1:10" x14ac:dyDescent="0.25">
      <c r="A66" s="1">
        <v>11905</v>
      </c>
      <c r="B66" s="2" t="s">
        <v>21</v>
      </c>
      <c r="C66" s="18">
        <v>0</v>
      </c>
      <c r="D66" s="3">
        <v>70</v>
      </c>
      <c r="E66" s="3">
        <v>69</v>
      </c>
      <c r="F66" s="3"/>
      <c r="G66" s="4">
        <f t="shared" si="2"/>
        <v>-1</v>
      </c>
      <c r="H66" s="14">
        <v>0</v>
      </c>
      <c r="I66" s="22">
        <v>2.57</v>
      </c>
      <c r="J66" s="23">
        <f t="shared" si="3"/>
        <v>-2.57</v>
      </c>
    </row>
    <row r="67" spans="1:10" x14ac:dyDescent="0.25">
      <c r="A67" s="1">
        <v>14211</v>
      </c>
      <c r="B67" s="2" t="s">
        <v>77</v>
      </c>
      <c r="C67" s="18">
        <v>3</v>
      </c>
      <c r="D67" s="3">
        <v>8</v>
      </c>
      <c r="E67" s="3">
        <v>5</v>
      </c>
      <c r="F67" s="3"/>
      <c r="G67" s="4">
        <f t="shared" si="2"/>
        <v>-3</v>
      </c>
      <c r="H67" s="14">
        <v>-1</v>
      </c>
      <c r="I67" s="22">
        <v>1.69</v>
      </c>
      <c r="J67" s="23">
        <f t="shared" si="3"/>
        <v>-5.07</v>
      </c>
    </row>
    <row r="68" spans="1:10" x14ac:dyDescent="0.25">
      <c r="A68" s="1">
        <v>19647</v>
      </c>
      <c r="B68" s="2" t="s">
        <v>87</v>
      </c>
      <c r="C68" s="18">
        <v>0</v>
      </c>
      <c r="D68" s="3">
        <v>2</v>
      </c>
      <c r="E68" s="3">
        <v>0</v>
      </c>
      <c r="F68" s="3"/>
      <c r="G68" s="4">
        <f t="shared" ref="G68:G99" si="4">F68+E68-D68</f>
        <v>-2</v>
      </c>
      <c r="H68" s="14">
        <v>0</v>
      </c>
      <c r="I68" s="22">
        <v>0.48</v>
      </c>
      <c r="J68" s="23">
        <f t="shared" ref="J68:J99" si="5">I68*G68</f>
        <v>-0.96</v>
      </c>
    </row>
    <row r="69" spans="1:10" x14ac:dyDescent="0.25">
      <c r="A69" s="1">
        <v>22483</v>
      </c>
      <c r="B69" s="2" t="s">
        <v>83</v>
      </c>
      <c r="C69" s="18">
        <v>0</v>
      </c>
      <c r="D69" s="3">
        <v>1.85</v>
      </c>
      <c r="E69" s="3">
        <v>0</v>
      </c>
      <c r="F69" s="3"/>
      <c r="G69" s="4">
        <f t="shared" si="4"/>
        <v>-1.85</v>
      </c>
      <c r="H69" s="14">
        <v>0</v>
      </c>
      <c r="I69" s="22">
        <v>0.57999999999999996</v>
      </c>
      <c r="J69" s="23">
        <f t="shared" si="5"/>
        <v>-1.073</v>
      </c>
    </row>
    <row r="70" spans="1:10" x14ac:dyDescent="0.25">
      <c r="A70" s="1">
        <v>23859</v>
      </c>
      <c r="B70" s="2" t="s">
        <v>88</v>
      </c>
      <c r="C70" s="18">
        <v>0.2</v>
      </c>
      <c r="D70" s="3">
        <v>0.2</v>
      </c>
      <c r="E70" s="3"/>
      <c r="F70" s="3"/>
      <c r="G70" s="4">
        <f t="shared" si="4"/>
        <v>-0.2</v>
      </c>
      <c r="H70" s="14">
        <v>-1</v>
      </c>
      <c r="I70" s="22">
        <v>0.9</v>
      </c>
      <c r="J70" s="23">
        <f t="shared" si="5"/>
        <v>-0.18000000000000002</v>
      </c>
    </row>
    <row r="71" spans="1:10" x14ac:dyDescent="0.25">
      <c r="A71" s="1">
        <v>6370</v>
      </c>
      <c r="B71" s="3" t="s">
        <v>89</v>
      </c>
      <c r="C71" s="3">
        <v>78</v>
      </c>
      <c r="D71" s="3">
        <v>57</v>
      </c>
      <c r="E71" s="3">
        <v>51</v>
      </c>
      <c r="F71" s="3"/>
      <c r="G71" s="4">
        <f t="shared" si="4"/>
        <v>-6</v>
      </c>
      <c r="H71" s="14">
        <v>-7.6923076923076927E-2</v>
      </c>
      <c r="I71" s="22">
        <v>1.71</v>
      </c>
      <c r="J71" s="23">
        <f t="shared" si="5"/>
        <v>-10.26</v>
      </c>
    </row>
    <row r="72" spans="1:10" x14ac:dyDescent="0.25">
      <c r="H72" s="16"/>
      <c r="I72" s="24" t="s">
        <v>95</v>
      </c>
      <c r="J72" s="25">
        <f>SUM(J4:J71)</f>
        <v>-1026.2731000000006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B14" sqref="B14"/>
    </sheetView>
  </sheetViews>
  <sheetFormatPr baseColWidth="10" defaultRowHeight="15" x14ac:dyDescent="0.25"/>
  <cols>
    <col min="2" max="2" width="36.140625" bestFit="1" customWidth="1"/>
    <col min="7" max="7" width="14.28515625" bestFit="1" customWidth="1"/>
  </cols>
  <sheetData>
    <row r="1" spans="1:10" ht="18.75" x14ac:dyDescent="0.3">
      <c r="A1" s="28" t="s">
        <v>96</v>
      </c>
    </row>
    <row r="3" spans="1:10" x14ac:dyDescent="0.25">
      <c r="A3" s="19" t="s">
        <v>0</v>
      </c>
      <c r="B3" s="19" t="s">
        <v>1</v>
      </c>
      <c r="C3" s="19" t="s">
        <v>91</v>
      </c>
      <c r="D3" s="19" t="s">
        <v>2</v>
      </c>
      <c r="E3" s="19" t="s">
        <v>3</v>
      </c>
      <c r="F3" s="19" t="s">
        <v>4</v>
      </c>
      <c r="G3" s="20" t="s">
        <v>5</v>
      </c>
      <c r="H3" s="21" t="s">
        <v>92</v>
      </c>
    </row>
    <row r="4" spans="1:10" x14ac:dyDescent="0.25">
      <c r="A4" s="1">
        <v>21455</v>
      </c>
      <c r="B4" s="2" t="s">
        <v>14</v>
      </c>
      <c r="C4" s="18">
        <v>0</v>
      </c>
      <c r="D4" s="3">
        <v>6</v>
      </c>
      <c r="E4" s="3">
        <v>5</v>
      </c>
      <c r="F4" s="3"/>
      <c r="G4" s="4">
        <f>F4+E4-D4</f>
        <v>-1</v>
      </c>
      <c r="H4" s="14">
        <v>0</v>
      </c>
      <c r="I4" s="26"/>
      <c r="J4" s="27"/>
    </row>
    <row r="5" spans="1:10" x14ac:dyDescent="0.25">
      <c r="A5" s="3">
        <v>21297</v>
      </c>
      <c r="B5" s="2" t="s">
        <v>13</v>
      </c>
      <c r="C5" s="18">
        <v>0</v>
      </c>
      <c r="D5" s="3">
        <v>35</v>
      </c>
      <c r="E5" s="3">
        <v>36</v>
      </c>
      <c r="F5" s="3"/>
      <c r="G5" s="4">
        <v>1</v>
      </c>
      <c r="H5" s="17">
        <v>0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todo</vt:lpstr>
      <vt:lpstr>sobrante</vt:lpstr>
      <vt:lpstr>faltante</vt:lpstr>
      <vt:lpstr>CRUCE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INVENTARIO-5</cp:lastModifiedBy>
  <cp:lastPrinted>2022-07-27T18:24:31Z</cp:lastPrinted>
  <dcterms:created xsi:type="dcterms:W3CDTF">2022-07-27T16:20:53Z</dcterms:created>
  <dcterms:modified xsi:type="dcterms:W3CDTF">2022-07-27T18:24:37Z</dcterms:modified>
</cp:coreProperties>
</file>