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15360" windowHeight="7350" firstSheet="1" activeTab="1"/>
  </bookViews>
  <sheets>
    <sheet name="Hoja1" sheetId="1" r:id="rId1"/>
    <sheet name="reconteo" sheetId="2" r:id="rId2"/>
  </sheets>
  <definedNames>
    <definedName name="_xlnm._FilterDatabase" localSheetId="1" hidden="1">reconteo!$A$4:$G$43</definedName>
  </definedNames>
  <calcPr calcId="162913"/>
  <fileRecoveryPr repairLoad="1"/>
</workbook>
</file>

<file path=xl/calcChain.xml><?xml version="1.0" encoding="utf-8"?>
<calcChain xmlns="http://schemas.openxmlformats.org/spreadsheetml/2006/main">
  <c r="H42" i="2" l="1"/>
  <c r="F5" i="2"/>
  <c r="D38" i="2" l="1"/>
  <c r="F38" i="2"/>
  <c r="H38" i="2" s="1"/>
  <c r="F39" i="2"/>
  <c r="H39" i="2" s="1"/>
  <c r="F32" i="2"/>
  <c r="H32" i="2" s="1"/>
  <c r="F33" i="2"/>
  <c r="H33" i="2" s="1"/>
  <c r="F34" i="2"/>
  <c r="H34" i="2" s="1"/>
  <c r="D19" i="2"/>
  <c r="F19" i="2"/>
  <c r="H19" i="2" s="1"/>
  <c r="F13" i="2"/>
  <c r="H13" i="2" s="1"/>
  <c r="F9" i="2"/>
  <c r="H9" i="2" s="1"/>
  <c r="D35" i="2"/>
  <c r="D15" i="2"/>
  <c r="F15" i="2" s="1"/>
  <c r="D8" i="2"/>
  <c r="F8" i="2" s="1"/>
  <c r="F6" i="2"/>
  <c r="F7" i="2"/>
  <c r="F10" i="2"/>
  <c r="F11" i="2"/>
  <c r="F12" i="2"/>
  <c r="F14" i="2"/>
  <c r="F16" i="2"/>
  <c r="F17" i="2"/>
  <c r="F18" i="2"/>
  <c r="F20" i="2"/>
  <c r="F21" i="2"/>
  <c r="F22" i="2"/>
  <c r="F23" i="2"/>
  <c r="F24" i="2"/>
  <c r="F25" i="2"/>
  <c r="F26" i="2"/>
  <c r="F27" i="2"/>
  <c r="F28" i="2"/>
  <c r="F29" i="2"/>
  <c r="F30" i="2"/>
  <c r="F31" i="2"/>
  <c r="F35" i="2"/>
  <c r="F36" i="2"/>
  <c r="F37" i="2"/>
  <c r="F40" i="2"/>
  <c r="D45" i="1"/>
  <c r="D42" i="1"/>
  <c r="D38" i="1"/>
  <c r="D37" i="1"/>
  <c r="F37" i="1" s="1"/>
  <c r="D32" i="1"/>
  <c r="F32" i="1" s="1"/>
  <c r="D31" i="1"/>
  <c r="D30" i="1"/>
  <c r="D29" i="1"/>
  <c r="D18" i="1"/>
  <c r="F18" i="1" s="1"/>
  <c r="D16" i="1"/>
  <c r="F16" i="1" s="1"/>
  <c r="D7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7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3" i="1"/>
  <c r="F34" i="1"/>
  <c r="F35" i="1"/>
  <c r="F36" i="1"/>
  <c r="F38" i="1"/>
  <c r="F39" i="1"/>
  <c r="F40" i="1"/>
  <c r="F41" i="1"/>
  <c r="F42" i="1"/>
  <c r="F43" i="1"/>
  <c r="F44" i="1"/>
  <c r="F45" i="1"/>
  <c r="F46" i="1"/>
  <c r="F2" i="1"/>
</calcChain>
</file>

<file path=xl/connections.xml><?xml version="1.0" encoding="utf-8"?>
<connections xmlns="http://schemas.openxmlformats.org/spreadsheetml/2006/main">
  <connection id="1" name="dsfsd" type="4" refreshedVersion="0" background="1">
    <webPr xml="1" sourceData="1" url="C:\Users\INVENTARIO-5\Pictures\dsfsd.xml" htmlTables="1" htmlFormat="all"/>
  </connection>
</connections>
</file>

<file path=xl/sharedStrings.xml><?xml version="1.0" encoding="utf-8"?>
<sst xmlns="http://schemas.openxmlformats.org/spreadsheetml/2006/main" count="108" uniqueCount="60">
  <si>
    <t>AVENA EN HOJUELA INSTANTANEA 800GR AVELINA</t>
  </si>
  <si>
    <t>CASABE 4 UND SOL DE CARABOBO</t>
  </si>
  <si>
    <t>GALLETAS 216 GR 2 SABORES FRESA VAINILLA CALEDONIA.</t>
  </si>
  <si>
    <t>GALLETAS TIPTOP MANI 80GR CALEDONIA</t>
  </si>
  <si>
    <t>ARROZ SUPERIOR 1 KG MARY</t>
  </si>
  <si>
    <t>GALLETAS TIPTOP COCO 80GR CALEDONIA</t>
  </si>
  <si>
    <t>GALLETAS CHARMY VAINILLA 216GR CALEDONIA</t>
  </si>
  <si>
    <t>GALLETAS TIPTOP VAINILLA 80GR CALEDONIA</t>
  </si>
  <si>
    <t>GALLETA TIPTOP CHOCOLATE 80GR CALEDONIA</t>
  </si>
  <si>
    <t>ARROZ 1 KG ESMERALDA MARY</t>
  </si>
  <si>
    <t>ARROZ TRADICIONAL 1 KG MARY</t>
  </si>
  <si>
    <t>PALMITOS 400 GR ENTEROS NATURAL MARY</t>
  </si>
  <si>
    <t>ARROZ DORADO PARBOILED 800GR MARY</t>
  </si>
  <si>
    <t>CARAOTAS NEGRAS 500GR MARY</t>
  </si>
  <si>
    <t>CUBITO DETALLADO</t>
  </si>
  <si>
    <t>ACEITE DE OLIVA EXTRA VIRGEN 500ML MARY</t>
  </si>
  <si>
    <t>CREMA DE ARROZ BOLSA 450GR MARY</t>
  </si>
  <si>
    <t>GALLETA MARIA PREMIUM 140GR CALEDONIA</t>
  </si>
  <si>
    <t>ARVEJAS AMARILLAS ENTERAS 500GR MARY</t>
  </si>
  <si>
    <t>ARROZ  TIPO III 1KG  BLANCO  EMI</t>
  </si>
  <si>
    <t>PASTA 1 KG PLUMA SUPERIOR MARY</t>
  </si>
  <si>
    <t>ARROZ PREMIUM 900 GR MARY</t>
  </si>
  <si>
    <t>PASTA 1 KG VERMICELLI SUPERIOR MARY</t>
  </si>
  <si>
    <t>PASTA PLUMITAS (PREMIUM) 500GR</t>
  </si>
  <si>
    <t>PASTA TORNILLO SUPERIOR 1 KG MARY</t>
  </si>
  <si>
    <t>PASTA  DEDAL PREMIUM 500 GR MARY</t>
  </si>
  <si>
    <t>PASTA LARGA PREMIUM LINGUINI 500 GR MARY.</t>
  </si>
  <si>
    <t>PASTA PREMIUM 500 GR MACARRON MARY</t>
  </si>
  <si>
    <t>ARROZ ESMERALDA 900GR MARY</t>
  </si>
  <si>
    <t>GALLETAS 192 GR CHARMY MOKA</t>
  </si>
  <si>
    <t>CUBITOS DE POLLO 80 GR KNORR</t>
  </si>
  <si>
    <t>GALLETA CHOCOLATE 192 GR CHARMY CALEDONIA</t>
  </si>
  <si>
    <t>GALLETA FRESA 192 GR CHARMY</t>
  </si>
  <si>
    <t>GALLETAS 192 GR VAINILLA CHARMY</t>
  </si>
  <si>
    <t>CUBITO 120 GR DE POLLO 12 UND KNORR</t>
  </si>
  <si>
    <t>PASTA PREMIUM VERMICELLI 1 KG MARY</t>
  </si>
  <si>
    <t>GALLETA MARIA CALEDONIA 168GR (NUEVA IMAGEN)</t>
  </si>
  <si>
    <t>GALLETA MARIA 252GR CALEDONIA PREMIUM</t>
  </si>
  <si>
    <t>GALLETA NARANJA IMPERIAL 192 GR CHARMY</t>
  </si>
  <si>
    <t>TIP-TOP CHOCO COCO 0.96GR</t>
  </si>
  <si>
    <t>GALLETAS TIP TOP LIMON CALEDONIA</t>
  </si>
  <si>
    <t>PASTA VERMICELLI SUPERIOR 500 GR MARY</t>
  </si>
  <si>
    <t>PASTA TORNILLO SUPERIOR 500 GR MARY</t>
  </si>
  <si>
    <t>GALLETAS TIP-TOP CHOCO MANI 80G</t>
  </si>
  <si>
    <t>MANI SALADO SIN PIEL 16GR  KING</t>
  </si>
  <si>
    <t>VENTAS</t>
  </si>
  <si>
    <t>FISICO</t>
  </si>
  <si>
    <t>SISTEMA</t>
  </si>
  <si>
    <t>DIFERENCIA</t>
  </si>
  <si>
    <t>PRODUCTO</t>
  </si>
  <si>
    <t>CODIGO</t>
  </si>
  <si>
    <t>MOTIVO</t>
  </si>
  <si>
    <t>AJUSTE</t>
  </si>
  <si>
    <t>ajuste</t>
  </si>
  <si>
    <t>ajuste 1</t>
  </si>
  <si>
    <t>cruce</t>
  </si>
  <si>
    <t>COSTO</t>
  </si>
  <si>
    <t>TOTAL:</t>
  </si>
  <si>
    <t>CICLICO  INDUSTRIAS ALIMENTICIA NACIONAL DE CEREALES Y HARINAS (IANCARINA) 01/06/22.</t>
  </si>
  <si>
    <t>$26.20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</si>
</sst>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540A]#,##0.0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4">
    <xf numFmtId="0" fontId="0" fillId="0" borderId="0" xfId="0"/>
    <xf numFmtId="49" fontId="0" fillId="0" borderId="0" xfId="0" applyNumberForma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9" fontId="0" fillId="0" borderId="0" xfId="1" applyFont="1"/>
    <xf numFmtId="0" fontId="1" fillId="2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4" fillId="2" borderId="0" xfId="0" applyFont="1" applyFill="1"/>
    <xf numFmtId="0" fontId="1" fillId="2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0" xfId="0" applyBorder="1"/>
    <xf numFmtId="0" fontId="4" fillId="3" borderId="0" xfId="0" applyFont="1" applyFill="1" applyAlignment="1"/>
    <xf numFmtId="0" fontId="0" fillId="3" borderId="0" xfId="0" applyFill="1" applyAlignment="1"/>
    <xf numFmtId="49" fontId="1" fillId="2" borderId="2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2" borderId="0" xfId="0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0" fontId="2" fillId="4" borderId="1" xfId="0" applyFont="1" applyFill="1" applyBorder="1" applyAlignment="1"/>
  </cellXfs>
  <cellStyles count="2">
    <cellStyle name="Normal" xfId="0" builtinId="0"/>
    <cellStyle name="Porcentaje" xfId="1" builtinId="5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maxOccurs="unbounded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integer" name="Disponibles" form="unqualified"/>
                              <xsd:element minOccurs="0" nillable="true" type="xsd:integer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1" name="Tabla1" displayName="Tabla1" ref="A1:G48" tableType="xml" totalsRowShown="0" connectionId="1">
  <autoFilter ref="A1:G48">
    <filterColumn colId="5">
      <filters blank="1">
        <filter val="1"/>
        <filter val="-1"/>
        <filter val="10"/>
        <filter val="18"/>
        <filter val="2"/>
        <filter val="-2"/>
        <filter val="-23"/>
        <filter val="27"/>
        <filter val="3"/>
        <filter val="-3"/>
        <filter val="-346"/>
        <filter val="-4"/>
        <filter val="-47"/>
        <filter val="5"/>
        <filter val="-56"/>
        <filter val="6"/>
        <filter val="-61"/>
        <filter val="-62"/>
        <filter val="-66"/>
        <filter val="8"/>
        <filter val="82"/>
        <filter val="-9"/>
      </filters>
    </filterColumn>
  </autoFilter>
  <sortState ref="A2:F48">
    <sortCondition ref="B2:B48"/>
  </sortState>
  <tableColumns count="7">
    <tableColumn id="5" uniqueName="Codigo_Producto" name="CODIGO">
      <xmlColumnPr mapId="1" xpath="/ReporteStellar/Registro/Madepartamentos/Maproductos/Codigo_Producto" xmlDataType="integer"/>
    </tableColumn>
    <tableColumn id="7" uniqueName="Producto" name="PRODUCTO">
      <xmlColumnPr mapId="1" xpath="/ReporteStellar/Registro/Madepartamentos/Maproductos/Producto" xmlDataType="string"/>
    </tableColumn>
    <tableColumn id="8" uniqueName="Disponibles" name="SISTEMA">
      <xmlColumnPr mapId="1" xpath="/ReporteStellar/Registro/Madepartamentos/Maproductos/Disponibles" xmlDataType="integer"/>
    </tableColumn>
    <tableColumn id="9" uniqueName="Existencia" name="FISICO">
      <xmlColumnPr mapId="1" xpath="/ReporteStellar/Registro/Madepartamentos/Maproductos/Existencia" xmlDataType="integer"/>
    </tableColumn>
    <tableColumn id="10" uniqueName="Pedido" name="VENTAS">
      <xmlColumnPr mapId="1" xpath="/ReporteStellar/Registro/Madepartamentos/Maproductos/Pedido" xmlDataType="integer"/>
    </tableColumn>
    <tableColumn id="1" uniqueName="1" name="DIFERENCIA" dataDxfId="0"/>
    <tableColumn id="11" uniqueName="Comprometida" name="MOTIVO">
      <xmlColumnPr mapId="1" xpath="/ReporteStellar/Registro/Madepartamentos/Maproductos/Comprometida" xmlDataType="integer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opLeftCell="A36" workbookViewId="0">
      <selection activeCell="G40" sqref="G40"/>
    </sheetView>
  </sheetViews>
  <sheetFormatPr baseColWidth="10" defaultRowHeight="15" x14ac:dyDescent="0.25"/>
  <cols>
    <col min="1" max="1" width="10.42578125" customWidth="1"/>
    <col min="2" max="2" width="51.42578125" customWidth="1"/>
    <col min="3" max="3" width="11.28515625" customWidth="1"/>
    <col min="4" max="4" width="9.140625" customWidth="1"/>
    <col min="5" max="5" width="10" customWidth="1"/>
    <col min="6" max="6" width="12.5703125" customWidth="1"/>
    <col min="7" max="7" width="13.5703125" customWidth="1"/>
  </cols>
  <sheetData>
    <row r="1" spans="1:7" x14ac:dyDescent="0.25">
      <c r="A1" s="2" t="s">
        <v>50</v>
      </c>
      <c r="B1" s="2" t="s">
        <v>49</v>
      </c>
      <c r="C1" s="2" t="s">
        <v>47</v>
      </c>
      <c r="D1" s="2" t="s">
        <v>46</v>
      </c>
      <c r="E1" s="2" t="s">
        <v>45</v>
      </c>
      <c r="F1" s="2" t="s">
        <v>48</v>
      </c>
      <c r="G1" s="2" t="s">
        <v>51</v>
      </c>
    </row>
    <row r="2" spans="1:7" hidden="1" x14ac:dyDescent="0.25">
      <c r="A2" s="3">
        <v>10287</v>
      </c>
      <c r="B2" s="4" t="s">
        <v>15</v>
      </c>
      <c r="C2" s="3">
        <v>19</v>
      </c>
      <c r="D2" s="3">
        <v>19</v>
      </c>
      <c r="E2" s="3">
        <v>0</v>
      </c>
      <c r="F2" s="3">
        <f>Tabla1[[#This Row],[VENTAS]]+Tabla1[[#This Row],[FISICO]]-Tabla1[[#This Row],[SISTEMA]]</f>
        <v>0</v>
      </c>
      <c r="G2" s="3"/>
    </row>
    <row r="3" spans="1:7" x14ac:dyDescent="0.25">
      <c r="A3" s="3">
        <v>12193</v>
      </c>
      <c r="B3" s="4" t="s">
        <v>19</v>
      </c>
      <c r="C3" s="3">
        <v>1</v>
      </c>
      <c r="D3" s="3">
        <v>0</v>
      </c>
      <c r="E3" s="3">
        <v>0</v>
      </c>
      <c r="F3" s="3">
        <f>Tabla1[[#This Row],[VENTAS]]+Tabla1[[#This Row],[FISICO]]-Tabla1[[#This Row],[SISTEMA]]</f>
        <v>-1</v>
      </c>
      <c r="G3" s="3" t="s">
        <v>52</v>
      </c>
    </row>
    <row r="4" spans="1:7" hidden="1" x14ac:dyDescent="0.25">
      <c r="A4" s="3">
        <v>4714</v>
      </c>
      <c r="B4" s="4" t="s">
        <v>9</v>
      </c>
      <c r="C4" s="3">
        <v>6</v>
      </c>
      <c r="D4" s="3">
        <v>6</v>
      </c>
      <c r="E4" s="3">
        <v>0</v>
      </c>
      <c r="F4" s="3">
        <f>Tabla1[[#This Row],[VENTAS]]+Tabla1[[#This Row],[FISICO]]-Tabla1[[#This Row],[SISTEMA]]</f>
        <v>0</v>
      </c>
      <c r="G4" s="3"/>
    </row>
    <row r="5" spans="1:7" x14ac:dyDescent="0.25">
      <c r="A5" s="3">
        <v>6919</v>
      </c>
      <c r="B5" s="4" t="s">
        <v>12</v>
      </c>
      <c r="C5" s="3">
        <v>186</v>
      </c>
      <c r="D5" s="3">
        <v>189</v>
      </c>
      <c r="E5" s="3">
        <v>0</v>
      </c>
      <c r="F5" s="3">
        <f>Tabla1[[#This Row],[VENTAS]]+Tabla1[[#This Row],[FISICO]]-Tabla1[[#This Row],[SISTEMA]]</f>
        <v>3</v>
      </c>
      <c r="G5" s="3"/>
    </row>
    <row r="6" spans="1:7" x14ac:dyDescent="0.25">
      <c r="A6" s="3">
        <v>16569</v>
      </c>
      <c r="B6" s="4" t="s">
        <v>28</v>
      </c>
      <c r="C6" s="3">
        <v>186</v>
      </c>
      <c r="D6" s="3">
        <v>191</v>
      </c>
      <c r="E6" s="3">
        <v>3</v>
      </c>
      <c r="F6" s="3">
        <f>Tabla1[[#This Row],[VENTAS]]+Tabla1[[#This Row],[FISICO]]-Tabla1[[#This Row],[SISTEMA]]</f>
        <v>8</v>
      </c>
      <c r="G6" s="3"/>
    </row>
    <row r="7" spans="1:7" x14ac:dyDescent="0.25">
      <c r="A7" s="3">
        <v>14907</v>
      </c>
      <c r="B7" s="4" t="s">
        <v>21</v>
      </c>
      <c r="C7" s="3">
        <v>616</v>
      </c>
      <c r="D7" s="3">
        <f>144+473</f>
        <v>617</v>
      </c>
      <c r="E7" s="3">
        <v>0</v>
      </c>
      <c r="F7" s="3">
        <f>Tabla1[[#This Row],[VENTAS]]+Tabla1[[#This Row],[FISICO]]-Tabla1[[#This Row],[SISTEMA]]</f>
        <v>1</v>
      </c>
      <c r="G7" s="3"/>
    </row>
    <row r="8" spans="1:7" x14ac:dyDescent="0.25">
      <c r="A8" s="3">
        <v>3549</v>
      </c>
      <c r="B8" s="4" t="s">
        <v>4</v>
      </c>
      <c r="C8" s="3">
        <v>430</v>
      </c>
      <c r="D8" s="3">
        <v>435</v>
      </c>
      <c r="E8" s="3">
        <v>0</v>
      </c>
      <c r="F8" s="3">
        <f>Tabla1[[#This Row],[VENTAS]]+Tabla1[[#This Row],[FISICO]]-Tabla1[[#This Row],[SISTEMA]]</f>
        <v>5</v>
      </c>
      <c r="G8" s="3"/>
    </row>
    <row r="9" spans="1:7" x14ac:dyDescent="0.25">
      <c r="A9" s="3">
        <v>5848</v>
      </c>
      <c r="B9" s="4" t="s">
        <v>10</v>
      </c>
      <c r="C9" s="3">
        <v>440</v>
      </c>
      <c r="D9" s="3">
        <v>458</v>
      </c>
      <c r="E9" s="3">
        <v>0</v>
      </c>
      <c r="F9" s="3">
        <f>Tabla1[[#This Row],[VENTAS]]+Tabla1[[#This Row],[FISICO]]-Tabla1[[#This Row],[SISTEMA]]</f>
        <v>18</v>
      </c>
      <c r="G9" s="3"/>
    </row>
    <row r="10" spans="1:7" x14ac:dyDescent="0.25">
      <c r="A10" s="3">
        <v>11378</v>
      </c>
      <c r="B10" s="4" t="s">
        <v>18</v>
      </c>
      <c r="C10" s="3">
        <v>32</v>
      </c>
      <c r="D10" s="3">
        <v>114</v>
      </c>
      <c r="E10" s="3">
        <v>0</v>
      </c>
      <c r="F10" s="3">
        <f>Tabla1[[#This Row],[VENTAS]]+Tabla1[[#This Row],[FISICO]]-Tabla1[[#This Row],[SISTEMA]]</f>
        <v>82</v>
      </c>
      <c r="G10" s="3"/>
    </row>
    <row r="11" spans="1:7" hidden="1" x14ac:dyDescent="0.25">
      <c r="A11" s="3">
        <v>1188</v>
      </c>
      <c r="B11" s="4" t="s">
        <v>0</v>
      </c>
      <c r="C11" s="3">
        <v>22</v>
      </c>
      <c r="D11" s="3">
        <v>22</v>
      </c>
      <c r="E11" s="3">
        <v>0</v>
      </c>
      <c r="F11" s="3">
        <f>Tabla1[[#This Row],[VENTAS]]+Tabla1[[#This Row],[FISICO]]-Tabla1[[#This Row],[SISTEMA]]</f>
        <v>0</v>
      </c>
      <c r="G11" s="3"/>
    </row>
    <row r="12" spans="1:7" hidden="1" x14ac:dyDescent="0.25">
      <c r="A12" s="3">
        <v>7466</v>
      </c>
      <c r="B12" s="4" t="s">
        <v>13</v>
      </c>
      <c r="C12" s="3">
        <v>4</v>
      </c>
      <c r="D12" s="3">
        <v>4</v>
      </c>
      <c r="E12" s="3">
        <v>0</v>
      </c>
      <c r="F12" s="3">
        <f>Tabla1[[#This Row],[VENTAS]]+Tabla1[[#This Row],[FISICO]]-Tabla1[[#This Row],[SISTEMA]]</f>
        <v>0</v>
      </c>
      <c r="G12" s="3"/>
    </row>
    <row r="13" spans="1:7" x14ac:dyDescent="0.25">
      <c r="A13" s="3">
        <v>2002</v>
      </c>
      <c r="B13" s="4" t="s">
        <v>1</v>
      </c>
      <c r="C13" s="3">
        <v>1612</v>
      </c>
      <c r="D13" s="3">
        <v>1604</v>
      </c>
      <c r="E13" s="3">
        <v>14</v>
      </c>
      <c r="F13" s="3">
        <f>Tabla1[[#This Row],[VENTAS]]+Tabla1[[#This Row],[FISICO]]-Tabla1[[#This Row],[SISTEMA]]</f>
        <v>6</v>
      </c>
      <c r="G13" s="3"/>
    </row>
    <row r="14" spans="1:7" x14ac:dyDescent="0.25">
      <c r="A14" s="3">
        <v>11054</v>
      </c>
      <c r="B14" s="4" t="s">
        <v>16</v>
      </c>
      <c r="C14" s="3">
        <v>19</v>
      </c>
      <c r="D14" s="3">
        <v>18</v>
      </c>
      <c r="E14" s="3">
        <v>0</v>
      </c>
      <c r="F14" s="3">
        <f>Tabla1[[#This Row],[VENTAS]]+Tabla1[[#This Row],[FISICO]]-Tabla1[[#This Row],[SISTEMA]]</f>
        <v>-1</v>
      </c>
      <c r="G14" s="3"/>
    </row>
    <row r="15" spans="1:7" x14ac:dyDescent="0.25">
      <c r="A15" s="3">
        <v>20761</v>
      </c>
      <c r="B15" s="4" t="s">
        <v>34</v>
      </c>
      <c r="C15" s="3">
        <v>61</v>
      </c>
      <c r="D15" s="3">
        <v>61</v>
      </c>
      <c r="E15" s="3">
        <v>2</v>
      </c>
      <c r="F15" s="3">
        <f>Tabla1[[#This Row],[VENTAS]]+Tabla1[[#This Row],[FISICO]]-Tabla1[[#This Row],[SISTEMA]]</f>
        <v>2</v>
      </c>
      <c r="G15" s="3"/>
    </row>
    <row r="16" spans="1:7" x14ac:dyDescent="0.25">
      <c r="A16" s="3">
        <v>7584</v>
      </c>
      <c r="B16" s="4" t="s">
        <v>14</v>
      </c>
      <c r="C16" s="3">
        <v>3176</v>
      </c>
      <c r="D16" s="3">
        <f>2000+720+11+20+40+1+32+4</f>
        <v>2828</v>
      </c>
      <c r="E16" s="3">
        <v>2</v>
      </c>
      <c r="F16" s="3">
        <f>Tabla1[[#This Row],[VENTAS]]+Tabla1[[#This Row],[FISICO]]-Tabla1[[#This Row],[SISTEMA]]</f>
        <v>-346</v>
      </c>
      <c r="G16" s="3"/>
    </row>
    <row r="17" spans="1:7" x14ac:dyDescent="0.25">
      <c r="A17" s="3">
        <v>18975</v>
      </c>
      <c r="B17" s="4" t="s">
        <v>30</v>
      </c>
      <c r="C17" s="3">
        <v>140</v>
      </c>
      <c r="D17" s="3">
        <v>138</v>
      </c>
      <c r="E17" s="3">
        <v>0</v>
      </c>
      <c r="F17" s="3">
        <f>Tabla1[[#This Row],[VENTAS]]+Tabla1[[#This Row],[FISICO]]-Tabla1[[#This Row],[SISTEMA]]</f>
        <v>-2</v>
      </c>
      <c r="G17" s="3"/>
    </row>
    <row r="18" spans="1:7" x14ac:dyDescent="0.25">
      <c r="A18" s="3">
        <v>19930</v>
      </c>
      <c r="B18" s="4" t="s">
        <v>31</v>
      </c>
      <c r="C18" s="3">
        <v>461</v>
      </c>
      <c r="D18" s="3">
        <f>458+4</f>
        <v>462</v>
      </c>
      <c r="E18" s="3">
        <v>2</v>
      </c>
      <c r="F18" s="3">
        <f>Tabla1[[#This Row],[VENTAS]]+Tabla1[[#This Row],[FISICO]]-Tabla1[[#This Row],[SISTEMA]]</f>
        <v>3</v>
      </c>
      <c r="G18" s="3"/>
    </row>
    <row r="19" spans="1:7" x14ac:dyDescent="0.25">
      <c r="A19" s="3">
        <v>19931</v>
      </c>
      <c r="B19" s="4" t="s">
        <v>32</v>
      </c>
      <c r="C19" s="3">
        <v>573</v>
      </c>
      <c r="D19" s="3">
        <v>512</v>
      </c>
      <c r="E19" s="3">
        <v>0</v>
      </c>
      <c r="F19" s="3">
        <f>Tabla1[[#This Row],[VENTAS]]+Tabla1[[#This Row],[FISICO]]-Tabla1[[#This Row],[SISTEMA]]</f>
        <v>-61</v>
      </c>
      <c r="G19" s="3"/>
    </row>
    <row r="20" spans="1:7" x14ac:dyDescent="0.25">
      <c r="A20" s="3">
        <v>22832</v>
      </c>
      <c r="B20" s="4" t="s">
        <v>37</v>
      </c>
      <c r="C20" s="3">
        <v>618</v>
      </c>
      <c r="D20" s="3">
        <v>645</v>
      </c>
      <c r="E20" s="3">
        <v>0</v>
      </c>
      <c r="F20" s="3">
        <f>Tabla1[[#This Row],[VENTAS]]+Tabla1[[#This Row],[FISICO]]-Tabla1[[#This Row],[SISTEMA]]</f>
        <v>27</v>
      </c>
      <c r="G20" s="3"/>
    </row>
    <row r="21" spans="1:7" x14ac:dyDescent="0.25">
      <c r="A21" s="3">
        <v>22542</v>
      </c>
      <c r="B21" s="4" t="s">
        <v>36</v>
      </c>
      <c r="C21" s="3">
        <v>446</v>
      </c>
      <c r="D21" s="3">
        <v>454</v>
      </c>
      <c r="E21" s="3">
        <v>2</v>
      </c>
      <c r="F21" s="3">
        <f>Tabla1[[#This Row],[VENTAS]]+Tabla1[[#This Row],[FISICO]]-Tabla1[[#This Row],[SISTEMA]]</f>
        <v>10</v>
      </c>
      <c r="G21" s="3"/>
    </row>
    <row r="22" spans="1:7" x14ac:dyDescent="0.25">
      <c r="A22" s="3">
        <v>11074</v>
      </c>
      <c r="B22" s="4" t="s">
        <v>17</v>
      </c>
      <c r="C22" s="3">
        <v>3</v>
      </c>
      <c r="D22" s="3">
        <v>0</v>
      </c>
      <c r="E22" s="3">
        <v>0</v>
      </c>
      <c r="F22" s="3">
        <f>Tabla1[[#This Row],[VENTAS]]+Tabla1[[#This Row],[FISICO]]-Tabla1[[#This Row],[SISTEMA]]</f>
        <v>-3</v>
      </c>
      <c r="G22" s="3"/>
    </row>
    <row r="23" spans="1:7" x14ac:dyDescent="0.25">
      <c r="A23" s="3">
        <v>22902</v>
      </c>
      <c r="B23" s="4" t="s">
        <v>38</v>
      </c>
      <c r="C23" s="3">
        <v>652</v>
      </c>
      <c r="D23" s="3">
        <v>604</v>
      </c>
      <c r="E23" s="3">
        <v>1</v>
      </c>
      <c r="F23" s="3">
        <f>Tabla1[[#This Row],[VENTAS]]+Tabla1[[#This Row],[FISICO]]-Tabla1[[#This Row],[SISTEMA]]</f>
        <v>-47</v>
      </c>
      <c r="G23" s="3"/>
    </row>
    <row r="24" spans="1:7" x14ac:dyDescent="0.25">
      <c r="A24" s="3">
        <v>3994</v>
      </c>
      <c r="B24" s="4" t="s">
        <v>8</v>
      </c>
      <c r="C24" s="3">
        <v>56</v>
      </c>
      <c r="D24" s="3">
        <v>0</v>
      </c>
      <c r="E24" s="3">
        <v>0</v>
      </c>
      <c r="F24" s="3">
        <f>Tabla1[[#This Row],[VENTAS]]+Tabla1[[#This Row],[FISICO]]-Tabla1[[#This Row],[SISTEMA]]</f>
        <v>-56</v>
      </c>
      <c r="G24" s="3"/>
    </row>
    <row r="25" spans="1:7" x14ac:dyDescent="0.25">
      <c r="A25" s="3">
        <v>18973</v>
      </c>
      <c r="B25" s="4" t="s">
        <v>29</v>
      </c>
      <c r="C25" s="3">
        <v>667</v>
      </c>
      <c r="D25" s="3">
        <v>674</v>
      </c>
      <c r="E25" s="3">
        <v>1</v>
      </c>
      <c r="F25" s="3">
        <f>Tabla1[[#This Row],[VENTAS]]+Tabla1[[#This Row],[FISICO]]-Tabla1[[#This Row],[SISTEMA]]</f>
        <v>8</v>
      </c>
      <c r="G25" s="3"/>
    </row>
    <row r="26" spans="1:7" x14ac:dyDescent="0.25">
      <c r="A26" s="3">
        <v>20760</v>
      </c>
      <c r="B26" s="4" t="s">
        <v>33</v>
      </c>
      <c r="C26" s="3">
        <v>613</v>
      </c>
      <c r="D26" s="3">
        <v>587</v>
      </c>
      <c r="E26" s="3">
        <v>3</v>
      </c>
      <c r="F26" s="3">
        <f>Tabla1[[#This Row],[VENTAS]]+Tabla1[[#This Row],[FISICO]]-Tabla1[[#This Row],[SISTEMA]]</f>
        <v>-23</v>
      </c>
      <c r="G26" s="3"/>
    </row>
    <row r="27" spans="1:7" x14ac:dyDescent="0.25">
      <c r="A27" s="3">
        <v>3144</v>
      </c>
      <c r="B27" s="4" t="s">
        <v>2</v>
      </c>
      <c r="C27" s="3">
        <v>12</v>
      </c>
      <c r="D27" s="3">
        <v>14</v>
      </c>
      <c r="E27" s="3">
        <v>0</v>
      </c>
      <c r="F27" s="3">
        <f>Tabla1[[#This Row],[VENTAS]]+Tabla1[[#This Row],[FISICO]]-Tabla1[[#This Row],[SISTEMA]]</f>
        <v>2</v>
      </c>
      <c r="G27" s="3"/>
    </row>
    <row r="28" spans="1:7" hidden="1" x14ac:dyDescent="0.25">
      <c r="A28" s="3">
        <v>3902</v>
      </c>
      <c r="B28" s="4" t="s">
        <v>6</v>
      </c>
      <c r="C28" s="3">
        <v>5</v>
      </c>
      <c r="D28" s="3">
        <v>5</v>
      </c>
      <c r="E28" s="3">
        <v>0</v>
      </c>
      <c r="F28" s="3">
        <f>Tabla1[[#This Row],[VENTAS]]+Tabla1[[#This Row],[FISICO]]-Tabla1[[#This Row],[SISTEMA]]</f>
        <v>0</v>
      </c>
      <c r="G28" s="3"/>
    </row>
    <row r="29" spans="1:7" x14ac:dyDescent="0.25">
      <c r="A29" s="3">
        <v>23254</v>
      </c>
      <c r="B29" s="4" t="s">
        <v>40</v>
      </c>
      <c r="C29" s="3">
        <v>168</v>
      </c>
      <c r="D29" s="3">
        <f>54+56+58</f>
        <v>168</v>
      </c>
      <c r="E29" s="3">
        <v>1</v>
      </c>
      <c r="F29" s="3">
        <f>Tabla1[[#This Row],[VENTAS]]+Tabla1[[#This Row],[FISICO]]-Tabla1[[#This Row],[SISTEMA]]</f>
        <v>1</v>
      </c>
      <c r="G29" s="3"/>
    </row>
    <row r="30" spans="1:7" x14ac:dyDescent="0.25">
      <c r="A30" s="3">
        <v>10709</v>
      </c>
      <c r="B30" s="4" t="s">
        <v>43</v>
      </c>
      <c r="C30" s="3">
        <v>99</v>
      </c>
      <c r="D30" s="3">
        <f>70+27</f>
        <v>97</v>
      </c>
      <c r="E30" s="3">
        <v>0</v>
      </c>
      <c r="F30" s="3">
        <f>Tabla1[[#This Row],[VENTAS]]+Tabla1[[#This Row],[FISICO]]-Tabla1[[#This Row],[SISTEMA]]</f>
        <v>-2</v>
      </c>
      <c r="G30" s="3"/>
    </row>
    <row r="31" spans="1:7" x14ac:dyDescent="0.25">
      <c r="A31" s="3">
        <v>3901</v>
      </c>
      <c r="B31" s="4" t="s">
        <v>5</v>
      </c>
      <c r="C31" s="3">
        <v>205</v>
      </c>
      <c r="D31" s="3">
        <f>28+47+68</f>
        <v>143</v>
      </c>
      <c r="E31" s="3">
        <v>0</v>
      </c>
      <c r="F31" s="3">
        <f>Tabla1[[#This Row],[VENTAS]]+Tabla1[[#This Row],[FISICO]]-Tabla1[[#This Row],[SISTEMA]]</f>
        <v>-62</v>
      </c>
      <c r="G31" s="3"/>
    </row>
    <row r="32" spans="1:7" x14ac:dyDescent="0.25">
      <c r="A32" s="3">
        <v>3268</v>
      </c>
      <c r="B32" s="4" t="s">
        <v>3</v>
      </c>
      <c r="C32" s="3">
        <v>136</v>
      </c>
      <c r="D32" s="3">
        <f>44+26</f>
        <v>70</v>
      </c>
      <c r="E32" s="3">
        <v>0</v>
      </c>
      <c r="F32" s="3">
        <f>Tabla1[[#This Row],[VENTAS]]+Tabla1[[#This Row],[FISICO]]-Tabla1[[#This Row],[SISTEMA]]</f>
        <v>-66</v>
      </c>
      <c r="G32" s="3"/>
    </row>
    <row r="33" spans="1:7" x14ac:dyDescent="0.25">
      <c r="A33" s="3">
        <v>3993</v>
      </c>
      <c r="B33" s="4" t="s">
        <v>7</v>
      </c>
      <c r="C33" s="3">
        <v>63</v>
      </c>
      <c r="D33" s="3">
        <v>64</v>
      </c>
      <c r="E33" s="3">
        <v>0</v>
      </c>
      <c r="F33" s="3">
        <f>Tabla1[[#This Row],[VENTAS]]+Tabla1[[#This Row],[FISICO]]-Tabla1[[#This Row],[SISTEMA]]</f>
        <v>1</v>
      </c>
      <c r="G33" s="3"/>
    </row>
    <row r="34" spans="1:7" x14ac:dyDescent="0.25">
      <c r="A34" s="3">
        <v>12190</v>
      </c>
      <c r="B34" s="4" t="s">
        <v>44</v>
      </c>
      <c r="C34" s="3">
        <v>1</v>
      </c>
      <c r="D34" s="3">
        <v>0</v>
      </c>
      <c r="E34" s="3">
        <v>0</v>
      </c>
      <c r="F34" s="3">
        <f>Tabla1[[#This Row],[VENTAS]]+Tabla1[[#This Row],[FISICO]]-Tabla1[[#This Row],[SISTEMA]]</f>
        <v>-1</v>
      </c>
      <c r="G34" s="3"/>
    </row>
    <row r="35" spans="1:7" hidden="1" x14ac:dyDescent="0.25">
      <c r="A35" s="3">
        <v>5977</v>
      </c>
      <c r="B35" s="4" t="s">
        <v>11</v>
      </c>
      <c r="C35" s="3">
        <v>10</v>
      </c>
      <c r="D35" s="3">
        <v>10</v>
      </c>
      <c r="E35" s="3">
        <v>0</v>
      </c>
      <c r="F35" s="3">
        <f>Tabla1[[#This Row],[VENTAS]]+Tabla1[[#This Row],[FISICO]]-Tabla1[[#This Row],[SISTEMA]]</f>
        <v>0</v>
      </c>
      <c r="G35" s="3"/>
    </row>
    <row r="36" spans="1:7" x14ac:dyDescent="0.25">
      <c r="A36" s="3">
        <v>15680</v>
      </c>
      <c r="B36" s="4" t="s">
        <v>25</v>
      </c>
      <c r="C36" s="3">
        <v>29</v>
      </c>
      <c r="D36" s="3">
        <v>20</v>
      </c>
      <c r="E36" s="3">
        <v>0</v>
      </c>
      <c r="F36" s="3">
        <f>Tabla1[[#This Row],[VENTAS]]+Tabla1[[#This Row],[FISICO]]-Tabla1[[#This Row],[SISTEMA]]</f>
        <v>-9</v>
      </c>
      <c r="G36" s="3"/>
    </row>
    <row r="37" spans="1:7" x14ac:dyDescent="0.25">
      <c r="A37" s="3">
        <v>12801</v>
      </c>
      <c r="B37" s="4" t="s">
        <v>20</v>
      </c>
      <c r="C37" s="3">
        <v>166</v>
      </c>
      <c r="D37" s="3">
        <f>43+41+1+32+32+14</f>
        <v>163</v>
      </c>
      <c r="E37" s="3">
        <v>2</v>
      </c>
      <c r="F37" s="3">
        <f>Tabla1[[#This Row],[VENTAS]]+Tabla1[[#This Row],[FISICO]]-Tabla1[[#This Row],[SISTEMA]]</f>
        <v>-1</v>
      </c>
      <c r="G37" s="3"/>
    </row>
    <row r="38" spans="1:7" x14ac:dyDescent="0.25">
      <c r="A38" s="3">
        <v>14908</v>
      </c>
      <c r="B38" s="4" t="s">
        <v>22</v>
      </c>
      <c r="C38" s="3">
        <v>240</v>
      </c>
      <c r="D38" s="3">
        <f>36+52+49+53+53</f>
        <v>243</v>
      </c>
      <c r="E38" s="3">
        <v>0</v>
      </c>
      <c r="F38" s="3">
        <f>Tabla1[[#This Row],[VENTAS]]+Tabla1[[#This Row],[FISICO]]-Tabla1[[#This Row],[SISTEMA]]</f>
        <v>3</v>
      </c>
      <c r="G38" s="3"/>
    </row>
    <row r="39" spans="1:7" hidden="1" x14ac:dyDescent="0.25">
      <c r="A39" s="3">
        <v>15987</v>
      </c>
      <c r="B39" s="4" t="s">
        <v>26</v>
      </c>
      <c r="C39" s="3">
        <v>2</v>
      </c>
      <c r="D39" s="3">
        <v>2</v>
      </c>
      <c r="E39" s="3">
        <v>0</v>
      </c>
      <c r="F39" s="3">
        <f>Tabla1[[#This Row],[VENTAS]]+Tabla1[[#This Row],[FISICO]]-Tabla1[[#This Row],[SISTEMA]]</f>
        <v>0</v>
      </c>
      <c r="G39" s="3"/>
    </row>
    <row r="40" spans="1:7" x14ac:dyDescent="0.25">
      <c r="A40" s="3">
        <v>15678</v>
      </c>
      <c r="B40" s="4" t="s">
        <v>23</v>
      </c>
      <c r="C40" s="3">
        <v>22</v>
      </c>
      <c r="D40" s="3">
        <v>18</v>
      </c>
      <c r="E40" s="3">
        <v>1</v>
      </c>
      <c r="F40" s="3">
        <f>Tabla1[[#This Row],[VENTAS]]+Tabla1[[#This Row],[FISICO]]-Tabla1[[#This Row],[SISTEMA]]</f>
        <v>-3</v>
      </c>
      <c r="G40" s="3"/>
    </row>
    <row r="41" spans="1:7" x14ac:dyDescent="0.25">
      <c r="A41" s="3">
        <v>16235</v>
      </c>
      <c r="B41" s="4" t="s">
        <v>27</v>
      </c>
      <c r="C41" s="3">
        <v>21</v>
      </c>
      <c r="D41" s="3">
        <v>19</v>
      </c>
      <c r="E41" s="3">
        <v>5</v>
      </c>
      <c r="F41" s="3">
        <f>Tabla1[[#This Row],[VENTAS]]+Tabla1[[#This Row],[FISICO]]-Tabla1[[#This Row],[SISTEMA]]</f>
        <v>3</v>
      </c>
      <c r="G41" s="3"/>
    </row>
    <row r="42" spans="1:7" x14ac:dyDescent="0.25">
      <c r="A42" s="3">
        <v>22541</v>
      </c>
      <c r="B42" s="4" t="s">
        <v>35</v>
      </c>
      <c r="C42" s="3">
        <v>189</v>
      </c>
      <c r="D42" s="3">
        <f>149+36</f>
        <v>185</v>
      </c>
      <c r="E42" s="3">
        <v>2</v>
      </c>
      <c r="F42" s="3">
        <f>Tabla1[[#This Row],[VENTAS]]+Tabla1[[#This Row],[FISICO]]-Tabla1[[#This Row],[SISTEMA]]</f>
        <v>-2</v>
      </c>
      <c r="G42" s="3"/>
    </row>
    <row r="43" spans="1:7" x14ac:dyDescent="0.25">
      <c r="A43" s="3">
        <v>15679</v>
      </c>
      <c r="B43" s="4" t="s">
        <v>24</v>
      </c>
      <c r="C43" s="3">
        <v>196</v>
      </c>
      <c r="D43" s="3">
        <v>190</v>
      </c>
      <c r="E43" s="3">
        <v>2</v>
      </c>
      <c r="F43" s="3">
        <f>Tabla1[[#This Row],[VENTAS]]+Tabla1[[#This Row],[FISICO]]-Tabla1[[#This Row],[SISTEMA]]</f>
        <v>-4</v>
      </c>
      <c r="G43" s="3"/>
    </row>
    <row r="44" spans="1:7" x14ac:dyDescent="0.25">
      <c r="A44" s="3">
        <v>23385</v>
      </c>
      <c r="B44" s="4" t="s">
        <v>42</v>
      </c>
      <c r="C44" s="3">
        <v>77</v>
      </c>
      <c r="D44" s="3">
        <v>54</v>
      </c>
      <c r="E44" s="3">
        <v>0</v>
      </c>
      <c r="F44" s="3">
        <f>Tabla1[[#This Row],[VENTAS]]+Tabla1[[#This Row],[FISICO]]-Tabla1[[#This Row],[SISTEMA]]</f>
        <v>-23</v>
      </c>
      <c r="G44" s="3"/>
    </row>
    <row r="45" spans="1:7" hidden="1" x14ac:dyDescent="0.25">
      <c r="A45" s="3">
        <v>23384</v>
      </c>
      <c r="B45" s="4" t="s">
        <v>41</v>
      </c>
      <c r="C45" s="3">
        <v>191</v>
      </c>
      <c r="D45" s="3">
        <f>95+4*24</f>
        <v>191</v>
      </c>
      <c r="E45" s="3">
        <v>0</v>
      </c>
      <c r="F45" s="3">
        <f>Tabla1[[#This Row],[VENTAS]]+Tabla1[[#This Row],[FISICO]]-Tabla1[[#This Row],[SISTEMA]]</f>
        <v>0</v>
      </c>
      <c r="G45" s="3"/>
    </row>
    <row r="46" spans="1:7" hidden="1" x14ac:dyDescent="0.25">
      <c r="A46" s="3">
        <v>23004</v>
      </c>
      <c r="B46" s="4" t="s">
        <v>39</v>
      </c>
      <c r="C46" s="3">
        <v>17</v>
      </c>
      <c r="D46" s="3">
        <v>17</v>
      </c>
      <c r="E46" s="3">
        <v>0</v>
      </c>
      <c r="F46" s="3">
        <f>Tabla1[[#This Row],[VENTAS]]+Tabla1[[#This Row],[FISICO]]-Tabla1[[#This Row],[SISTEMA]]</f>
        <v>0</v>
      </c>
      <c r="G46" s="3"/>
    </row>
    <row r="47" spans="1:7" x14ac:dyDescent="0.25">
      <c r="B47" s="1"/>
    </row>
    <row r="48" spans="1:7" x14ac:dyDescent="0.25">
      <c r="B48" s="1"/>
    </row>
  </sheetData>
  <pageMargins left="0.70866141732283472" right="0.70866141732283472" top="0.74803149606299213" bottom="0.74803149606299213" header="0.31496062992125984" footer="0.31496062992125984"/>
  <pageSetup scale="8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H43"/>
  <sheetViews>
    <sheetView tabSelected="1" workbookViewId="0">
      <selection activeCell="F4" sqref="F4"/>
    </sheetView>
  </sheetViews>
  <sheetFormatPr baseColWidth="10" defaultRowHeight="15" x14ac:dyDescent="0.25"/>
  <cols>
    <col min="1" max="1" width="12.5703125" customWidth="1"/>
    <col min="2" max="2" width="46" customWidth="1"/>
    <col min="3" max="3" width="10.7109375" customWidth="1"/>
    <col min="4" max="4" width="10" customWidth="1"/>
    <col min="5" max="5" width="10.42578125" customWidth="1"/>
    <col min="6" max="6" width="14" customWidth="1"/>
    <col min="7" max="7" width="10.28515625" customWidth="1"/>
    <col min="8" max="8" width="13" customWidth="1"/>
  </cols>
  <sheetData>
    <row r="2" spans="1:8" ht="18.75" x14ac:dyDescent="0.3">
      <c r="A2" s="10"/>
      <c r="B2" s="15" t="s">
        <v>58</v>
      </c>
      <c r="C2" s="15"/>
      <c r="D2" s="15"/>
      <c r="E2" s="15"/>
      <c r="F2" s="15"/>
      <c r="G2" s="16"/>
    </row>
    <row r="4" spans="1:8" x14ac:dyDescent="0.25">
      <c r="A4" s="19" t="s">
        <v>50</v>
      </c>
      <c r="B4" s="19" t="s">
        <v>49</v>
      </c>
      <c r="C4" s="23" t="s">
        <v>47</v>
      </c>
      <c r="D4" s="23" t="s">
        <v>46</v>
      </c>
      <c r="E4" s="23" t="s">
        <v>45</v>
      </c>
      <c r="F4" s="23" t="s">
        <v>48</v>
      </c>
      <c r="G4" s="20" t="s">
        <v>56</v>
      </c>
      <c r="H4" s="21"/>
    </row>
    <row r="5" spans="1:8" hidden="1" x14ac:dyDescent="0.25">
      <c r="A5" s="5">
        <v>12193</v>
      </c>
      <c r="B5" s="17" t="s">
        <v>19</v>
      </c>
      <c r="C5" s="5">
        <v>1</v>
      </c>
      <c r="D5" s="5">
        <v>1</v>
      </c>
      <c r="E5" s="5">
        <v>0</v>
      </c>
      <c r="F5" s="5">
        <f>E5+D5-C5</f>
        <v>0</v>
      </c>
      <c r="G5" s="7"/>
    </row>
    <row r="6" spans="1:8" hidden="1" x14ac:dyDescent="0.25">
      <c r="A6" s="3">
        <v>6919</v>
      </c>
      <c r="B6" s="4" t="s">
        <v>12</v>
      </c>
      <c r="C6" s="3">
        <v>156</v>
      </c>
      <c r="D6" s="3">
        <v>157</v>
      </c>
      <c r="E6" s="3">
        <v>1</v>
      </c>
      <c r="F6" s="3">
        <f t="shared" ref="F6:F40" si="0">E6+D6-C6</f>
        <v>2</v>
      </c>
      <c r="G6" s="13"/>
      <c r="H6" s="14"/>
    </row>
    <row r="7" spans="1:8" hidden="1" x14ac:dyDescent="0.25">
      <c r="A7" s="3">
        <v>16569</v>
      </c>
      <c r="B7" s="4" t="s">
        <v>28</v>
      </c>
      <c r="C7" s="3">
        <v>178</v>
      </c>
      <c r="D7" s="3">
        <v>177</v>
      </c>
      <c r="E7" s="3">
        <v>1</v>
      </c>
      <c r="F7" s="3">
        <f t="shared" si="0"/>
        <v>0</v>
      </c>
      <c r="G7" s="5"/>
    </row>
    <row r="8" spans="1:8" hidden="1" x14ac:dyDescent="0.25">
      <c r="A8" s="11">
        <v>14907</v>
      </c>
      <c r="B8" s="18" t="s">
        <v>21</v>
      </c>
      <c r="C8" s="11">
        <v>609</v>
      </c>
      <c r="D8" s="11">
        <f>144+463</f>
        <v>607</v>
      </c>
      <c r="E8" s="11">
        <v>2</v>
      </c>
      <c r="F8" s="11">
        <f t="shared" si="0"/>
        <v>0</v>
      </c>
      <c r="G8" s="11"/>
    </row>
    <row r="9" spans="1:8" hidden="1" x14ac:dyDescent="0.25">
      <c r="A9" s="3">
        <v>3549</v>
      </c>
      <c r="B9" s="4" t="s">
        <v>4</v>
      </c>
      <c r="C9" s="3">
        <v>402</v>
      </c>
      <c r="D9" s="3">
        <v>396</v>
      </c>
      <c r="E9" s="3">
        <v>3</v>
      </c>
      <c r="F9" s="3">
        <f t="shared" si="0"/>
        <v>-3</v>
      </c>
      <c r="G9" s="3">
        <v>0.87</v>
      </c>
      <c r="H9" s="9">
        <f>G9*F9</f>
        <v>-2.61</v>
      </c>
    </row>
    <row r="10" spans="1:8" hidden="1" x14ac:dyDescent="0.25">
      <c r="A10" s="5">
        <v>5848</v>
      </c>
      <c r="B10" s="17" t="s">
        <v>10</v>
      </c>
      <c r="C10" s="5">
        <v>385</v>
      </c>
      <c r="D10" s="5">
        <v>385</v>
      </c>
      <c r="E10" s="5">
        <v>0</v>
      </c>
      <c r="F10" s="5">
        <f t="shared" si="0"/>
        <v>0</v>
      </c>
      <c r="G10" s="5"/>
    </row>
    <row r="11" spans="1:8" hidden="1" x14ac:dyDescent="0.25">
      <c r="A11" s="3">
        <v>11378</v>
      </c>
      <c r="B11" s="4" t="s">
        <v>18</v>
      </c>
      <c r="C11" s="3">
        <v>28</v>
      </c>
      <c r="D11" s="3">
        <v>32</v>
      </c>
      <c r="E11" s="3">
        <v>0</v>
      </c>
      <c r="F11" s="3">
        <f t="shared" si="0"/>
        <v>4</v>
      </c>
      <c r="G11" s="11" t="s">
        <v>53</v>
      </c>
    </row>
    <row r="12" spans="1:8" hidden="1" x14ac:dyDescent="0.25">
      <c r="A12" s="11">
        <v>2002</v>
      </c>
      <c r="B12" s="18" t="s">
        <v>1</v>
      </c>
      <c r="C12" s="11">
        <v>1612</v>
      </c>
      <c r="D12" s="11">
        <v>1604</v>
      </c>
      <c r="E12" s="11">
        <v>14</v>
      </c>
      <c r="F12" s="11">
        <f t="shared" si="0"/>
        <v>6</v>
      </c>
      <c r="G12" s="13"/>
      <c r="H12" s="14"/>
    </row>
    <row r="13" spans="1:8" hidden="1" x14ac:dyDescent="0.25">
      <c r="A13" s="3">
        <v>11054</v>
      </c>
      <c r="B13" s="4" t="s">
        <v>16</v>
      </c>
      <c r="C13" s="3">
        <v>16</v>
      </c>
      <c r="D13" s="3">
        <v>15</v>
      </c>
      <c r="E13" s="3">
        <v>0</v>
      </c>
      <c r="F13" s="3">
        <f t="shared" si="0"/>
        <v>-1</v>
      </c>
      <c r="G13" s="3">
        <v>0.59</v>
      </c>
      <c r="H13" s="9">
        <f>G13*F13</f>
        <v>-0.59</v>
      </c>
    </row>
    <row r="14" spans="1:8" hidden="1" x14ac:dyDescent="0.25">
      <c r="A14" s="5">
        <v>20761</v>
      </c>
      <c r="B14" s="17" t="s">
        <v>34</v>
      </c>
      <c r="C14" s="5">
        <v>59</v>
      </c>
      <c r="D14" s="5">
        <v>59</v>
      </c>
      <c r="E14" s="5">
        <v>0</v>
      </c>
      <c r="F14" s="5">
        <f t="shared" si="0"/>
        <v>0</v>
      </c>
      <c r="G14" s="7"/>
    </row>
    <row r="15" spans="1:8" hidden="1" x14ac:dyDescent="0.25">
      <c r="A15" s="3">
        <v>7584</v>
      </c>
      <c r="B15" s="4" t="s">
        <v>14</v>
      </c>
      <c r="C15" s="3">
        <v>3160</v>
      </c>
      <c r="D15" s="3">
        <f>1080+1790+299</f>
        <v>3169</v>
      </c>
      <c r="E15" s="3">
        <v>0</v>
      </c>
      <c r="F15" s="3">
        <f t="shared" si="0"/>
        <v>9</v>
      </c>
      <c r="G15" s="13"/>
      <c r="H15" s="14"/>
    </row>
    <row r="16" spans="1:8" hidden="1" x14ac:dyDescent="0.25">
      <c r="A16" s="11">
        <v>18975</v>
      </c>
      <c r="B16" s="18" t="s">
        <v>30</v>
      </c>
      <c r="C16" s="11">
        <v>140</v>
      </c>
      <c r="D16" s="11">
        <v>140</v>
      </c>
      <c r="E16" s="11">
        <v>0</v>
      </c>
      <c r="F16" s="11">
        <f t="shared" si="0"/>
        <v>0</v>
      </c>
      <c r="G16" s="7"/>
    </row>
    <row r="17" spans="1:8" x14ac:dyDescent="0.25">
      <c r="A17" s="3">
        <v>19930</v>
      </c>
      <c r="B17" s="4" t="s">
        <v>31</v>
      </c>
      <c r="C17" s="3">
        <v>446</v>
      </c>
      <c r="D17" s="3">
        <v>444</v>
      </c>
      <c r="E17" s="3">
        <v>0</v>
      </c>
      <c r="F17" s="3">
        <f t="shared" si="0"/>
        <v>-2</v>
      </c>
      <c r="G17" s="3" t="s">
        <v>55</v>
      </c>
    </row>
    <row r="18" spans="1:8" x14ac:dyDescent="0.25">
      <c r="A18" s="3">
        <v>19931</v>
      </c>
      <c r="B18" s="4" t="s">
        <v>32</v>
      </c>
      <c r="C18" s="3">
        <v>565</v>
      </c>
      <c r="D18" s="3">
        <v>567</v>
      </c>
      <c r="E18" s="3">
        <v>0</v>
      </c>
      <c r="F18" s="3">
        <f t="shared" si="0"/>
        <v>2</v>
      </c>
      <c r="G18" s="3" t="s">
        <v>55</v>
      </c>
    </row>
    <row r="19" spans="1:8" hidden="1" x14ac:dyDescent="0.25">
      <c r="A19" s="3">
        <v>22832</v>
      </c>
      <c r="B19" s="4" t="s">
        <v>37</v>
      </c>
      <c r="C19" s="3">
        <v>602</v>
      </c>
      <c r="D19" s="3">
        <f>175+250+173</f>
        <v>598</v>
      </c>
      <c r="E19" s="3">
        <v>2</v>
      </c>
      <c r="F19" s="3">
        <f t="shared" si="0"/>
        <v>-2</v>
      </c>
      <c r="G19" s="3">
        <v>0.76</v>
      </c>
      <c r="H19" s="9">
        <f>G19*F19</f>
        <v>-1.52</v>
      </c>
    </row>
    <row r="20" spans="1:8" hidden="1" x14ac:dyDescent="0.25">
      <c r="A20" s="5">
        <v>22542</v>
      </c>
      <c r="B20" s="17" t="s">
        <v>36</v>
      </c>
      <c r="C20" s="5">
        <v>441</v>
      </c>
      <c r="D20" s="5">
        <v>439</v>
      </c>
      <c r="E20" s="5">
        <v>2</v>
      </c>
      <c r="F20" s="5">
        <f t="shared" si="0"/>
        <v>0</v>
      </c>
      <c r="G20" s="5"/>
    </row>
    <row r="21" spans="1:8" hidden="1" x14ac:dyDescent="0.25">
      <c r="A21" s="3">
        <v>11074</v>
      </c>
      <c r="B21" s="4" t="s">
        <v>17</v>
      </c>
      <c r="C21" s="3">
        <v>2</v>
      </c>
      <c r="D21" s="3">
        <v>2</v>
      </c>
      <c r="E21" s="3">
        <v>0</v>
      </c>
      <c r="F21" s="3">
        <f t="shared" si="0"/>
        <v>0</v>
      </c>
      <c r="G21" s="3"/>
    </row>
    <row r="22" spans="1:8" hidden="1" x14ac:dyDescent="0.25">
      <c r="A22" s="3">
        <v>22902</v>
      </c>
      <c r="B22" s="4" t="s">
        <v>38</v>
      </c>
      <c r="C22" s="3">
        <v>641</v>
      </c>
      <c r="D22" s="3">
        <v>640</v>
      </c>
      <c r="E22" s="3">
        <v>0</v>
      </c>
      <c r="F22" s="3">
        <f t="shared" si="0"/>
        <v>-1</v>
      </c>
      <c r="G22" s="3" t="s">
        <v>53</v>
      </c>
    </row>
    <row r="23" spans="1:8" hidden="1" x14ac:dyDescent="0.25">
      <c r="A23" s="7">
        <v>3994</v>
      </c>
      <c r="B23" s="22" t="s">
        <v>8</v>
      </c>
      <c r="C23" s="7">
        <v>55</v>
      </c>
      <c r="D23" s="7">
        <v>56</v>
      </c>
      <c r="E23" s="7">
        <v>0</v>
      </c>
      <c r="F23" s="7">
        <f t="shared" si="0"/>
        <v>1</v>
      </c>
      <c r="G23" s="13"/>
      <c r="H23" s="14"/>
    </row>
    <row r="24" spans="1:8" x14ac:dyDescent="0.25">
      <c r="A24" s="3">
        <v>18973</v>
      </c>
      <c r="B24" s="4" t="s">
        <v>29</v>
      </c>
      <c r="C24" s="3">
        <v>664</v>
      </c>
      <c r="D24" s="3">
        <v>671</v>
      </c>
      <c r="E24" s="3">
        <v>0</v>
      </c>
      <c r="F24" s="3">
        <f t="shared" si="0"/>
        <v>7</v>
      </c>
      <c r="G24" s="3" t="s">
        <v>55</v>
      </c>
    </row>
    <row r="25" spans="1:8" x14ac:dyDescent="0.25">
      <c r="A25" s="3">
        <v>20760</v>
      </c>
      <c r="B25" s="4" t="s">
        <v>33</v>
      </c>
      <c r="C25" s="3">
        <v>608</v>
      </c>
      <c r="D25" s="3">
        <v>601</v>
      </c>
      <c r="E25" s="3">
        <v>0</v>
      </c>
      <c r="F25" s="3">
        <f t="shared" si="0"/>
        <v>-7</v>
      </c>
      <c r="G25" s="3" t="s">
        <v>55</v>
      </c>
    </row>
    <row r="26" spans="1:8" hidden="1" x14ac:dyDescent="0.25">
      <c r="A26" s="5">
        <v>3144</v>
      </c>
      <c r="B26" s="17" t="s">
        <v>2</v>
      </c>
      <c r="C26" s="5">
        <v>11</v>
      </c>
      <c r="D26" s="5">
        <v>13</v>
      </c>
      <c r="E26" s="5">
        <v>0</v>
      </c>
      <c r="F26" s="5">
        <f t="shared" si="0"/>
        <v>2</v>
      </c>
      <c r="G26" s="13"/>
      <c r="H26" s="14"/>
    </row>
    <row r="27" spans="1:8" hidden="1" x14ac:dyDescent="0.25">
      <c r="A27" s="3">
        <v>23254</v>
      </c>
      <c r="B27" s="4" t="s">
        <v>40</v>
      </c>
      <c r="C27" s="3">
        <v>120</v>
      </c>
      <c r="D27" s="3">
        <v>120</v>
      </c>
      <c r="E27" s="3">
        <v>0</v>
      </c>
      <c r="F27" s="3">
        <f t="shared" si="0"/>
        <v>0</v>
      </c>
      <c r="G27" s="5"/>
    </row>
    <row r="28" spans="1:8" hidden="1" x14ac:dyDescent="0.25">
      <c r="A28" s="3">
        <v>10709</v>
      </c>
      <c r="B28" s="4" t="s">
        <v>43</v>
      </c>
      <c r="C28" s="3">
        <v>97</v>
      </c>
      <c r="D28" s="3">
        <v>97</v>
      </c>
      <c r="E28" s="3">
        <v>0</v>
      </c>
      <c r="F28" s="3">
        <f t="shared" si="0"/>
        <v>0</v>
      </c>
      <c r="G28" s="3"/>
    </row>
    <row r="29" spans="1:8" hidden="1" x14ac:dyDescent="0.25">
      <c r="A29" s="3">
        <v>3901</v>
      </c>
      <c r="B29" s="4" t="s">
        <v>5</v>
      </c>
      <c r="C29" s="3">
        <v>202</v>
      </c>
      <c r="D29" s="3">
        <v>202</v>
      </c>
      <c r="E29" s="3">
        <v>0</v>
      </c>
      <c r="F29" s="3">
        <f t="shared" si="0"/>
        <v>0</v>
      </c>
      <c r="G29" s="11"/>
    </row>
    <row r="30" spans="1:8" hidden="1" x14ac:dyDescent="0.25">
      <c r="A30" s="3">
        <v>3268</v>
      </c>
      <c r="B30" s="4" t="s">
        <v>3</v>
      </c>
      <c r="C30" s="3">
        <v>132</v>
      </c>
      <c r="D30" s="3">
        <v>133</v>
      </c>
      <c r="E30" s="3">
        <v>0</v>
      </c>
      <c r="F30" s="3">
        <f t="shared" si="0"/>
        <v>1</v>
      </c>
      <c r="G30" s="13"/>
      <c r="H30" s="14"/>
    </row>
    <row r="31" spans="1:8" hidden="1" x14ac:dyDescent="0.25">
      <c r="A31" s="11">
        <v>3993</v>
      </c>
      <c r="B31" s="18" t="s">
        <v>7</v>
      </c>
      <c r="C31" s="11">
        <v>62</v>
      </c>
      <c r="D31" s="11">
        <v>63</v>
      </c>
      <c r="E31" s="11">
        <v>0</v>
      </c>
      <c r="F31" s="11">
        <f t="shared" si="0"/>
        <v>1</v>
      </c>
      <c r="G31" s="13"/>
      <c r="H31" s="14"/>
    </row>
    <row r="32" spans="1:8" hidden="1" x14ac:dyDescent="0.25">
      <c r="A32" s="3">
        <v>12190</v>
      </c>
      <c r="B32" s="4" t="s">
        <v>44</v>
      </c>
      <c r="C32" s="3">
        <v>1</v>
      </c>
      <c r="D32" s="3">
        <v>0</v>
      </c>
      <c r="E32" s="3">
        <v>0</v>
      </c>
      <c r="F32" s="3">
        <f t="shared" si="0"/>
        <v>-1</v>
      </c>
      <c r="G32" s="3">
        <v>0.13</v>
      </c>
      <c r="H32" s="9">
        <f>G32*F32</f>
        <v>-0.13</v>
      </c>
    </row>
    <row r="33" spans="1:8" hidden="1" x14ac:dyDescent="0.25">
      <c r="A33" s="3">
        <v>15680</v>
      </c>
      <c r="B33" s="4" t="s">
        <v>25</v>
      </c>
      <c r="C33" s="3">
        <v>29</v>
      </c>
      <c r="D33" s="3">
        <v>20</v>
      </c>
      <c r="E33" s="3">
        <v>0</v>
      </c>
      <c r="F33" s="3">
        <f t="shared" si="0"/>
        <v>-9</v>
      </c>
      <c r="G33" s="3">
        <v>0.77</v>
      </c>
      <c r="H33" s="9">
        <f>G33*F33</f>
        <v>-6.93</v>
      </c>
    </row>
    <row r="34" spans="1:8" hidden="1" x14ac:dyDescent="0.25">
      <c r="A34" s="3">
        <v>12801</v>
      </c>
      <c r="B34" s="4" t="s">
        <v>20</v>
      </c>
      <c r="C34" s="3">
        <v>161</v>
      </c>
      <c r="D34" s="3">
        <v>158</v>
      </c>
      <c r="E34" s="3">
        <v>1</v>
      </c>
      <c r="F34" s="3">
        <f t="shared" si="0"/>
        <v>-2</v>
      </c>
      <c r="G34" s="3">
        <v>1.35</v>
      </c>
      <c r="H34" s="9">
        <f>G34*F34</f>
        <v>-2.7</v>
      </c>
    </row>
    <row r="35" spans="1:8" hidden="1" x14ac:dyDescent="0.25">
      <c r="A35" s="5">
        <v>14908</v>
      </c>
      <c r="B35" s="17" t="s">
        <v>22</v>
      </c>
      <c r="C35" s="5">
        <v>240</v>
      </c>
      <c r="D35" s="5">
        <f>204+36</f>
        <v>240</v>
      </c>
      <c r="E35" s="5">
        <v>0</v>
      </c>
      <c r="F35" s="5">
        <f t="shared" si="0"/>
        <v>0</v>
      </c>
      <c r="G35" s="5"/>
    </row>
    <row r="36" spans="1:8" hidden="1" x14ac:dyDescent="0.25">
      <c r="A36" s="3">
        <v>15678</v>
      </c>
      <c r="B36" s="4" t="s">
        <v>23</v>
      </c>
      <c r="C36" s="3">
        <v>20</v>
      </c>
      <c r="D36" s="3">
        <v>18</v>
      </c>
      <c r="E36" s="3">
        <v>0</v>
      </c>
      <c r="F36" s="3">
        <f t="shared" si="0"/>
        <v>-2</v>
      </c>
      <c r="G36" s="3" t="s">
        <v>54</v>
      </c>
    </row>
    <row r="37" spans="1:8" hidden="1" x14ac:dyDescent="0.25">
      <c r="A37" s="3">
        <v>16235</v>
      </c>
      <c r="B37" s="4" t="s">
        <v>27</v>
      </c>
      <c r="C37" s="3">
        <v>19</v>
      </c>
      <c r="D37" s="3">
        <v>17</v>
      </c>
      <c r="E37" s="3">
        <v>0</v>
      </c>
      <c r="F37" s="3">
        <f t="shared" si="0"/>
        <v>-2</v>
      </c>
      <c r="G37" s="3" t="s">
        <v>53</v>
      </c>
    </row>
    <row r="38" spans="1:8" hidden="1" x14ac:dyDescent="0.25">
      <c r="A38" s="5">
        <v>22541</v>
      </c>
      <c r="B38" s="17" t="s">
        <v>35</v>
      </c>
      <c r="C38" s="5">
        <v>186</v>
      </c>
      <c r="D38" s="5">
        <f>146+36</f>
        <v>182</v>
      </c>
      <c r="E38" s="5">
        <v>2</v>
      </c>
      <c r="F38" s="5">
        <f t="shared" si="0"/>
        <v>-2</v>
      </c>
      <c r="G38" s="5">
        <v>1.52</v>
      </c>
      <c r="H38" s="9">
        <f>G38*F38</f>
        <v>-3.04</v>
      </c>
    </row>
    <row r="39" spans="1:8" hidden="1" x14ac:dyDescent="0.25">
      <c r="A39" s="3">
        <v>15679</v>
      </c>
      <c r="B39" s="4" t="s">
        <v>24</v>
      </c>
      <c r="C39" s="3">
        <v>194</v>
      </c>
      <c r="D39" s="3">
        <v>185</v>
      </c>
      <c r="E39" s="3">
        <v>2</v>
      </c>
      <c r="F39" s="3">
        <f t="shared" si="0"/>
        <v>-7</v>
      </c>
      <c r="G39" s="3">
        <v>1.35</v>
      </c>
      <c r="H39" s="9">
        <f>G39*F39</f>
        <v>-9.4500000000000011</v>
      </c>
    </row>
    <row r="40" spans="1:8" hidden="1" x14ac:dyDescent="0.25">
      <c r="A40" s="5">
        <v>23385</v>
      </c>
      <c r="B40" s="17" t="s">
        <v>42</v>
      </c>
      <c r="C40" s="5">
        <v>74</v>
      </c>
      <c r="D40" s="5">
        <v>73</v>
      </c>
      <c r="E40" s="5">
        <v>1</v>
      </c>
      <c r="F40" s="5">
        <f t="shared" si="0"/>
        <v>0</v>
      </c>
      <c r="G40" s="7"/>
    </row>
    <row r="41" spans="1:8" hidden="1" x14ac:dyDescent="0.25">
      <c r="G41" s="12"/>
      <c r="H41" s="12"/>
    </row>
    <row r="42" spans="1:8" hidden="1" x14ac:dyDescent="0.25">
      <c r="A42" s="3">
        <v>15678</v>
      </c>
      <c r="B42" s="4" t="s">
        <v>23</v>
      </c>
      <c r="C42" s="3">
        <v>20</v>
      </c>
      <c r="D42" s="3">
        <v>17</v>
      </c>
      <c r="E42" s="3">
        <v>0</v>
      </c>
      <c r="F42" s="3">
        <v>1</v>
      </c>
      <c r="G42" s="8">
        <v>0.77</v>
      </c>
      <c r="H42" s="9">
        <f>G42*F42</f>
        <v>0.77</v>
      </c>
    </row>
    <row r="43" spans="1:8" hidden="1" x14ac:dyDescent="0.25">
      <c r="F43" s="6"/>
      <c r="G43" s="8" t="s">
        <v>57</v>
      </c>
      <c r="H43" s="8" t="s">
        <v>59</v>
      </c>
    </row>
  </sheetData>
  <autoFilter ref="A4:G43">
    <filterColumn colId="6">
      <filters>
        <filter val="cruce"/>
      </filters>
    </filterColumn>
  </autoFilter>
  <conditionalFormatting sqref="G43:H43 G4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{4BB0943B-843F-48BD-ABDB-6674746EACA2}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BB0943B-843F-48BD-ABDB-6674746EAC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G43:H43 G42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reconteo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INVENTARIO-5</dc:creator>
  <cp:lastModifiedBy>INVENTARIO-2</cp:lastModifiedBy>
  <cp:lastPrinted>2022-06-02T11:21:30Z</cp:lastPrinted>
  <dcterms:created xsi:type="dcterms:W3CDTF">2022-05-31T20:23:24Z</dcterms:created>
  <dcterms:modified xsi:type="dcterms:W3CDTF">2022-06-02T14:46:24Z</dcterms:modified>
</cp:coreProperties>
</file>