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bookViews>
    <workbookView xWindow="0" yWindow="0" windowWidth="15360" windowHeight="8640" activeTab="1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E6" i="2" l="1"/>
  <c r="D25" i="1" l="1"/>
  <c r="D30" i="1"/>
  <c r="F30" i="1" s="1"/>
  <c r="G6" i="1"/>
  <c r="H6" i="1" s="1"/>
  <c r="G7" i="1"/>
  <c r="H7" i="1" s="1"/>
  <c r="G8" i="1"/>
  <c r="H8" i="1"/>
  <c r="G9" i="1"/>
  <c r="J9" i="1" s="1"/>
  <c r="G10" i="1"/>
  <c r="H10" i="1"/>
  <c r="G11" i="1"/>
  <c r="H11" i="1" s="1"/>
  <c r="G12" i="1"/>
  <c r="H12" i="1"/>
  <c r="G13" i="1"/>
  <c r="H13" i="1" s="1"/>
  <c r="E14" i="1"/>
  <c r="G14" i="1" s="1"/>
  <c r="G15" i="1"/>
  <c r="J15" i="1" s="1"/>
  <c r="H15" i="1"/>
  <c r="E16" i="1"/>
  <c r="G16" i="1"/>
  <c r="H16" i="1" s="1"/>
  <c r="G17" i="1"/>
  <c r="H17" i="1"/>
  <c r="F31" i="1"/>
  <c r="D29" i="1"/>
  <c r="F29" i="1" s="1"/>
  <c r="F25" i="1"/>
  <c r="G8" i="3"/>
  <c r="J8" i="3" s="1"/>
  <c r="G6" i="2"/>
  <c r="G7" i="2"/>
  <c r="H7" i="2" s="1"/>
  <c r="G5" i="2"/>
  <c r="H5" i="2" s="1"/>
  <c r="F12" i="2"/>
  <c r="F13" i="2"/>
  <c r="F14" i="2"/>
  <c r="F15" i="2"/>
  <c r="F16" i="2"/>
  <c r="F11" i="2"/>
  <c r="G6" i="3"/>
  <c r="J6" i="3" s="1"/>
  <c r="F16" i="3"/>
  <c r="F17" i="3"/>
  <c r="G7" i="3"/>
  <c r="J7" i="3" s="1"/>
  <c r="F18" i="3"/>
  <c r="F15" i="3"/>
  <c r="D24" i="1"/>
  <c r="F24" i="1" s="1"/>
  <c r="H6" i="2"/>
  <c r="J14" i="1" l="1"/>
  <c r="H14" i="1"/>
  <c r="J9" i="3"/>
  <c r="J16" i="1"/>
  <c r="H9" i="1"/>
  <c r="J17" i="1"/>
  <c r="J10" i="1"/>
  <c r="J11" i="1"/>
  <c r="J13" i="1"/>
  <c r="H8" i="3"/>
  <c r="H6" i="3"/>
  <c r="H7" i="3"/>
  <c r="J5" i="2"/>
  <c r="J7" i="2"/>
  <c r="J6" i="2"/>
  <c r="J8" i="2" l="1"/>
</calcChain>
</file>

<file path=xl/connections.xml><?xml version="1.0" encoding="utf-8"?>
<connections xmlns="http://schemas.openxmlformats.org/spreadsheetml/2006/main">
  <connection id="1" name="548565" type="4" refreshedVersion="0" background="1">
    <webPr xml="1" sourceData="1" url="C:\Users\INVENTARIO-4\Desktop\548565.xml" htmlTables="1" htmlFormat="all"/>
  </connection>
</connections>
</file>

<file path=xl/sharedStrings.xml><?xml version="1.0" encoding="utf-8"?>
<sst xmlns="http://schemas.openxmlformats.org/spreadsheetml/2006/main" count="113" uniqueCount="76">
  <si>
    <t>Codigo_Producto</t>
  </si>
  <si>
    <t>Producto</t>
  </si>
  <si>
    <t>POLLO PICADO KG</t>
  </si>
  <si>
    <t>CHORIZO MIXTO AJO Y AHUM (CARNICO)</t>
  </si>
  <si>
    <t>COSTILLA DE COCHINO EXPRESS KG</t>
  </si>
  <si>
    <t>POLLO ENTERO KG</t>
  </si>
  <si>
    <t>HAMB POLLO EMP LA GRANJA KG</t>
  </si>
  <si>
    <t>LOMO CERDO PLUMROSE KG</t>
  </si>
  <si>
    <t>MILANESA DE POLLO EMPANIZADA LA GRANJA KG</t>
  </si>
  <si>
    <t>MILANESA DE POLLO KG.</t>
  </si>
  <si>
    <t>PATAS DE POLLO KG</t>
  </si>
  <si>
    <t>MOLLEJA DE POLLO KG</t>
  </si>
  <si>
    <t>PERNIL KG. CON HUESO</t>
  </si>
  <si>
    <t>PATAS DE COCHINO KG</t>
  </si>
  <si>
    <t>CHULETA FRESCA KG</t>
  </si>
  <si>
    <t>PULPA DE COCHINO KG</t>
  </si>
  <si>
    <t>TOCINO SIN PIEL KG</t>
  </si>
  <si>
    <t>HUESO AHUMADO KG</t>
  </si>
  <si>
    <t>MORCILLA KG (CARNICO)</t>
  </si>
  <si>
    <t>CHULETA AHUMADA PRAINT KG</t>
  </si>
  <si>
    <t>NUGGETS DE POLLO LA GRANJA KG.</t>
  </si>
  <si>
    <t>CODIGO</t>
  </si>
  <si>
    <t>PRODUCTO</t>
  </si>
  <si>
    <t>RECEPCIONES</t>
  </si>
  <si>
    <t xml:space="preserve">SISTEMA </t>
  </si>
  <si>
    <t>FISICO</t>
  </si>
  <si>
    <t xml:space="preserve">VENTAS </t>
  </si>
  <si>
    <t xml:space="preserve">DIFERENCIA </t>
  </si>
  <si>
    <t>COSTO $</t>
  </si>
  <si>
    <t>COSTO TOTAL$</t>
  </si>
  <si>
    <t>0</t>
  </si>
  <si>
    <t>108.6</t>
  </si>
  <si>
    <t>37.45</t>
  </si>
  <si>
    <t>704.85</t>
  </si>
  <si>
    <t>397.82</t>
  </si>
  <si>
    <t>4115.4</t>
  </si>
  <si>
    <t>31.6</t>
  </si>
  <si>
    <t xml:space="preserve">SOBRANTES </t>
  </si>
  <si>
    <t xml:space="preserve">FALTANTES </t>
  </si>
  <si>
    <t xml:space="preserve">CUADRO DE MERMAS DEL 2707 DEL POLLO </t>
  </si>
  <si>
    <t>RECEPCION</t>
  </si>
  <si>
    <t>SISTEMA</t>
  </si>
  <si>
    <t>VENTAS</t>
  </si>
  <si>
    <t xml:space="preserve">CODIGO </t>
  </si>
  <si>
    <t>%MERMAS</t>
  </si>
  <si>
    <t>COSTO TOTAL $</t>
  </si>
  <si>
    <t xml:space="preserve">HIGADO </t>
  </si>
  <si>
    <t>139.78</t>
  </si>
  <si>
    <t>406.21</t>
  </si>
  <si>
    <t>QUESO GUAYANES KG</t>
  </si>
  <si>
    <t>QUESO DURO LLANERO RALLADO KG</t>
  </si>
  <si>
    <t>REQUEZON KG DIVINA PASTORA</t>
  </si>
  <si>
    <t>CUAJADA KG</t>
  </si>
  <si>
    <t>QUESO TELITA KG</t>
  </si>
  <si>
    <t xml:space="preserve">QUESO DURO LLANERO </t>
  </si>
  <si>
    <t xml:space="preserve">QUESO RICOTTA </t>
  </si>
  <si>
    <t xml:space="preserve">%MERMAS </t>
  </si>
  <si>
    <t>146.33</t>
  </si>
  <si>
    <t>46.5</t>
  </si>
  <si>
    <t>Codigo producto</t>
  </si>
  <si>
    <t>producto</t>
  </si>
  <si>
    <t>DIFERENCIA</t>
  </si>
  <si>
    <t>COSTO$</t>
  </si>
  <si>
    <t>SOBRANTE</t>
  </si>
  <si>
    <t xml:space="preserve">FALTANTE </t>
  </si>
  <si>
    <t xml:space="preserve">PESAJE DEL COCHINO DEL 2707 </t>
  </si>
  <si>
    <t>SOBRANTES</t>
  </si>
  <si>
    <t xml:space="preserve">CRUCE </t>
  </si>
  <si>
    <r>
      <rPr>
        <b/>
        <sz val="16"/>
        <rFont val="Calibri"/>
        <family val="2"/>
        <scheme val="minor"/>
      </rPr>
      <t>CUADRO DE MERMAS DEL 2707 DEL QUESO</t>
    </r>
    <r>
      <rPr>
        <b/>
        <sz val="18"/>
        <rFont val="Calibri"/>
        <family val="2"/>
        <scheme val="minor"/>
      </rPr>
      <t xml:space="preserve"> </t>
    </r>
  </si>
  <si>
    <t xml:space="preserve">MUSLO DE POLLO </t>
  </si>
  <si>
    <t xml:space="preserve">MUSLO PARRILLERO </t>
  </si>
  <si>
    <t>1043.5</t>
  </si>
  <si>
    <t>29.26</t>
  </si>
  <si>
    <t xml:space="preserve">ALAS DE POLLO </t>
  </si>
  <si>
    <t xml:space="preserve">ALAS PARRILLERAS </t>
  </si>
  <si>
    <t>133.68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</si>
</sst>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$-540A]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2" borderId="5" xfId="0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49" fontId="0" fillId="2" borderId="8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49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0" borderId="0" xfId="0" applyFont="1"/>
    <xf numFmtId="9" fontId="3" fillId="2" borderId="3" xfId="1" applyFont="1" applyFill="1" applyBorder="1" applyAlignment="1">
      <alignment horizontal="center"/>
    </xf>
    <xf numFmtId="9" fontId="0" fillId="2" borderId="1" xfId="1" applyFont="1" applyFill="1" applyBorder="1" applyAlignment="1">
      <alignment horizontal="center"/>
    </xf>
    <xf numFmtId="9" fontId="0" fillId="0" borderId="0" xfId="1" applyFont="1"/>
    <xf numFmtId="0" fontId="4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9" fontId="0" fillId="2" borderId="8" xfId="1" applyFont="1" applyFill="1" applyBorder="1" applyAlignment="1">
      <alignment horizontal="center"/>
    </xf>
    <xf numFmtId="9" fontId="0" fillId="0" borderId="1" xfId="1" applyFont="1" applyBorder="1" applyAlignment="1">
      <alignment horizontal="center"/>
    </xf>
    <xf numFmtId="0" fontId="0" fillId="2" borderId="0" xfId="0" applyFill="1"/>
    <xf numFmtId="0" fontId="3" fillId="2" borderId="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9" fontId="0" fillId="0" borderId="0" xfId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64" fontId="0" fillId="0" borderId="0" xfId="0" applyNumberFormat="1"/>
    <xf numFmtId="164" fontId="3" fillId="2" borderId="4" xfId="0" applyNumberFormat="1" applyFont="1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164" fontId="2" fillId="2" borderId="9" xfId="0" applyNumberFormat="1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/>
    <xf numFmtId="0" fontId="0" fillId="0" borderId="1" xfId="0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9" fontId="0" fillId="0" borderId="1" xfId="1" applyFon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0" fillId="0" borderId="0" xfId="0" applyFill="1"/>
  </cellXfs>
  <cellStyles count="2">
    <cellStyle name="Normal" xfId="0" builtinId="0"/>
    <cellStyle name="Porcentaje" xfId="1" builtinId="5"/>
  </cellStyles>
  <dxfs count="15"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maxOccurs="unbounded" nillable="true" name="Registro" form="unqualified">
              <xsd:complexType>
                <xsd:sequence minOccurs="0">
                  <xsd:element minOccurs="0" nillable="true" type="xsd:string" name="Codigo" form="unqualified"/>
                  <xsd:element minOccurs="0" nillable="true" type="xsd:string" name="Descripcion" form="unqualified"/>
                  <xsd:element minOccurs="0" nillable="true" type="xsd:string" name="Responsable" form="unqualified"/>
                  <xsd:element minOccurs="0" nillable="true" name="Madepartamentos" form="unqualified">
                    <xsd:complexType>
                      <xsd:sequence minOccurs="0">
                        <xsd:element minOccurs="0" nillable="true" type="xsd:string" name="Departamento" form="unqualified"/>
                        <xsd:element minOccurs="0" maxOccurs="unbounded" nillable="true" name="Maproductos" form="unqualified">
                          <xsd:complexType>
                            <xsd:sequence minOccurs="0">
                              <xsd:element minOccurs="0" nillable="true" type="xsd:integer" name="Codigo_Producto" form="unqualified"/>
                              <xsd:element minOccurs="0" nillable="true" type="xsd:string" name="Modelo" form="unqualified"/>
                              <xsd:element minOccurs="0" nillable="true" type="xsd:string" name="Producto" form="unqualified"/>
                              <xsd:element minOccurs="0" nillable="true" type="xsd:double" name="Disponibles" form="unqualified"/>
                              <xsd:element minOccurs="0" nillable="true" type="xsd:double" name="Existencia" form="unqualified"/>
                              <xsd:element minOccurs="0" nillable="true" type="xsd:double" name="Pedido" form="unqualified"/>
                              <xsd:element minOccurs="0" nillable="true" type="xsd:integer" name="Comprometida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xmlMaps" Target="xmlMaps.xml"/></Relationships>
</file>

<file path=xl/tables/table1.xml><?xml version="1.0" encoding="utf-8"?>
<table xmlns="http://schemas.openxmlformats.org/spreadsheetml/2006/main" id="1" name="Tabla1" displayName="Tabla1" ref="A5:J18" tableType="xml" totalsRowShown="0" headerRowDxfId="14" dataDxfId="12" headerRowBorderDxfId="13" tableBorderDxfId="11" totalsRowBorderDxfId="10" connectionId="1">
  <autoFilter ref="A5:J18">
    <filterColumn colId="6">
      <filters>
        <filter val="-0.09"/>
        <filter val="-0.955"/>
        <filter val="-1.325"/>
        <filter val="-2.41"/>
        <filter val="-3.5"/>
        <filter val="-4.055"/>
        <filter val="-84.825"/>
      </filters>
    </filterColumn>
  </autoFilter>
  <tableColumns count="10">
    <tableColumn id="5" uniqueName="Codigo_Producto" name="CODIGO " dataDxfId="9">
      <xmlColumnPr mapId="1" xpath="/ReporteStellar/Registro/Madepartamentos/Maproductos/Codigo_Producto" xmlDataType="integer"/>
    </tableColumn>
    <tableColumn id="7" uniqueName="Producto" name="PRODUCTO" dataDxfId="8">
      <xmlColumnPr mapId="1" xpath="/ReporteStellar/Registro/Madepartamentos/Maproductos/Producto" xmlDataType="string"/>
    </tableColumn>
    <tableColumn id="15" uniqueName="15" name="RECEPCION" dataDxfId="7"/>
    <tableColumn id="8" uniqueName="Disponibles" name="SISTEMA" dataDxfId="6">
      <xmlColumnPr mapId="1" xpath="/ReporteStellar/Registro/Madepartamentos/Maproductos/Disponibles" xmlDataType="double"/>
    </tableColumn>
    <tableColumn id="9" uniqueName="Existencia" name="FISICO" dataDxfId="5">
      <xmlColumnPr mapId="1" xpath="/ReporteStellar/Registro/Madepartamentos/Maproductos/Existencia" xmlDataType="double"/>
    </tableColumn>
    <tableColumn id="10" uniqueName="Pedido" name="VENTAS" dataDxfId="4">
      <xmlColumnPr mapId="1" xpath="/ReporteStellar/Registro/Madepartamentos/Maproductos/Pedido" xmlDataType="double"/>
    </tableColumn>
    <tableColumn id="11" uniqueName="Comprometida" name="DIFERENCIA " dataDxfId="3">
      <calculatedColumnFormula>Tabla1[[#This Row],[VENTAS]]+Tabla1[[#This Row],[FISICO]]-Tabla1[[#This Row],[SISTEMA]]</calculatedColumnFormula>
      <xmlColumnPr mapId="1" xpath="/ReporteStellar/Registro/Madepartamentos/Maproductos/Comprometida" xmlDataType="integer"/>
    </tableColumn>
    <tableColumn id="12" uniqueName="12" name="%MERMAS" dataDxfId="2" dataCellStyle="Porcentaje">
      <calculatedColumnFormula>Tabla1[[#This Row],[DIFERENCIA ]]/Tabla1[[#This Row],[RECEPCION]]</calculatedColumnFormula>
    </tableColumn>
    <tableColumn id="13" uniqueName="13" name="COSTO $" dataDxfId="1"/>
    <tableColumn id="14" uniqueName="14" name="COSTO TOTAL $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1"/>
  <sheetViews>
    <sheetView topLeftCell="A9" zoomScale="120" zoomScaleNormal="120" workbookViewId="0">
      <selection activeCell="G27" sqref="G27"/>
    </sheetView>
  </sheetViews>
  <sheetFormatPr baseColWidth="10" defaultRowHeight="15" x14ac:dyDescent="0.25"/>
  <cols>
    <col min="1" max="1" width="10" style="1" customWidth="1"/>
    <col min="2" max="2" width="50.85546875" style="1" customWidth="1"/>
    <col min="3" max="3" width="13.85546875" style="1" customWidth="1"/>
    <col min="4" max="4" width="13.7109375" style="1" bestFit="1" customWidth="1"/>
    <col min="5" max="5" width="12.140625" style="1" bestFit="1" customWidth="1"/>
    <col min="6" max="6" width="12" style="1" customWidth="1"/>
    <col min="7" max="7" width="16.5703125" style="1" bestFit="1" customWidth="1"/>
    <col min="8" max="8" width="11.42578125" style="18"/>
    <col min="9" max="9" width="11.42578125" style="1"/>
    <col min="10" max="10" width="13.7109375" style="30" customWidth="1"/>
  </cols>
  <sheetData>
    <row r="2" spans="1:10" x14ac:dyDescent="0.25">
      <c r="B2" s="20" t="s">
        <v>39</v>
      </c>
    </row>
    <row r="4" spans="1:10" x14ac:dyDescent="0.25">
      <c r="B4" s="20" t="s">
        <v>38</v>
      </c>
    </row>
    <row r="5" spans="1:10" s="15" customFormat="1" x14ac:dyDescent="0.25">
      <c r="A5" s="13" t="s">
        <v>43</v>
      </c>
      <c r="B5" s="14" t="s">
        <v>22</v>
      </c>
      <c r="C5" s="14" t="s">
        <v>40</v>
      </c>
      <c r="D5" s="14" t="s">
        <v>41</v>
      </c>
      <c r="E5" s="14" t="s">
        <v>25</v>
      </c>
      <c r="F5" s="14" t="s">
        <v>42</v>
      </c>
      <c r="G5" s="14" t="s">
        <v>27</v>
      </c>
      <c r="H5" s="16" t="s">
        <v>44</v>
      </c>
      <c r="I5" s="14" t="s">
        <v>28</v>
      </c>
      <c r="J5" s="31" t="s">
        <v>45</v>
      </c>
    </row>
    <row r="6" spans="1:10" hidden="1" x14ac:dyDescent="0.25">
      <c r="A6" s="4">
        <v>88</v>
      </c>
      <c r="B6" s="5" t="s">
        <v>2</v>
      </c>
      <c r="C6" s="5" t="s">
        <v>30</v>
      </c>
      <c r="D6" s="6">
        <v>-36.020000000000003</v>
      </c>
      <c r="E6" s="6">
        <v>0</v>
      </c>
      <c r="F6" s="6">
        <v>4.0049999999999999</v>
      </c>
      <c r="G6" s="6">
        <f>Tabla1[[#This Row],[VENTAS]]+Tabla1[[#This Row],[FISICO]]-Tabla1[[#This Row],[SISTEMA]]</f>
        <v>40.025000000000006</v>
      </c>
      <c r="H6" s="17" t="e">
        <f>Tabla1[[#This Row],[DIFERENCIA ]]/Tabla1[[#This Row],[RECEPCION]]</f>
        <v>#DIV/0!</v>
      </c>
      <c r="I6" s="6"/>
      <c r="J6" s="7"/>
    </row>
    <row r="7" spans="1:10" hidden="1" x14ac:dyDescent="0.25">
      <c r="A7" s="4">
        <v>1887</v>
      </c>
      <c r="B7" s="5" t="s">
        <v>11</v>
      </c>
      <c r="C7" s="5" t="s">
        <v>30</v>
      </c>
      <c r="D7" s="6">
        <v>161.19499999999999</v>
      </c>
      <c r="E7" s="6">
        <v>166.66499999999999</v>
      </c>
      <c r="F7" s="6">
        <v>1.4999999999999999E-2</v>
      </c>
      <c r="G7" s="6">
        <f>Tabla1[[#This Row],[VENTAS]]+Tabla1[[#This Row],[FISICO]]-Tabla1[[#This Row],[SISTEMA]]</f>
        <v>5.4849999999999852</v>
      </c>
      <c r="H7" s="17" t="e">
        <f>Tabla1[[#This Row],[DIFERENCIA ]]/Tabla1[[#This Row],[RECEPCION]]</f>
        <v>#DIV/0!</v>
      </c>
      <c r="I7" s="6"/>
      <c r="J7" s="7"/>
    </row>
    <row r="8" spans="1:10" hidden="1" x14ac:dyDescent="0.25">
      <c r="A8" s="4">
        <v>1906</v>
      </c>
      <c r="B8" s="5" t="s">
        <v>20</v>
      </c>
      <c r="C8" s="5" t="s">
        <v>30</v>
      </c>
      <c r="D8" s="6">
        <v>56.844999999999999</v>
      </c>
      <c r="E8" s="6">
        <v>57</v>
      </c>
      <c r="F8" s="6">
        <v>0</v>
      </c>
      <c r="G8" s="6">
        <f>Tabla1[[#This Row],[VENTAS]]+Tabla1[[#This Row],[FISICO]]-Tabla1[[#This Row],[SISTEMA]]</f>
        <v>0.15500000000000114</v>
      </c>
      <c r="H8" s="17" t="e">
        <f>Tabla1[[#This Row],[DIFERENCIA ]]/Tabla1[[#This Row],[RECEPCION]]</f>
        <v>#DIV/0!</v>
      </c>
      <c r="I8" s="6"/>
      <c r="J8" s="7"/>
    </row>
    <row r="9" spans="1:10" x14ac:dyDescent="0.25">
      <c r="A9" s="4">
        <v>1910</v>
      </c>
      <c r="B9" s="5" t="s">
        <v>8</v>
      </c>
      <c r="C9" s="5" t="s">
        <v>31</v>
      </c>
      <c r="D9" s="6">
        <v>82.49</v>
      </c>
      <c r="E9" s="6">
        <v>82.4</v>
      </c>
      <c r="F9" s="6">
        <v>0</v>
      </c>
      <c r="G9" s="6">
        <f>Tabla1[[#This Row],[VENTAS]]+Tabla1[[#This Row],[FISICO]]-Tabla1[[#This Row],[SISTEMA]]</f>
        <v>-8.99999999999892E-2</v>
      </c>
      <c r="H9" s="17">
        <f>Tabla1[[#This Row],[DIFERENCIA ]]/Tabla1[[#This Row],[RECEPCION]]</f>
        <v>-8.2872928176785639E-4</v>
      </c>
      <c r="I9" s="6">
        <v>5.54</v>
      </c>
      <c r="J9" s="32">
        <f>Tabla1[[#This Row],[COSTO $]]*Tabla1[[#This Row],[DIFERENCIA ]]</f>
        <v>-0.49859999999994015</v>
      </c>
    </row>
    <row r="10" spans="1:10" x14ac:dyDescent="0.25">
      <c r="A10" s="4">
        <v>1934</v>
      </c>
      <c r="B10" s="5" t="s">
        <v>18</v>
      </c>
      <c r="C10" s="5" t="s">
        <v>32</v>
      </c>
      <c r="D10" s="6">
        <v>21.585000000000001</v>
      </c>
      <c r="E10" s="6">
        <v>20.260000000000002</v>
      </c>
      <c r="F10" s="6">
        <v>0</v>
      </c>
      <c r="G10" s="6">
        <f>Tabla1[[#This Row],[VENTAS]]+Tabla1[[#This Row],[FISICO]]-Tabla1[[#This Row],[SISTEMA]]</f>
        <v>-1.3249999999999993</v>
      </c>
      <c r="H10" s="17">
        <f>Tabla1[[#This Row],[DIFERENCIA ]]/Tabla1[[#This Row],[RECEPCION]]</f>
        <v>-3.5380507343124146E-2</v>
      </c>
      <c r="I10" s="6">
        <v>3.05</v>
      </c>
      <c r="J10" s="32">
        <f>Tabla1[[#This Row],[COSTO $]]*Tabla1[[#This Row],[DIFERENCIA ]]</f>
        <v>-4.041249999999998</v>
      </c>
    </row>
    <row r="11" spans="1:10" x14ac:dyDescent="0.25">
      <c r="A11" s="4">
        <v>1937</v>
      </c>
      <c r="B11" s="5" t="s">
        <v>9</v>
      </c>
      <c r="C11" s="5" t="s">
        <v>33</v>
      </c>
      <c r="D11" s="6">
        <v>341.40499999999997</v>
      </c>
      <c r="E11" s="6">
        <v>333.56</v>
      </c>
      <c r="F11" s="6">
        <v>3.79</v>
      </c>
      <c r="G11" s="6">
        <f>Tabla1[[#This Row],[VENTAS]]+Tabla1[[#This Row],[FISICO]]-Tabla1[[#This Row],[SISTEMA]]</f>
        <v>-4.05499999999995</v>
      </c>
      <c r="H11" s="17">
        <f>Tabla1[[#This Row],[DIFERENCIA ]]/Tabla1[[#This Row],[RECEPCION]]</f>
        <v>-5.752997091579698E-3</v>
      </c>
      <c r="I11" s="6">
        <v>3.9</v>
      </c>
      <c r="J11" s="32">
        <f>Tabla1[[#This Row],[COSTO $]]*Tabla1[[#This Row],[DIFERENCIA ]]</f>
        <v>-15.814499999999805</v>
      </c>
    </row>
    <row r="12" spans="1:10" hidden="1" x14ac:dyDescent="0.25">
      <c r="A12" s="4">
        <v>1986</v>
      </c>
      <c r="B12" s="5" t="s">
        <v>10</v>
      </c>
      <c r="C12" s="5" t="s">
        <v>30</v>
      </c>
      <c r="D12" s="6">
        <v>169.13</v>
      </c>
      <c r="E12" s="6">
        <v>171.33500000000001</v>
      </c>
      <c r="F12" s="6">
        <v>0</v>
      </c>
      <c r="G12" s="6">
        <f>Tabla1[[#This Row],[VENTAS]]+Tabla1[[#This Row],[FISICO]]-Tabla1[[#This Row],[SISTEMA]]</f>
        <v>2.2050000000000125</v>
      </c>
      <c r="H12" s="17" t="e">
        <f>Tabla1[[#This Row],[DIFERENCIA ]]/Tabla1[[#This Row],[RECEPCION]]</f>
        <v>#DIV/0!</v>
      </c>
      <c r="I12" s="6"/>
      <c r="J12" s="7"/>
    </row>
    <row r="13" spans="1:10" x14ac:dyDescent="0.25">
      <c r="A13" s="4">
        <v>1987</v>
      </c>
      <c r="B13" s="5" t="s">
        <v>3</v>
      </c>
      <c r="C13" s="5" t="s">
        <v>34</v>
      </c>
      <c r="D13" s="6">
        <v>245.46</v>
      </c>
      <c r="E13" s="6">
        <v>241.96</v>
      </c>
      <c r="F13" s="6">
        <v>0</v>
      </c>
      <c r="G13" s="6">
        <f>Tabla1[[#This Row],[VENTAS]]+Tabla1[[#This Row],[FISICO]]-Tabla1[[#This Row],[SISTEMA]]</f>
        <v>-3.5</v>
      </c>
      <c r="H13" s="17">
        <f>Tabla1[[#This Row],[DIFERENCIA ]]/Tabla1[[#This Row],[RECEPCION]]</f>
        <v>-8.7979488210748573E-3</v>
      </c>
      <c r="I13" s="6">
        <v>3.6</v>
      </c>
      <c r="J13" s="32">
        <f>Tabla1[[#This Row],[COSTO $]]*Tabla1[[#This Row],[DIFERENCIA ]]</f>
        <v>-12.6</v>
      </c>
    </row>
    <row r="14" spans="1:10" x14ac:dyDescent="0.25">
      <c r="A14" s="4">
        <v>3120</v>
      </c>
      <c r="B14" s="5" t="s">
        <v>5</v>
      </c>
      <c r="C14" s="5" t="s">
        <v>35</v>
      </c>
      <c r="D14" s="6">
        <v>1239.825</v>
      </c>
      <c r="E14" s="6">
        <f>40.025+1155</f>
        <v>1195.0250000000001</v>
      </c>
      <c r="F14" s="6">
        <v>0</v>
      </c>
      <c r="G14" s="6">
        <f>Tabla1[[#This Row],[VENTAS]]+Tabla1[[#This Row],[FISICO]]-Tabla1[[#This Row],[SISTEMA]]</f>
        <v>-44.799999999999955</v>
      </c>
      <c r="H14" s="17">
        <f>Tabla1[[#This Row],[DIFERENCIA ]]/Tabla1[[#This Row],[RECEPCION]]</f>
        <v>-1.0885940613306109E-2</v>
      </c>
      <c r="I14" s="6">
        <v>2.2999999999999998</v>
      </c>
      <c r="J14" s="32">
        <f>Tabla1[[#This Row],[COSTO $]]*Tabla1[[#This Row],[DIFERENCIA ]]</f>
        <v>-103.03999999999989</v>
      </c>
    </row>
    <row r="15" spans="1:10" x14ac:dyDescent="0.25">
      <c r="A15" s="8">
        <v>15587</v>
      </c>
      <c r="B15" s="9" t="s">
        <v>6</v>
      </c>
      <c r="C15" s="9" t="s">
        <v>36</v>
      </c>
      <c r="D15" s="10">
        <v>21.155000000000001</v>
      </c>
      <c r="E15" s="10">
        <v>20.2</v>
      </c>
      <c r="F15" s="10">
        <v>0</v>
      </c>
      <c r="G15" s="10">
        <f>Tabla1[[#This Row],[VENTAS]]+Tabla1[[#This Row],[FISICO]]-Tabla1[[#This Row],[SISTEMA]]</f>
        <v>-0.95500000000000185</v>
      </c>
      <c r="H15" s="21">
        <f>Tabla1[[#This Row],[DIFERENCIA ]]/Tabla1[[#This Row],[RECEPCION]]</f>
        <v>-3.0221518987341829E-2</v>
      </c>
      <c r="I15" s="10">
        <v>5.28</v>
      </c>
      <c r="J15" s="32">
        <f>Tabla1[[#This Row],[COSTO $]]*Tabla1[[#This Row],[DIFERENCIA ]]</f>
        <v>-5.0424000000000104</v>
      </c>
    </row>
    <row r="16" spans="1:10" s="23" customFormat="1" x14ac:dyDescent="0.25">
      <c r="A16" s="6">
        <v>5148</v>
      </c>
      <c r="B16" s="6" t="s">
        <v>69</v>
      </c>
      <c r="C16" s="5" t="s">
        <v>71</v>
      </c>
      <c r="D16" s="6">
        <v>555.96</v>
      </c>
      <c r="E16" s="6">
        <f>37.2+487.19</f>
        <v>524.39</v>
      </c>
      <c r="F16" s="6">
        <v>9.84</v>
      </c>
      <c r="G16" s="6">
        <f>F16+E16-D16</f>
        <v>-21.730000000000018</v>
      </c>
      <c r="H16" s="21">
        <f>Tabla1[[#This Row],[DIFERENCIA ]]/Tabla1[[#This Row],[RECEPCION]]</f>
        <v>-2.0824149496885498E-2</v>
      </c>
      <c r="I16" s="25">
        <v>2.4</v>
      </c>
      <c r="J16" s="32">
        <f>Tabla1[[#This Row],[COSTO $]]*Tabla1[[#This Row],[DIFERENCIA ]]</f>
        <v>-52.152000000000044</v>
      </c>
    </row>
    <row r="17" spans="1:10" s="23" customFormat="1" x14ac:dyDescent="0.25">
      <c r="A17" s="6">
        <v>1889</v>
      </c>
      <c r="B17" s="6" t="s">
        <v>70</v>
      </c>
      <c r="C17" s="9" t="s">
        <v>72</v>
      </c>
      <c r="D17" s="10">
        <v>18.984999999999999</v>
      </c>
      <c r="E17" s="10">
        <v>11.13</v>
      </c>
      <c r="F17" s="10">
        <v>0</v>
      </c>
      <c r="G17" s="6">
        <f>F17+E17-D17</f>
        <v>-7.8549999999999986</v>
      </c>
      <c r="H17" s="21">
        <f>Tabla1[[#This Row],[DIFERENCIA ]]/Tabla1[[#This Row],[RECEPCION]]</f>
        <v>-0.26845522898154472</v>
      </c>
      <c r="I17" s="25">
        <v>2.5499999999999998</v>
      </c>
      <c r="J17" s="32">
        <f>Tabla1[[#This Row],[COSTO $]]*Tabla1[[#This Row],[DIFERENCIA ]]</f>
        <v>-20.030249999999995</v>
      </c>
    </row>
    <row r="18" spans="1:10" x14ac:dyDescent="0.25">
      <c r="A18" s="8"/>
      <c r="B18" s="10"/>
      <c r="C18" s="9"/>
      <c r="D18" s="10"/>
      <c r="E18" s="10"/>
      <c r="F18" s="10"/>
      <c r="G18" s="10"/>
      <c r="H18" s="21"/>
      <c r="I18" s="10"/>
      <c r="J18" s="33">
        <v>213.22</v>
      </c>
    </row>
    <row r="19" spans="1:10" x14ac:dyDescent="0.25">
      <c r="B19" s="20" t="s">
        <v>37</v>
      </c>
    </row>
    <row r="20" spans="1:10" x14ac:dyDescent="0.25">
      <c r="A20" s="19" t="s">
        <v>21</v>
      </c>
      <c r="B20" s="19" t="s">
        <v>22</v>
      </c>
      <c r="C20" s="19" t="s">
        <v>41</v>
      </c>
      <c r="D20" s="19" t="s">
        <v>25</v>
      </c>
      <c r="E20" s="19" t="s">
        <v>42</v>
      </c>
      <c r="F20" s="19" t="s">
        <v>27</v>
      </c>
      <c r="G20"/>
      <c r="H20"/>
      <c r="J20"/>
    </row>
    <row r="21" spans="1:10" x14ac:dyDescent="0.25">
      <c r="A21" s="12">
        <v>1887</v>
      </c>
      <c r="B21" s="11" t="s">
        <v>11</v>
      </c>
      <c r="C21" s="12">
        <v>161.19499999999999</v>
      </c>
      <c r="D21" s="12">
        <v>166.66499999999999</v>
      </c>
      <c r="E21" s="12">
        <v>1.4999999999999999E-2</v>
      </c>
      <c r="F21" s="12">
        <v>5.4849999999999852</v>
      </c>
      <c r="G21"/>
      <c r="H21"/>
      <c r="J21"/>
    </row>
    <row r="22" spans="1:10" x14ac:dyDescent="0.25">
      <c r="A22" s="12">
        <v>1906</v>
      </c>
      <c r="B22" s="11" t="s">
        <v>20</v>
      </c>
      <c r="C22" s="12">
        <v>56.844999999999999</v>
      </c>
      <c r="D22" s="12">
        <v>57</v>
      </c>
      <c r="E22" s="12">
        <v>0</v>
      </c>
      <c r="F22" s="12">
        <v>0.15500000000000114</v>
      </c>
      <c r="G22"/>
      <c r="H22"/>
      <c r="J22"/>
    </row>
    <row r="23" spans="1:10" x14ac:dyDescent="0.25">
      <c r="A23" s="12">
        <v>1986</v>
      </c>
      <c r="B23" s="11" t="s">
        <v>10</v>
      </c>
      <c r="C23" s="12">
        <v>169.13</v>
      </c>
      <c r="D23" s="12">
        <v>171.33500000000001</v>
      </c>
      <c r="E23" s="12">
        <v>0</v>
      </c>
      <c r="F23" s="12">
        <v>2.2050000000000125</v>
      </c>
      <c r="G23"/>
      <c r="H23"/>
      <c r="J23"/>
    </row>
    <row r="24" spans="1:10" x14ac:dyDescent="0.25">
      <c r="A24" s="6">
        <v>1947</v>
      </c>
      <c r="B24" s="6" t="s">
        <v>46</v>
      </c>
      <c r="C24" s="6">
        <v>76.05</v>
      </c>
      <c r="D24" s="6">
        <f>75.2+1.8+14.48</f>
        <v>91.48</v>
      </c>
      <c r="E24" s="6">
        <v>1.53</v>
      </c>
      <c r="F24" s="6">
        <f>E24+D24-C24</f>
        <v>16.960000000000008</v>
      </c>
      <c r="G24"/>
      <c r="H24"/>
      <c r="J24"/>
    </row>
    <row r="25" spans="1:10" x14ac:dyDescent="0.25">
      <c r="A25" s="2">
        <v>5149</v>
      </c>
      <c r="B25" s="2" t="s">
        <v>73</v>
      </c>
      <c r="C25" s="2">
        <v>436.01499999999999</v>
      </c>
      <c r="D25" s="2">
        <f>453.55-2.41</f>
        <v>451.14</v>
      </c>
      <c r="E25" s="2">
        <v>0</v>
      </c>
      <c r="F25" s="6">
        <f>E25+D25-C25</f>
        <v>15.125</v>
      </c>
    </row>
    <row r="27" spans="1:10" x14ac:dyDescent="0.25">
      <c r="B27" s="20" t="s">
        <v>67</v>
      </c>
      <c r="D27"/>
      <c r="E27"/>
      <c r="F27"/>
      <c r="G27" s="18"/>
      <c r="H27" s="1"/>
      <c r="I27" s="30"/>
      <c r="J27"/>
    </row>
    <row r="28" spans="1:10" x14ac:dyDescent="0.25">
      <c r="A28" s="12">
        <v>88</v>
      </c>
      <c r="B28" s="11" t="s">
        <v>2</v>
      </c>
      <c r="C28" s="12">
        <v>-36.020000000000003</v>
      </c>
      <c r="D28" s="12">
        <v>0</v>
      </c>
      <c r="E28" s="12">
        <v>4.0049999999999999</v>
      </c>
      <c r="F28" s="12">
        <v>40.025000000000006</v>
      </c>
      <c r="G28"/>
      <c r="H28"/>
      <c r="J28"/>
    </row>
    <row r="29" spans="1:10" x14ac:dyDescent="0.25">
      <c r="A29" s="4">
        <v>3120</v>
      </c>
      <c r="B29" s="5" t="s">
        <v>5</v>
      </c>
      <c r="C29" s="6">
        <v>1239.825</v>
      </c>
      <c r="D29" s="6">
        <f>40.025+1155+4.775</f>
        <v>1199.8000000000002</v>
      </c>
      <c r="E29" s="6">
        <v>0</v>
      </c>
      <c r="F29" s="12">
        <f>E29+D29-C29</f>
        <v>-40.024999999999864</v>
      </c>
      <c r="G29"/>
      <c r="H29"/>
      <c r="I29"/>
      <c r="J29"/>
    </row>
    <row r="30" spans="1:10" x14ac:dyDescent="0.25">
      <c r="A30" s="2">
        <v>5149</v>
      </c>
      <c r="B30" s="2" t="s">
        <v>73</v>
      </c>
      <c r="C30" s="2">
        <v>436.01499999999999</v>
      </c>
      <c r="D30" s="2">
        <f>453.55-2.41-12.715</f>
        <v>438.42500000000001</v>
      </c>
      <c r="E30" s="2">
        <v>0</v>
      </c>
      <c r="F30" s="12">
        <f>E30+D30-C30</f>
        <v>2.410000000000025</v>
      </c>
    </row>
    <row r="31" spans="1:10" x14ac:dyDescent="0.25">
      <c r="A31" s="2">
        <v>1893</v>
      </c>
      <c r="B31" s="2" t="s">
        <v>74</v>
      </c>
      <c r="C31" s="2">
        <v>13.73</v>
      </c>
      <c r="D31" s="2">
        <v>11.32</v>
      </c>
      <c r="E31" s="2">
        <v>0</v>
      </c>
      <c r="F31" s="12">
        <f>E31+D31-C31</f>
        <v>-2.41</v>
      </c>
    </row>
  </sheetData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6"/>
  <sheetViews>
    <sheetView tabSelected="1" topLeftCell="B1" workbookViewId="0">
      <selection activeCell="C20" sqref="C20"/>
    </sheetView>
  </sheetViews>
  <sheetFormatPr baseColWidth="10" defaultRowHeight="15" x14ac:dyDescent="0.25"/>
  <cols>
    <col min="2" max="2" width="61.140625" customWidth="1"/>
    <col min="3" max="3" width="17.85546875" customWidth="1"/>
    <col min="7" max="7" width="13.42578125" customWidth="1"/>
    <col min="10" max="10" width="15.5703125" style="30" customWidth="1"/>
  </cols>
  <sheetData>
    <row r="2" spans="1:10" x14ac:dyDescent="0.25">
      <c r="B2" s="28" t="s">
        <v>65</v>
      </c>
    </row>
    <row r="3" spans="1:10" x14ac:dyDescent="0.25">
      <c r="B3" s="20" t="s">
        <v>38</v>
      </c>
    </row>
    <row r="4" spans="1:10" x14ac:dyDescent="0.25">
      <c r="A4" s="27" t="s">
        <v>21</v>
      </c>
      <c r="B4" s="27" t="s">
        <v>22</v>
      </c>
      <c r="C4" s="27" t="s">
        <v>23</v>
      </c>
      <c r="D4" s="27" t="s">
        <v>41</v>
      </c>
      <c r="E4" s="27" t="s">
        <v>25</v>
      </c>
      <c r="F4" s="27" t="s">
        <v>42</v>
      </c>
      <c r="G4" s="27" t="s">
        <v>61</v>
      </c>
      <c r="H4" s="27" t="s">
        <v>44</v>
      </c>
      <c r="I4" s="27" t="s">
        <v>62</v>
      </c>
      <c r="J4" s="34" t="s">
        <v>29</v>
      </c>
    </row>
    <row r="5" spans="1:10" x14ac:dyDescent="0.25">
      <c r="A5" s="2">
        <v>1904</v>
      </c>
      <c r="B5" s="3" t="s">
        <v>17</v>
      </c>
      <c r="C5" s="3" t="s">
        <v>47</v>
      </c>
      <c r="D5" s="2">
        <v>123.845</v>
      </c>
      <c r="E5" s="2">
        <v>121.86</v>
      </c>
      <c r="F5" s="2">
        <v>0.17</v>
      </c>
      <c r="G5" s="2">
        <f>F5+E5-D5</f>
        <v>-1.8149999999999977</v>
      </c>
      <c r="H5" s="22">
        <f>G5/C5</f>
        <v>-1.2984690227500342E-2</v>
      </c>
      <c r="I5" s="2">
        <v>4</v>
      </c>
      <c r="J5" s="35">
        <f>I5*G5</f>
        <v>-7.2599999999999909</v>
      </c>
    </row>
    <row r="6" spans="1:10" s="41" customFormat="1" x14ac:dyDescent="0.25">
      <c r="A6" s="37">
        <v>1931</v>
      </c>
      <c r="B6" s="38" t="s">
        <v>14</v>
      </c>
      <c r="C6" s="38" t="s">
        <v>75</v>
      </c>
      <c r="D6" s="37">
        <v>76.349999999999994</v>
      </c>
      <c r="E6" s="37">
        <f>35.4+7.635</f>
        <v>43.034999999999997</v>
      </c>
      <c r="F6" s="37">
        <v>0</v>
      </c>
      <c r="G6" s="37">
        <f t="shared" ref="G6:G7" si="0">F6+E6-D6</f>
        <v>-33.314999999999998</v>
      </c>
      <c r="H6" s="39">
        <f>G6/C6</f>
        <v>-0.24921454219030517</v>
      </c>
      <c r="I6" s="37">
        <v>6.5</v>
      </c>
      <c r="J6" s="40">
        <f>I6*G6</f>
        <v>-216.54749999999999</v>
      </c>
    </row>
    <row r="7" spans="1:10" x14ac:dyDescent="0.25">
      <c r="A7" s="2">
        <v>3509</v>
      </c>
      <c r="B7" s="3" t="s">
        <v>19</v>
      </c>
      <c r="C7" s="3" t="s">
        <v>48</v>
      </c>
      <c r="D7" s="2">
        <v>272.90499999999997</v>
      </c>
      <c r="E7" s="2">
        <v>261.85000000000002</v>
      </c>
      <c r="F7" s="2">
        <v>1.02</v>
      </c>
      <c r="G7" s="2">
        <f t="shared" si="0"/>
        <v>-10.034999999999968</v>
      </c>
      <c r="H7" s="22">
        <f>G7/C7</f>
        <v>-2.4703970852514631E-2</v>
      </c>
      <c r="I7" s="2">
        <v>5.8</v>
      </c>
      <c r="J7" s="35">
        <f>I7*G7</f>
        <v>-58.202999999999811</v>
      </c>
    </row>
    <row r="8" spans="1:10" x14ac:dyDescent="0.25">
      <c r="J8" s="36">
        <f>SUM(J5:J7)</f>
        <v>-282.01049999999981</v>
      </c>
    </row>
    <row r="9" spans="1:10" x14ac:dyDescent="0.25">
      <c r="B9" s="20" t="s">
        <v>66</v>
      </c>
    </row>
    <row r="10" spans="1:10" x14ac:dyDescent="0.25">
      <c r="A10" s="20" t="s">
        <v>21</v>
      </c>
      <c r="B10" s="20" t="s">
        <v>22</v>
      </c>
      <c r="C10" s="20" t="s">
        <v>24</v>
      </c>
      <c r="D10" s="20" t="s">
        <v>25</v>
      </c>
      <c r="E10" s="20" t="s">
        <v>26</v>
      </c>
      <c r="F10" s="20" t="s">
        <v>27</v>
      </c>
      <c r="J10"/>
    </row>
    <row r="11" spans="1:10" x14ac:dyDescent="0.25">
      <c r="A11" s="2">
        <v>1898</v>
      </c>
      <c r="B11" s="3" t="s">
        <v>12</v>
      </c>
      <c r="C11" s="2">
        <v>19.600000000000001</v>
      </c>
      <c r="D11" s="2">
        <v>19.8</v>
      </c>
      <c r="E11" s="2">
        <v>0</v>
      </c>
      <c r="F11" s="2">
        <f>E11+D11-C11</f>
        <v>0.19999999999999929</v>
      </c>
      <c r="J11"/>
    </row>
    <row r="12" spans="1:10" x14ac:dyDescent="0.25">
      <c r="A12" s="2">
        <v>1941</v>
      </c>
      <c r="B12" s="3" t="s">
        <v>15</v>
      </c>
      <c r="C12" s="2">
        <v>91.9</v>
      </c>
      <c r="D12" s="2">
        <v>92.04</v>
      </c>
      <c r="E12" s="2">
        <v>0</v>
      </c>
      <c r="F12" s="2">
        <f t="shared" ref="F12:F16" si="1">E12+D12-C12</f>
        <v>0.14000000000000057</v>
      </c>
      <c r="J12"/>
    </row>
    <row r="13" spans="1:10" x14ac:dyDescent="0.25">
      <c r="A13" s="2">
        <v>1969</v>
      </c>
      <c r="B13" s="3" t="s">
        <v>16</v>
      </c>
      <c r="C13" s="2">
        <v>31.2</v>
      </c>
      <c r="D13" s="2">
        <v>31.77</v>
      </c>
      <c r="E13" s="2">
        <v>0</v>
      </c>
      <c r="F13" s="2">
        <f t="shared" si="1"/>
        <v>0.57000000000000028</v>
      </c>
      <c r="J13"/>
    </row>
    <row r="14" spans="1:10" x14ac:dyDescent="0.25">
      <c r="A14" s="2">
        <v>2013</v>
      </c>
      <c r="B14" s="3" t="s">
        <v>4</v>
      </c>
      <c r="C14" s="2">
        <v>54.064999999999998</v>
      </c>
      <c r="D14" s="2">
        <v>60.7</v>
      </c>
      <c r="E14" s="2">
        <v>0</v>
      </c>
      <c r="F14" s="2">
        <f t="shared" si="1"/>
        <v>6.6350000000000051</v>
      </c>
      <c r="J14"/>
    </row>
    <row r="15" spans="1:10" x14ac:dyDescent="0.25">
      <c r="A15" s="2">
        <v>24112</v>
      </c>
      <c r="B15" s="3" t="s">
        <v>7</v>
      </c>
      <c r="C15" s="2">
        <v>16.149999999999999</v>
      </c>
      <c r="D15" s="2">
        <v>16.399999999999999</v>
      </c>
      <c r="E15" s="2">
        <v>0</v>
      </c>
      <c r="F15" s="2">
        <f t="shared" si="1"/>
        <v>0.25</v>
      </c>
      <c r="J15"/>
    </row>
    <row r="16" spans="1:10" x14ac:dyDescent="0.25">
      <c r="A16" s="4">
        <v>1902</v>
      </c>
      <c r="B16" s="5" t="s">
        <v>13</v>
      </c>
      <c r="C16" s="6">
        <v>2.37</v>
      </c>
      <c r="D16" s="6">
        <v>18.785</v>
      </c>
      <c r="E16" s="6">
        <v>1.51</v>
      </c>
      <c r="F16" s="2">
        <f t="shared" si="1"/>
        <v>17.925000000000001</v>
      </c>
      <c r="J16"/>
    </row>
  </sheetData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8"/>
  <sheetViews>
    <sheetView topLeftCell="B1" workbookViewId="0">
      <selection activeCell="H25" sqref="H25"/>
    </sheetView>
  </sheetViews>
  <sheetFormatPr baseColWidth="10" defaultRowHeight="15" x14ac:dyDescent="0.25"/>
  <cols>
    <col min="1" max="1" width="18.5703125" style="1" customWidth="1"/>
    <col min="2" max="2" width="55.140625" style="1" customWidth="1"/>
    <col min="3" max="3" width="13.28515625" style="1" customWidth="1"/>
    <col min="4" max="6" width="11.42578125" style="1"/>
    <col min="7" max="7" width="14" style="1" customWidth="1"/>
    <col min="8" max="8" width="11.42578125" style="26"/>
    <col min="9" max="9" width="11.42578125" style="30"/>
    <col min="10" max="10" width="14.28515625" style="30" customWidth="1"/>
  </cols>
  <sheetData>
    <row r="2" spans="1:10" ht="23.25" x14ac:dyDescent="0.35">
      <c r="B2" s="29" t="s">
        <v>68</v>
      </c>
    </row>
    <row r="4" spans="1:10" x14ac:dyDescent="0.25">
      <c r="B4" s="27" t="s">
        <v>64</v>
      </c>
    </row>
    <row r="5" spans="1:10" x14ac:dyDescent="0.25">
      <c r="A5" s="27" t="s">
        <v>59</v>
      </c>
      <c r="B5" s="27" t="s">
        <v>60</v>
      </c>
      <c r="C5" s="27" t="s">
        <v>23</v>
      </c>
      <c r="D5" s="27" t="s">
        <v>41</v>
      </c>
      <c r="E5" s="27" t="s">
        <v>25</v>
      </c>
      <c r="F5" s="27" t="s">
        <v>42</v>
      </c>
      <c r="G5" s="27" t="s">
        <v>61</v>
      </c>
      <c r="H5" s="27" t="s">
        <v>44</v>
      </c>
      <c r="I5" s="34" t="s">
        <v>62</v>
      </c>
      <c r="J5" s="34" t="s">
        <v>29</v>
      </c>
    </row>
    <row r="6" spans="1:10" x14ac:dyDescent="0.25">
      <c r="A6" s="6">
        <v>1796</v>
      </c>
      <c r="B6" s="5" t="s">
        <v>50</v>
      </c>
      <c r="C6" s="5" t="s">
        <v>57</v>
      </c>
      <c r="D6" s="6">
        <v>65.149000000000001</v>
      </c>
      <c r="E6" s="6">
        <v>40</v>
      </c>
      <c r="F6" s="6">
        <v>0.36</v>
      </c>
      <c r="G6" s="6">
        <f>F6+E6-D6</f>
        <v>-24.789000000000001</v>
      </c>
      <c r="H6" s="22">
        <f>G6/C6</f>
        <v>-0.16940477004031981</v>
      </c>
      <c r="I6" s="36">
        <v>2.5</v>
      </c>
      <c r="J6" s="36">
        <f>I6*G6</f>
        <v>-61.972500000000004</v>
      </c>
    </row>
    <row r="7" spans="1:10" x14ac:dyDescent="0.25">
      <c r="A7" s="6">
        <v>5742</v>
      </c>
      <c r="B7" s="5" t="s">
        <v>53</v>
      </c>
      <c r="C7" s="5" t="s">
        <v>58</v>
      </c>
      <c r="D7" s="6">
        <v>21.055</v>
      </c>
      <c r="E7" s="6">
        <v>18.100000000000001</v>
      </c>
      <c r="F7" s="6">
        <v>0</v>
      </c>
      <c r="G7" s="6">
        <f>F7+E7-D7</f>
        <v>-2.9549999999999983</v>
      </c>
      <c r="H7" s="22">
        <f>G7/C7</f>
        <v>-6.3548387096774156E-2</v>
      </c>
      <c r="I7" s="36">
        <v>2.2999999999999998</v>
      </c>
      <c r="J7" s="36">
        <f>I7*G7</f>
        <v>-6.7964999999999955</v>
      </c>
    </row>
    <row r="8" spans="1:10" x14ac:dyDescent="0.25">
      <c r="A8" s="6">
        <v>1786</v>
      </c>
      <c r="B8" s="6" t="s">
        <v>54</v>
      </c>
      <c r="C8" s="6">
        <v>4968.098</v>
      </c>
      <c r="D8" s="6">
        <v>1148.6600000000001</v>
      </c>
      <c r="E8" s="6">
        <v>1117.5999999999999</v>
      </c>
      <c r="F8" s="6">
        <v>4.47</v>
      </c>
      <c r="G8" s="6">
        <f>F8+E8-D8</f>
        <v>-26.590000000000146</v>
      </c>
      <c r="H8" s="22">
        <f>G8/C8</f>
        <v>-5.352148850525925E-3</v>
      </c>
      <c r="I8" s="36">
        <v>2.65</v>
      </c>
      <c r="J8" s="36">
        <f>I8*G8</f>
        <v>-70.46350000000038</v>
      </c>
    </row>
    <row r="9" spans="1:10" x14ac:dyDescent="0.25">
      <c r="J9" s="36">
        <f>SUM(J6:J8)</f>
        <v>-139.23250000000039</v>
      </c>
    </row>
    <row r="13" spans="1:10" x14ac:dyDescent="0.25">
      <c r="B13" s="27" t="s">
        <v>63</v>
      </c>
    </row>
    <row r="14" spans="1:10" x14ac:dyDescent="0.25">
      <c r="A14" s="24" t="s">
        <v>0</v>
      </c>
      <c r="B14" s="24" t="s">
        <v>1</v>
      </c>
      <c r="C14" s="24" t="s">
        <v>24</v>
      </c>
      <c r="D14" s="24" t="s">
        <v>25</v>
      </c>
      <c r="E14" s="24" t="s">
        <v>42</v>
      </c>
      <c r="F14" s="24" t="s">
        <v>27</v>
      </c>
      <c r="G14" s="22" t="s">
        <v>56</v>
      </c>
      <c r="H14"/>
      <c r="I14"/>
      <c r="J14"/>
    </row>
    <row r="15" spans="1:10" x14ac:dyDescent="0.25">
      <c r="A15" s="6">
        <v>1794</v>
      </c>
      <c r="B15" s="5" t="s">
        <v>49</v>
      </c>
      <c r="C15" s="6">
        <v>117.22499999999999</v>
      </c>
      <c r="D15" s="6">
        <v>150.6</v>
      </c>
      <c r="E15" s="6">
        <v>0</v>
      </c>
      <c r="F15" s="6">
        <f>E15+D15-C15</f>
        <v>33.375</v>
      </c>
      <c r="G15" s="22">
        <v>0</v>
      </c>
      <c r="H15"/>
      <c r="I15"/>
      <c r="J15"/>
    </row>
    <row r="16" spans="1:10" x14ac:dyDescent="0.25">
      <c r="A16" s="6">
        <v>4930</v>
      </c>
      <c r="B16" s="5" t="s">
        <v>51</v>
      </c>
      <c r="C16" s="6">
        <v>17.305</v>
      </c>
      <c r="D16" s="6">
        <v>28.6</v>
      </c>
      <c r="E16" s="6">
        <v>0</v>
      </c>
      <c r="F16" s="6">
        <f t="shared" ref="F16:F18" si="0">E16+D16-C16</f>
        <v>11.295000000000002</v>
      </c>
      <c r="G16" s="22">
        <v>0</v>
      </c>
      <c r="H16"/>
      <c r="I16"/>
      <c r="J16"/>
    </row>
    <row r="17" spans="1:10" x14ac:dyDescent="0.25">
      <c r="A17" s="6">
        <v>4931</v>
      </c>
      <c r="B17" s="5" t="s">
        <v>52</v>
      </c>
      <c r="C17" s="6">
        <v>31.39</v>
      </c>
      <c r="D17" s="6">
        <v>35</v>
      </c>
      <c r="E17" s="6">
        <v>0</v>
      </c>
      <c r="F17" s="6">
        <f t="shared" si="0"/>
        <v>3.6099999999999994</v>
      </c>
      <c r="G17" s="22">
        <v>0</v>
      </c>
      <c r="H17"/>
      <c r="I17"/>
      <c r="J17"/>
    </row>
    <row r="18" spans="1:10" x14ac:dyDescent="0.25">
      <c r="A18" s="2">
        <v>1793</v>
      </c>
      <c r="B18" s="2" t="s">
        <v>55</v>
      </c>
      <c r="C18" s="2">
        <v>26.64</v>
      </c>
      <c r="D18" s="2">
        <v>26.8</v>
      </c>
      <c r="E18" s="2">
        <v>0</v>
      </c>
      <c r="F18" s="6">
        <f t="shared" si="0"/>
        <v>0.16000000000000014</v>
      </c>
      <c r="G18" s="22">
        <v>0</v>
      </c>
      <c r="H18"/>
      <c r="I18"/>
      <c r="J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INVENTARIO-4</dc:creator>
  <cp:lastModifiedBy>INVENTARIO-5</cp:lastModifiedBy>
  <cp:lastPrinted>2022-08-02T15:31:31Z</cp:lastPrinted>
  <dcterms:created xsi:type="dcterms:W3CDTF">2022-08-01T15:11:28Z</dcterms:created>
  <dcterms:modified xsi:type="dcterms:W3CDTF">2022-08-02T15:32:32Z</dcterms:modified>
</cp:coreProperties>
</file>