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15360" windowHeight="7650" activeTab="1"/>
  </bookViews>
  <sheets>
    <sheet name="EXQUISITECES " sheetId="1" r:id="rId1"/>
    <sheet name="2707" sheetId="2" r:id="rId2"/>
    <sheet name="MODELO " sheetId="3" r:id="rId3"/>
  </sheets>
  <calcPr calcId="162913"/>
</workbook>
</file>

<file path=xl/calcChain.xml><?xml version="1.0" encoding="utf-8"?>
<calcChain xmlns="http://schemas.openxmlformats.org/spreadsheetml/2006/main">
  <c r="F9" i="3" l="1"/>
  <c r="D9" i="2"/>
  <c r="D6" i="3"/>
  <c r="D18" i="3"/>
  <c r="F18" i="3" s="1"/>
  <c r="D12" i="3"/>
  <c r="F12" i="3" s="1"/>
  <c r="D20" i="3"/>
  <c r="F20" i="3" s="1"/>
  <c r="D14" i="3"/>
  <c r="F14" i="3" s="1"/>
  <c r="D13" i="3"/>
  <c r="F13" i="3" s="1"/>
  <c r="D11" i="3"/>
  <c r="F7" i="3"/>
  <c r="F8" i="3"/>
  <c r="F10" i="3"/>
  <c r="F11" i="3"/>
  <c r="F15" i="3"/>
  <c r="F16" i="3"/>
  <c r="F17" i="3"/>
  <c r="F19" i="3"/>
  <c r="F6" i="3"/>
  <c r="D11" i="2"/>
  <c r="F11" i="2" s="1"/>
  <c r="D10" i="2"/>
  <c r="F9" i="2"/>
  <c r="D8" i="2"/>
  <c r="F8" i="2" s="1"/>
  <c r="D7" i="2"/>
  <c r="F7" i="2" s="1"/>
  <c r="D6" i="2"/>
  <c r="F6" i="2" s="1"/>
  <c r="F10" i="2"/>
  <c r="D21" i="1"/>
  <c r="F21" i="1" s="1"/>
  <c r="D16" i="1"/>
  <c r="D9" i="1"/>
  <c r="F9" i="1" s="1"/>
  <c r="D8" i="1"/>
  <c r="F8" i="1" s="1"/>
  <c r="F18" i="1"/>
  <c r="D6" i="1"/>
  <c r="F6" i="1" s="1"/>
  <c r="F7" i="1"/>
  <c r="F10" i="1"/>
  <c r="F11" i="1"/>
  <c r="F12" i="1"/>
  <c r="F13" i="1"/>
  <c r="F14" i="1"/>
  <c r="F15" i="1"/>
  <c r="F16" i="1"/>
  <c r="F17" i="1"/>
  <c r="F19" i="1"/>
  <c r="F20" i="1"/>
</calcChain>
</file>

<file path=xl/connections.xml><?xml version="1.0" encoding="utf-8"?>
<connections xmlns="http://schemas.openxmlformats.org/spreadsheetml/2006/main">
  <connection id="1" name="jgriugiorg" type="4" refreshedVersion="0" background="1">
    <webPr xml="1" sourceData="1" url="C:\Users\INVENTARIO-2\Desktop\jgriugiorg.xml" htmlTables="1" htmlFormat="all"/>
  </connection>
</connections>
</file>

<file path=xl/sharedStrings.xml><?xml version="1.0" encoding="utf-8"?>
<sst xmlns="http://schemas.openxmlformats.org/spreadsheetml/2006/main" count="71" uniqueCount="43">
  <si>
    <t>Columna1</t>
  </si>
  <si>
    <t>Codigo</t>
  </si>
  <si>
    <t>Codigo_Producto</t>
  </si>
  <si>
    <t>Producto</t>
  </si>
  <si>
    <t>Disponibles</t>
  </si>
  <si>
    <t>Existencia</t>
  </si>
  <si>
    <t>Pedido</t>
  </si>
  <si>
    <t>Comprometida</t>
  </si>
  <si>
    <t>BELMONT GRANDE</t>
  </si>
  <si>
    <t>BELMONT PEQUEÑO</t>
  </si>
  <si>
    <t>PALL MALL GRANDE</t>
  </si>
  <si>
    <t>PALL MALL PEQUEÑO</t>
  </si>
  <si>
    <t>CHESTERFIELD AZUL</t>
  </si>
  <si>
    <t>LUCKY STRIKE WILD</t>
  </si>
  <si>
    <t>LUCKY STRIKE AZUL</t>
  </si>
  <si>
    <t>MARLBORO ROJO</t>
  </si>
  <si>
    <t>MARLBORO GOLD</t>
  </si>
  <si>
    <t>MARLBORO VERDE</t>
  </si>
  <si>
    <t>LUCKY STRIKE ROJO</t>
  </si>
  <si>
    <t>LUCKY MORADO</t>
  </si>
  <si>
    <t>CIGARRO VICEROY GRANDE</t>
  </si>
  <si>
    <t>CIGARROS UNIVERSAL</t>
  </si>
  <si>
    <t>TODAY BLUE 20 CIGARROS</t>
  </si>
  <si>
    <t>LUCKY STRIKE NOVA</t>
  </si>
  <si>
    <t xml:space="preserve">sistema </t>
  </si>
  <si>
    <t>fisico</t>
  </si>
  <si>
    <t>ventas</t>
  </si>
  <si>
    <t xml:space="preserve">diferencia </t>
  </si>
  <si>
    <t>TABAQUERIA EXQUISITESES 11/5/2022</t>
  </si>
  <si>
    <t xml:space="preserve">ROXANA RODRIGUEZ  </t>
  </si>
  <si>
    <t>TABAQUERIA 2707  11/5/2022</t>
  </si>
  <si>
    <t>MARLBORO AZUL</t>
  </si>
  <si>
    <t>AJUSTE</t>
  </si>
  <si>
    <t>SISTEMA</t>
  </si>
  <si>
    <t>FISICO</t>
  </si>
  <si>
    <t>VENTAS</t>
  </si>
  <si>
    <t xml:space="preserve">DIFERENCIA </t>
  </si>
  <si>
    <t>VALE</t>
  </si>
  <si>
    <t>TABAQUERIA  11/5/2022 MODELO</t>
  </si>
  <si>
    <t xml:space="preserve">CRUCE </t>
  </si>
  <si>
    <t xml:space="preserve">DELIVERY </t>
  </si>
  <si>
    <t xml:space="preserve">ceuce </t>
  </si>
  <si>
    <t xml:space="preserve">cruce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</si>
</sst>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5" xfId="0" applyFill="1" applyBorder="1"/>
    <xf numFmtId="49" fontId="0" fillId="2" borderId="1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7" xfId="0" applyFill="1" applyBorder="1"/>
    <xf numFmtId="49" fontId="0" fillId="2" borderId="8" xfId="0" applyNumberFormat="1" applyFill="1" applyBorder="1"/>
    <xf numFmtId="0" fontId="0" fillId="2" borderId="8" xfId="0" applyFill="1" applyBorder="1"/>
    <xf numFmtId="0" fontId="0" fillId="2" borderId="9" xfId="0" applyFill="1" applyBorder="1"/>
    <xf numFmtId="49" fontId="0" fillId="2" borderId="1" xfId="0" applyNumberFormat="1" applyFont="1" applyFill="1" applyBorder="1"/>
    <xf numFmtId="0" fontId="0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/>
    <xf numFmtId="0" fontId="0" fillId="2" borderId="3" xfId="0" applyFill="1" applyBorder="1"/>
    <xf numFmtId="0" fontId="2" fillId="0" borderId="0" xfId="0" applyFont="1" applyAlignment="1">
      <alignment horizontal="center"/>
    </xf>
    <xf numFmtId="0" fontId="0" fillId="4" borderId="1" xfId="0" applyFont="1" applyFill="1" applyBorder="1"/>
    <xf numFmtId="49" fontId="0" fillId="4" borderId="1" xfId="0" applyNumberFormat="1" applyFont="1" applyFill="1" applyBorder="1"/>
    <xf numFmtId="0" fontId="3" fillId="3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1" xfId="0" applyFont="1" applyFill="1" applyBorder="1"/>
    <xf numFmtId="49" fontId="0" fillId="0" borderId="1" xfId="0" applyNumberFormat="1" applyFont="1" applyFill="1" applyBorder="1"/>
    <xf numFmtId="0" fontId="0" fillId="0" borderId="5" xfId="0" applyFill="1" applyBorder="1"/>
    <xf numFmtId="49" fontId="0" fillId="0" borderId="1" xfId="0" applyNumberFormat="1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0" xfId="0" applyFill="1"/>
  </cellXfs>
  <cellStyles count="1">
    <cellStyle name="Normal" xfId="0" builtinId="0"/>
  </cellStyles>
  <dxfs count="24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5:G21" tableType="xml" totalsRowShown="0" headerRowDxfId="23" dataDxfId="21" headerRowBorderDxfId="22" tableBorderDxfId="20" totalsRowBorderDxfId="19" connectionId="1">
  <autoFilter ref="A5:G21"/>
  <tableColumns count="7">
    <tableColumn id="5" uniqueName="Codigo_Producto" name="Codigo" dataDxfId="18">
      <xmlColumnPr mapId="1" xpath="/ReporteStellar/Registro/Madepartamentos/Maproductos/Codigo_Producto" xmlDataType="integer"/>
    </tableColumn>
    <tableColumn id="7" uniqueName="Producto" name="Producto" dataDxfId="17">
      <xmlColumnPr mapId="1" xpath="/ReporteStellar/Registro/Madepartamentos/Maproductos/Producto" xmlDataType="string"/>
    </tableColumn>
    <tableColumn id="8" uniqueName="Disponibles" name="sistema " dataDxfId="16">
      <xmlColumnPr mapId="1" xpath="/ReporteStellar/Registro/Madepartamentos/Maproductos/Disponibles" xmlDataType="integer"/>
    </tableColumn>
    <tableColumn id="9" uniqueName="Existencia" name="fisico" dataDxfId="15">
      <xmlColumnPr mapId="1" xpath="/ReporteStellar/Registro/Madepartamentos/Maproductos/Existencia" xmlDataType="integer"/>
    </tableColumn>
    <tableColumn id="10" uniqueName="Pedido" name="ventas" dataDxfId="14">
      <xmlColumnPr mapId="1" xpath="/ReporteStellar/Registro/Madepartamentos/Maproductos/Pedido" xmlDataType="integer"/>
    </tableColumn>
    <tableColumn id="11" uniqueName="Comprometida" name="diferencia " dataDxfId="13">
      <calculatedColumnFormula>Tabla1[[#This Row],[ventas]]+Tabla1[[#This Row],[fisico]]-Tabla1[[#This Row],[sistema ]]</calculatedColumnFormula>
      <xmlColumnPr mapId="1" xpath="/ReporteStellar/Registro/Madepartamentos/Maproductos/Comprometida" xmlDataType="integer"/>
    </tableColumn>
    <tableColumn id="1" uniqueName="1" name="Columna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5:G11" totalsRowShown="0" headerRowDxfId="12" dataDxfId="10" headerRowBorderDxfId="11" tableBorderDxfId="9" totalsRowBorderDxfId="8">
  <autoFilter ref="A5:G11"/>
  <tableColumns count="7">
    <tableColumn id="5" name="Codigo" dataDxfId="7"/>
    <tableColumn id="7" name="Producto" dataDxfId="6"/>
    <tableColumn id="8" name="Disponibles" dataDxfId="5"/>
    <tableColumn id="9" name="Existencia" dataDxfId="4"/>
    <tableColumn id="10" name="Pedido" dataDxfId="3"/>
    <tableColumn id="11" name="Comprometida" dataDxfId="2">
      <calculatedColumnFormula>Tabla13[[#This Row],[Pedido]]+Tabla13[[#This Row],[Existencia]]-Tabla13[[#This Row],[Disponibles]]</calculatedColumnFormula>
    </tableColumn>
    <tableColumn id="12" name="Columna1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H19" sqref="H19"/>
    </sheetView>
  </sheetViews>
  <sheetFormatPr baseColWidth="10" defaultRowHeight="15"/>
  <cols>
    <col min="1" max="1" width="10.7109375" customWidth="1"/>
    <col min="2" max="2" width="24.28515625" customWidth="1"/>
    <col min="3" max="3" width="11.85546875" customWidth="1"/>
    <col min="4" max="4" width="9" customWidth="1"/>
    <col min="5" max="5" width="8.42578125" customWidth="1"/>
    <col min="6" max="6" width="11.85546875" customWidth="1"/>
  </cols>
  <sheetData>
    <row r="2" spans="1:7" s="1" customFormat="1">
      <c r="D2" s="2" t="s">
        <v>28</v>
      </c>
      <c r="E2" s="2"/>
    </row>
    <row r="3" spans="1:7" s="1" customFormat="1">
      <c r="D3" s="2" t="s">
        <v>29</v>
      </c>
      <c r="E3" s="2"/>
    </row>
    <row r="4" spans="1:7" s="1" customFormat="1">
      <c r="B4" s="2"/>
      <c r="C4" s="2"/>
    </row>
    <row r="5" spans="1:7" s="16" customFormat="1">
      <c r="A5" s="13" t="s">
        <v>1</v>
      </c>
      <c r="B5" s="14" t="s">
        <v>3</v>
      </c>
      <c r="C5" s="14" t="s">
        <v>24</v>
      </c>
      <c r="D5" s="14" t="s">
        <v>25</v>
      </c>
      <c r="E5" s="14" t="s">
        <v>26</v>
      </c>
      <c r="F5" s="15" t="s">
        <v>27</v>
      </c>
      <c r="G5" s="24" t="s">
        <v>0</v>
      </c>
    </row>
    <row r="6" spans="1:7">
      <c r="A6" s="3">
        <v>4911</v>
      </c>
      <c r="B6" s="4" t="s">
        <v>8</v>
      </c>
      <c r="C6" s="5">
        <v>75</v>
      </c>
      <c r="D6" s="5">
        <f>50+8+8+4</f>
        <v>70</v>
      </c>
      <c r="E6" s="5">
        <v>5</v>
      </c>
      <c r="F6" s="6">
        <f>Tabla1[[#This Row],[ventas]]+Tabla1[[#This Row],[fisico]]-Tabla1[[#This Row],[sistema ]]</f>
        <v>0</v>
      </c>
      <c r="G6" s="17"/>
    </row>
    <row r="7" spans="1:7">
      <c r="A7" s="3">
        <v>4912</v>
      </c>
      <c r="B7" s="4" t="s">
        <v>9</v>
      </c>
      <c r="C7" s="5">
        <v>87</v>
      </c>
      <c r="D7" s="5">
        <v>82</v>
      </c>
      <c r="E7" s="5">
        <v>5</v>
      </c>
      <c r="F7" s="6">
        <f>Tabla1[[#This Row],[ventas]]+Tabla1[[#This Row],[fisico]]-Tabla1[[#This Row],[sistema ]]</f>
        <v>0</v>
      </c>
      <c r="G7" s="5"/>
    </row>
    <row r="8" spans="1:7">
      <c r="A8" s="3">
        <v>4914</v>
      </c>
      <c r="B8" s="4" t="s">
        <v>10</v>
      </c>
      <c r="C8" s="5">
        <v>103</v>
      </c>
      <c r="D8" s="5">
        <f>80+11+3+4+4</f>
        <v>102</v>
      </c>
      <c r="E8" s="5">
        <v>1</v>
      </c>
      <c r="F8" s="6">
        <f>Tabla1[[#This Row],[ventas]]+Tabla1[[#This Row],[fisico]]-Tabla1[[#This Row],[sistema ]]</f>
        <v>0</v>
      </c>
      <c r="G8" s="5"/>
    </row>
    <row r="9" spans="1:7">
      <c r="A9" s="3">
        <v>4915</v>
      </c>
      <c r="B9" s="4" t="s">
        <v>11</v>
      </c>
      <c r="C9" s="5">
        <v>90</v>
      </c>
      <c r="D9" s="5">
        <f>65+11+4+5</f>
        <v>85</v>
      </c>
      <c r="E9" s="5">
        <v>5</v>
      </c>
      <c r="F9" s="6">
        <f>Tabla1[[#This Row],[ventas]]+Tabla1[[#This Row],[fisico]]-Tabla1[[#This Row],[sistema ]]</f>
        <v>0</v>
      </c>
      <c r="G9" s="5"/>
    </row>
    <row r="10" spans="1:7">
      <c r="A10" s="3">
        <v>4916</v>
      </c>
      <c r="B10" s="4" t="s">
        <v>12</v>
      </c>
      <c r="C10" s="5">
        <v>0</v>
      </c>
      <c r="D10" s="5">
        <v>0</v>
      </c>
      <c r="E10" s="5">
        <v>0</v>
      </c>
      <c r="F10" s="6">
        <f>Tabla1[[#This Row],[ventas]]+Tabla1[[#This Row],[fisico]]-Tabla1[[#This Row],[sistema ]]</f>
        <v>0</v>
      </c>
      <c r="G10" s="5"/>
    </row>
    <row r="11" spans="1:7">
      <c r="A11" s="3">
        <v>4920</v>
      </c>
      <c r="B11" s="4" t="s">
        <v>13</v>
      </c>
      <c r="C11" s="5">
        <v>0</v>
      </c>
      <c r="D11" s="5">
        <v>0</v>
      </c>
      <c r="E11" s="5">
        <v>0</v>
      </c>
      <c r="F11" s="6">
        <f>Tabla1[[#This Row],[ventas]]+Tabla1[[#This Row],[fisico]]-Tabla1[[#This Row],[sistema ]]</f>
        <v>0</v>
      </c>
      <c r="G11" s="5"/>
    </row>
    <row r="12" spans="1:7">
      <c r="A12" s="3">
        <v>4921</v>
      </c>
      <c r="B12" s="4" t="s">
        <v>14</v>
      </c>
      <c r="C12" s="5">
        <v>65</v>
      </c>
      <c r="D12" s="5">
        <v>65</v>
      </c>
      <c r="E12" s="5">
        <v>0</v>
      </c>
      <c r="F12" s="6">
        <f>Tabla1[[#This Row],[ventas]]+Tabla1[[#This Row],[fisico]]-Tabla1[[#This Row],[sistema ]]</f>
        <v>0</v>
      </c>
      <c r="G12" s="5"/>
    </row>
    <row r="13" spans="1:7">
      <c r="A13" s="3">
        <v>4922</v>
      </c>
      <c r="B13" s="4" t="s">
        <v>15</v>
      </c>
      <c r="C13" s="5">
        <v>0</v>
      </c>
      <c r="D13" s="5">
        <v>0</v>
      </c>
      <c r="E13" s="5">
        <v>0</v>
      </c>
      <c r="F13" s="6">
        <f>Tabla1[[#This Row],[ventas]]+Tabla1[[#This Row],[fisico]]-Tabla1[[#This Row],[sistema ]]</f>
        <v>0</v>
      </c>
      <c r="G13" s="5"/>
    </row>
    <row r="14" spans="1:7">
      <c r="A14" s="3">
        <v>4923</v>
      </c>
      <c r="B14" s="4" t="s">
        <v>16</v>
      </c>
      <c r="C14" s="5">
        <v>0</v>
      </c>
      <c r="D14" s="5">
        <v>0</v>
      </c>
      <c r="E14" s="5">
        <v>0</v>
      </c>
      <c r="F14" s="6">
        <f>Tabla1[[#This Row],[ventas]]+Tabla1[[#This Row],[fisico]]-Tabla1[[#This Row],[sistema ]]</f>
        <v>0</v>
      </c>
      <c r="G14" s="5"/>
    </row>
    <row r="15" spans="1:7">
      <c r="A15" s="3">
        <v>4924</v>
      </c>
      <c r="B15" s="4" t="s">
        <v>17</v>
      </c>
      <c r="C15" s="5">
        <v>0</v>
      </c>
      <c r="D15" s="5">
        <v>0</v>
      </c>
      <c r="E15" s="5">
        <v>0</v>
      </c>
      <c r="F15" s="6">
        <f>Tabla1[[#This Row],[ventas]]+Tabla1[[#This Row],[fisico]]-Tabla1[[#This Row],[sistema ]]</f>
        <v>0</v>
      </c>
      <c r="G15" s="5"/>
    </row>
    <row r="16" spans="1:7">
      <c r="A16" s="3">
        <v>4927</v>
      </c>
      <c r="B16" s="4" t="s">
        <v>18</v>
      </c>
      <c r="C16" s="5">
        <v>24</v>
      </c>
      <c r="D16" s="5">
        <f>19+3+1+1</f>
        <v>24</v>
      </c>
      <c r="E16" s="5">
        <v>0</v>
      </c>
      <c r="F16" s="6">
        <f>Tabla1[[#This Row],[ventas]]+Tabla1[[#This Row],[fisico]]-Tabla1[[#This Row],[sistema ]]</f>
        <v>0</v>
      </c>
      <c r="G16" s="5"/>
    </row>
    <row r="17" spans="1:7">
      <c r="A17" s="3">
        <v>6600</v>
      </c>
      <c r="B17" s="4" t="s">
        <v>19</v>
      </c>
      <c r="C17" s="5">
        <v>0</v>
      </c>
      <c r="D17" s="5">
        <v>0</v>
      </c>
      <c r="E17" s="5">
        <v>0</v>
      </c>
      <c r="F17" s="6">
        <f>Tabla1[[#This Row],[ventas]]+Tabla1[[#This Row],[fisico]]-Tabla1[[#This Row],[sistema ]]</f>
        <v>0</v>
      </c>
      <c r="G17" s="5"/>
    </row>
    <row r="18" spans="1:7">
      <c r="A18" s="3">
        <v>12702</v>
      </c>
      <c r="B18" s="4" t="s">
        <v>20</v>
      </c>
      <c r="C18" s="5">
        <v>82</v>
      </c>
      <c r="D18" s="5">
        <v>48</v>
      </c>
      <c r="E18" s="5">
        <v>31</v>
      </c>
      <c r="F18" s="6">
        <f>Tabla1[[#This Row],[ventas]]+Tabla1[[#This Row],[fisico]]-Tabla1[[#This Row],[sistema ]]</f>
        <v>-3</v>
      </c>
      <c r="G18" s="5" t="s">
        <v>42</v>
      </c>
    </row>
    <row r="19" spans="1:7">
      <c r="A19" s="3">
        <v>12851</v>
      </c>
      <c r="B19" s="4" t="s">
        <v>21</v>
      </c>
      <c r="C19" s="5">
        <v>156</v>
      </c>
      <c r="D19" s="5">
        <v>140</v>
      </c>
      <c r="E19" s="5">
        <v>22</v>
      </c>
      <c r="F19" s="6">
        <f>Tabla1[[#This Row],[ventas]]+Tabla1[[#This Row],[fisico]]-Tabla1[[#This Row],[sistema ]]</f>
        <v>6</v>
      </c>
      <c r="G19" s="5" t="s">
        <v>41</v>
      </c>
    </row>
    <row r="20" spans="1:7">
      <c r="A20" s="3">
        <v>14334</v>
      </c>
      <c r="B20" s="4" t="s">
        <v>22</v>
      </c>
      <c r="C20" s="5">
        <v>0</v>
      </c>
      <c r="D20" s="5">
        <v>0</v>
      </c>
      <c r="E20" s="5">
        <v>0</v>
      </c>
      <c r="F20" s="6">
        <f>Tabla1[[#This Row],[ventas]]+Tabla1[[#This Row],[fisico]]-Tabla1[[#This Row],[sistema ]]</f>
        <v>0</v>
      </c>
      <c r="G20" s="5"/>
    </row>
    <row r="21" spans="1:7">
      <c r="A21" s="7">
        <v>17945</v>
      </c>
      <c r="B21" s="8" t="s">
        <v>23</v>
      </c>
      <c r="C21" s="9">
        <v>20</v>
      </c>
      <c r="D21" s="9">
        <f>14+3+1+1</f>
        <v>19</v>
      </c>
      <c r="E21" s="9">
        <v>1</v>
      </c>
      <c r="F21" s="10">
        <f>Tabla1[[#This Row],[ventas]]+Tabla1[[#This Row],[fisico]]-Tabla1[[#This Row],[sistema ]]</f>
        <v>0</v>
      </c>
      <c r="G21" s="9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I20" sqref="I20"/>
    </sheetView>
  </sheetViews>
  <sheetFormatPr baseColWidth="10" defaultRowHeight="15"/>
  <cols>
    <col min="1" max="1" width="9.85546875" customWidth="1"/>
    <col min="2" max="2" width="31.28515625" customWidth="1"/>
    <col min="5" max="5" width="10.7109375" customWidth="1"/>
    <col min="6" max="6" width="15" customWidth="1"/>
  </cols>
  <sheetData>
    <row r="2" spans="1:7">
      <c r="C2" s="1"/>
      <c r="D2" s="2" t="s">
        <v>30</v>
      </c>
      <c r="E2" s="2"/>
      <c r="F2" s="1"/>
    </row>
    <row r="3" spans="1:7">
      <c r="C3" s="1"/>
      <c r="D3" s="2" t="s">
        <v>29</v>
      </c>
      <c r="E3" s="2"/>
      <c r="F3" s="1"/>
    </row>
    <row r="4" spans="1:7">
      <c r="C4" s="1"/>
      <c r="D4" s="2"/>
      <c r="E4" s="2"/>
      <c r="F4" s="1"/>
    </row>
    <row r="5" spans="1:7" s="18" customFormat="1">
      <c r="A5" s="13" t="s">
        <v>1</v>
      </c>
      <c r="B5" s="14" t="s">
        <v>3</v>
      </c>
      <c r="C5" s="14" t="s">
        <v>4</v>
      </c>
      <c r="D5" s="14" t="s">
        <v>5</v>
      </c>
      <c r="E5" s="14" t="s">
        <v>6</v>
      </c>
      <c r="F5" s="15" t="s">
        <v>7</v>
      </c>
      <c r="G5" s="24" t="s">
        <v>0</v>
      </c>
    </row>
    <row r="6" spans="1:7">
      <c r="A6" s="3">
        <v>4911</v>
      </c>
      <c r="B6" s="4" t="s">
        <v>8</v>
      </c>
      <c r="C6" s="5">
        <v>124</v>
      </c>
      <c r="D6" s="5">
        <f>90+2+2+2+3+4+3+3+4+2+3</f>
        <v>118</v>
      </c>
      <c r="E6" s="5">
        <v>4</v>
      </c>
      <c r="F6" s="6">
        <f>Tabla13[[#This Row],[Pedido]]+Tabla13[[#This Row],[Existencia]]-Tabla13[[#This Row],[Disponibles]]</f>
        <v>-2</v>
      </c>
      <c r="G6" s="17" t="s">
        <v>40</v>
      </c>
    </row>
    <row r="7" spans="1:7">
      <c r="A7" s="3">
        <v>4912</v>
      </c>
      <c r="B7" s="4" t="s">
        <v>9</v>
      </c>
      <c r="C7" s="5">
        <v>75</v>
      </c>
      <c r="D7" s="5">
        <f>33+4+5+4+5+2+2+7+2+2+6</f>
        <v>72</v>
      </c>
      <c r="E7" s="5">
        <v>2</v>
      </c>
      <c r="F7" s="6">
        <f>Tabla13[[#This Row],[Pedido]]+Tabla13[[#This Row],[Existencia]]-Tabla13[[#This Row],[Disponibles]]</f>
        <v>-1</v>
      </c>
      <c r="G7" s="5" t="s">
        <v>40</v>
      </c>
    </row>
    <row r="8" spans="1:7">
      <c r="A8" s="3">
        <v>4914</v>
      </c>
      <c r="B8" s="4" t="s">
        <v>10</v>
      </c>
      <c r="C8" s="5">
        <v>117</v>
      </c>
      <c r="D8" s="5">
        <f>35+50+4+2+5+4+4+2+4+2+2+2</f>
        <v>116</v>
      </c>
      <c r="E8" s="5">
        <v>1</v>
      </c>
      <c r="F8" s="6">
        <f>Tabla13[[#This Row],[Pedido]]+Tabla13[[#This Row],[Existencia]]-Tabla13[[#This Row],[Disponibles]]</f>
        <v>0</v>
      </c>
      <c r="G8" s="5"/>
    </row>
    <row r="9" spans="1:7" s="31" customFormat="1">
      <c r="A9" s="27">
        <v>4915</v>
      </c>
      <c r="B9" s="28" t="s">
        <v>11</v>
      </c>
      <c r="C9" s="29">
        <v>101</v>
      </c>
      <c r="D9" s="29">
        <f>34+24+4+3+5+3+2+2+5+4+3+4</f>
        <v>93</v>
      </c>
      <c r="E9" s="29">
        <v>2</v>
      </c>
      <c r="F9" s="30">
        <f>Tabla13[[#This Row],[Pedido]]+Tabla13[[#This Row],[Existencia]]-Tabla13[[#This Row],[Disponibles]]</f>
        <v>-6</v>
      </c>
      <c r="G9" s="29"/>
    </row>
    <row r="10" spans="1:7">
      <c r="A10" s="3">
        <v>12702</v>
      </c>
      <c r="B10" s="4" t="s">
        <v>20</v>
      </c>
      <c r="C10" s="5">
        <v>130</v>
      </c>
      <c r="D10" s="5">
        <f>90+1+4+2+2+3+3+4+5+3+3+4</f>
        <v>124</v>
      </c>
      <c r="E10" s="5">
        <v>5</v>
      </c>
      <c r="F10" s="6">
        <f>Tabla13[[#This Row],[Pedido]]+Tabla13[[#This Row],[Existencia]]-Tabla13[[#This Row],[Disponibles]]</f>
        <v>-1</v>
      </c>
      <c r="G10" s="5" t="s">
        <v>37</v>
      </c>
    </row>
    <row r="11" spans="1:7">
      <c r="A11" s="3">
        <v>12851</v>
      </c>
      <c r="B11" s="4" t="s">
        <v>21</v>
      </c>
      <c r="C11" s="5">
        <v>134</v>
      </c>
      <c r="D11" s="5">
        <f>90+6+3+2+3+4+2+2+4+3+4+3</f>
        <v>126</v>
      </c>
      <c r="E11" s="5">
        <v>8</v>
      </c>
      <c r="F11" s="6">
        <f>Tabla13[[#This Row],[Pedido]]+Tabla13[[#This Row],[Existencia]]-Tabla13[[#This Row],[Disponibles]]</f>
        <v>0</v>
      </c>
      <c r="G11" s="9"/>
    </row>
  </sheetData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G9" sqref="G9"/>
    </sheetView>
  </sheetViews>
  <sheetFormatPr baseColWidth="10" defaultRowHeight="15"/>
  <cols>
    <col min="2" max="2" width="32" customWidth="1"/>
    <col min="3" max="3" width="9.42578125" customWidth="1"/>
    <col min="4" max="4" width="10.5703125" customWidth="1"/>
    <col min="5" max="5" width="10" customWidth="1"/>
    <col min="6" max="6" width="11.5703125" customWidth="1"/>
  </cols>
  <sheetData>
    <row r="2" spans="1:7">
      <c r="C2" s="1"/>
      <c r="D2" s="2" t="s">
        <v>38</v>
      </c>
      <c r="E2" s="2"/>
    </row>
    <row r="3" spans="1:7">
      <c r="C3" s="1"/>
      <c r="D3" s="2" t="s">
        <v>29</v>
      </c>
      <c r="E3" s="2"/>
    </row>
    <row r="4" spans="1:7">
      <c r="C4" s="1"/>
      <c r="D4" s="2"/>
      <c r="E4" s="2"/>
    </row>
    <row r="5" spans="1:7">
      <c r="A5" s="21" t="s">
        <v>2</v>
      </c>
      <c r="B5" s="21" t="s">
        <v>3</v>
      </c>
      <c r="C5" s="22" t="s">
        <v>33</v>
      </c>
      <c r="D5" s="23" t="s">
        <v>34</v>
      </c>
      <c r="E5" s="23" t="s">
        <v>35</v>
      </c>
      <c r="F5" s="21" t="s">
        <v>36</v>
      </c>
    </row>
    <row r="6" spans="1:7">
      <c r="A6" s="25">
        <v>4911</v>
      </c>
      <c r="B6" s="26" t="s">
        <v>8</v>
      </c>
      <c r="C6" s="25">
        <v>753</v>
      </c>
      <c r="D6" s="25">
        <f>520+13+15+20+13+10+17+17+14+10+12+13+8+16+14+34</f>
        <v>746</v>
      </c>
      <c r="E6" s="25">
        <v>8</v>
      </c>
      <c r="F6" s="25">
        <f>E6+D6-C6</f>
        <v>1</v>
      </c>
    </row>
    <row r="7" spans="1:7">
      <c r="A7" s="12">
        <v>4912</v>
      </c>
      <c r="B7" s="11" t="s">
        <v>9</v>
      </c>
      <c r="C7" s="12">
        <v>901</v>
      </c>
      <c r="D7" s="12">
        <v>891</v>
      </c>
      <c r="E7" s="12">
        <v>10</v>
      </c>
      <c r="F7" s="19">
        <f t="shared" ref="F7:F20" si="0">E7+D7-C7</f>
        <v>0</v>
      </c>
    </row>
    <row r="8" spans="1:7">
      <c r="A8" s="12">
        <v>4914</v>
      </c>
      <c r="B8" s="11" t="s">
        <v>10</v>
      </c>
      <c r="C8" s="12">
        <v>891</v>
      </c>
      <c r="D8" s="12">
        <v>889</v>
      </c>
      <c r="E8" s="12">
        <v>2</v>
      </c>
      <c r="F8" s="19">
        <f t="shared" si="0"/>
        <v>0</v>
      </c>
    </row>
    <row r="9" spans="1:7">
      <c r="A9" s="19">
        <v>4915</v>
      </c>
      <c r="B9" s="20" t="s">
        <v>11</v>
      </c>
      <c r="C9" s="19">
        <v>802</v>
      </c>
      <c r="D9" s="19">
        <v>812</v>
      </c>
      <c r="E9" s="19">
        <v>0</v>
      </c>
      <c r="F9" s="19">
        <f t="shared" si="0"/>
        <v>10</v>
      </c>
    </row>
    <row r="10" spans="1:7">
      <c r="A10" s="12">
        <v>4916</v>
      </c>
      <c r="B10" s="11" t="s">
        <v>12</v>
      </c>
      <c r="C10" s="12">
        <v>5</v>
      </c>
      <c r="D10" s="12">
        <v>11</v>
      </c>
      <c r="E10" s="12">
        <v>0</v>
      </c>
      <c r="F10" s="19">
        <f t="shared" si="0"/>
        <v>6</v>
      </c>
      <c r="G10" t="s">
        <v>32</v>
      </c>
    </row>
    <row r="11" spans="1:7">
      <c r="A11" s="19">
        <v>4921</v>
      </c>
      <c r="B11" s="20" t="s">
        <v>14</v>
      </c>
      <c r="C11" s="19">
        <v>20</v>
      </c>
      <c r="D11" s="19">
        <f>2+1+3+1+3+3+2+2+3</f>
        <v>20</v>
      </c>
      <c r="E11" s="19">
        <v>0</v>
      </c>
      <c r="F11" s="19">
        <f t="shared" si="0"/>
        <v>0</v>
      </c>
    </row>
    <row r="12" spans="1:7">
      <c r="A12" s="12">
        <v>4922</v>
      </c>
      <c r="B12" s="11" t="s">
        <v>15</v>
      </c>
      <c r="C12" s="12">
        <v>24</v>
      </c>
      <c r="D12" s="12">
        <f>2+4+1+2+2+3+3+4+1+2</f>
        <v>24</v>
      </c>
      <c r="E12" s="12">
        <v>0</v>
      </c>
      <c r="F12" s="19">
        <f t="shared" si="0"/>
        <v>0</v>
      </c>
    </row>
    <row r="13" spans="1:7">
      <c r="A13" s="19">
        <v>4923</v>
      </c>
      <c r="B13" s="20" t="s">
        <v>16</v>
      </c>
      <c r="C13" s="19">
        <v>26</v>
      </c>
      <c r="D13" s="19">
        <f>2+2+3+2+5+3+2+4+1+2</f>
        <v>26</v>
      </c>
      <c r="E13" s="19">
        <v>0</v>
      </c>
      <c r="F13" s="19">
        <f t="shared" si="0"/>
        <v>0</v>
      </c>
    </row>
    <row r="14" spans="1:7">
      <c r="A14" s="12">
        <v>4924</v>
      </c>
      <c r="B14" s="11" t="s">
        <v>17</v>
      </c>
      <c r="C14" s="12">
        <v>20</v>
      </c>
      <c r="D14" s="12">
        <f>2+1+3+2+1+3+2+2+2+2</f>
        <v>20</v>
      </c>
      <c r="E14" s="12">
        <v>0</v>
      </c>
      <c r="F14" s="19">
        <f t="shared" si="0"/>
        <v>0</v>
      </c>
    </row>
    <row r="15" spans="1:7">
      <c r="A15" s="19">
        <v>4925</v>
      </c>
      <c r="B15" s="20" t="s">
        <v>31</v>
      </c>
      <c r="C15" s="19">
        <v>0</v>
      </c>
      <c r="D15" s="19">
        <v>0</v>
      </c>
      <c r="E15" s="19">
        <v>0</v>
      </c>
      <c r="F15" s="19">
        <f t="shared" si="0"/>
        <v>0</v>
      </c>
    </row>
    <row r="16" spans="1:7">
      <c r="A16" s="12">
        <v>4927</v>
      </c>
      <c r="B16" s="11" t="s">
        <v>18</v>
      </c>
      <c r="C16" s="12">
        <v>11</v>
      </c>
      <c r="D16" s="12">
        <v>11</v>
      </c>
      <c r="E16" s="12">
        <v>0</v>
      </c>
      <c r="F16" s="19">
        <f t="shared" si="0"/>
        <v>0</v>
      </c>
    </row>
    <row r="17" spans="1:7">
      <c r="A17" s="12">
        <v>6600</v>
      </c>
      <c r="B17" s="11" t="s">
        <v>19</v>
      </c>
      <c r="C17" s="12">
        <v>0</v>
      </c>
      <c r="D17" s="12">
        <v>0</v>
      </c>
      <c r="E17" s="12">
        <v>0</v>
      </c>
      <c r="F17" s="19">
        <f t="shared" si="0"/>
        <v>0</v>
      </c>
    </row>
    <row r="18" spans="1:7">
      <c r="A18" s="12">
        <v>12702</v>
      </c>
      <c r="B18" s="11" t="s">
        <v>20</v>
      </c>
      <c r="C18" s="12">
        <v>1567</v>
      </c>
      <c r="D18" s="12">
        <f>1054+500</f>
        <v>1554</v>
      </c>
      <c r="E18" s="12">
        <v>14</v>
      </c>
      <c r="F18" s="19">
        <f t="shared" si="0"/>
        <v>1</v>
      </c>
      <c r="G18" t="s">
        <v>39</v>
      </c>
    </row>
    <row r="19" spans="1:7">
      <c r="A19" s="19">
        <v>12851</v>
      </c>
      <c r="B19" s="20" t="s">
        <v>21</v>
      </c>
      <c r="C19" s="19">
        <v>747</v>
      </c>
      <c r="D19" s="19">
        <v>740</v>
      </c>
      <c r="E19" s="19">
        <v>6</v>
      </c>
      <c r="F19" s="19">
        <f t="shared" si="0"/>
        <v>-1</v>
      </c>
      <c r="G19" t="s">
        <v>39</v>
      </c>
    </row>
    <row r="20" spans="1:7">
      <c r="A20" s="19">
        <v>17945</v>
      </c>
      <c r="B20" s="20" t="s">
        <v>23</v>
      </c>
      <c r="C20" s="19">
        <v>95</v>
      </c>
      <c r="D20" s="19">
        <f>54+2+3+2+4+3+2+2+3+2+1+3+4+2+4+3</f>
        <v>94</v>
      </c>
      <c r="E20" s="19">
        <v>1</v>
      </c>
      <c r="F20" s="19">
        <f t="shared" si="0"/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EXQUISITECES </vt:lpstr>
      <vt:lpstr>2707</vt:lpstr>
      <vt:lpstr>MODELO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2022-05-11T18:21:15Z</cp:lastPrinted>
  <dcterms:created xsi:type="dcterms:W3CDTF">2022-05-11T14:00:55Z</dcterms:created>
  <dcterms:modified xsi:type="dcterms:W3CDTF">2022-05-11T18:55:18Z</dcterms:modified>
</cp:coreProperties>
</file>